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6825"/>
  </bookViews>
  <sheets>
    <sheet name="18042022-044919_beneficiary" sheetId="1" r:id="rId1"/>
  </sheets>
  <calcPr calcId="179021"/>
</workbook>
</file>

<file path=xl/calcChain.xml><?xml version="1.0" encoding="utf-8"?>
<calcChain xmlns="http://schemas.openxmlformats.org/spreadsheetml/2006/main">
  <c r="C244" i="1"/>
  <c r="B244"/>
  <c r="C243"/>
  <c r="B243"/>
  <c r="C242"/>
  <c r="B242"/>
  <c r="C241"/>
  <c r="B241"/>
  <c r="C240"/>
  <c r="B240"/>
  <c r="C239"/>
  <c r="B239"/>
  <c r="C238"/>
  <c r="B238"/>
  <c r="C237"/>
  <c r="B237"/>
  <c r="C236"/>
  <c r="B236"/>
  <c r="C235"/>
  <c r="B235"/>
  <c r="C234"/>
  <c r="B234"/>
  <c r="C233"/>
  <c r="B233"/>
  <c r="C232"/>
  <c r="B232"/>
  <c r="C231"/>
  <c r="B231"/>
  <c r="C230"/>
  <c r="B230"/>
  <c r="C229"/>
  <c r="B229"/>
  <c r="C228"/>
  <c r="B228"/>
  <c r="C227"/>
  <c r="B227"/>
  <c r="C226"/>
  <c r="B226"/>
  <c r="C225"/>
  <c r="B225"/>
  <c r="C224"/>
  <c r="B224"/>
  <c r="C223"/>
  <c r="B223"/>
  <c r="C222"/>
  <c r="B222"/>
  <c r="C221"/>
  <c r="B221"/>
  <c r="C220"/>
  <c r="B220"/>
  <c r="C219"/>
  <c r="B219"/>
  <c r="C218"/>
  <c r="B218"/>
  <c r="C217"/>
  <c r="B217"/>
  <c r="C216"/>
  <c r="B216"/>
  <c r="C215"/>
  <c r="B215"/>
  <c r="C214"/>
  <c r="B214"/>
  <c r="C213"/>
  <c r="B213"/>
  <c r="C212"/>
  <c r="B212"/>
  <c r="C211"/>
  <c r="B211"/>
  <c r="C210"/>
  <c r="B210"/>
  <c r="C209"/>
  <c r="B209"/>
  <c r="C208"/>
  <c r="B208"/>
  <c r="C207"/>
  <c r="B207"/>
  <c r="C206"/>
  <c r="B206"/>
  <c r="C205"/>
  <c r="B205"/>
  <c r="C204"/>
  <c r="B204"/>
  <c r="C203"/>
  <c r="B203"/>
  <c r="C202"/>
  <c r="B202"/>
  <c r="C201"/>
  <c r="B201"/>
  <c r="C200"/>
  <c r="B200"/>
  <c r="C199"/>
  <c r="B199"/>
  <c r="C198"/>
  <c r="B198"/>
  <c r="C197"/>
  <c r="B197"/>
  <c r="C196"/>
  <c r="B196"/>
  <c r="C195"/>
  <c r="B195"/>
  <c r="C194"/>
  <c r="B194"/>
  <c r="C193"/>
  <c r="B193"/>
  <c r="C192"/>
  <c r="B192"/>
  <c r="C191"/>
  <c r="B191"/>
  <c r="C190"/>
  <c r="B190"/>
  <c r="C189"/>
  <c r="B189"/>
  <c r="C188"/>
  <c r="B188"/>
  <c r="C187"/>
  <c r="B187"/>
  <c r="C186"/>
  <c r="B186"/>
  <c r="C185"/>
  <c r="B185"/>
  <c r="C184"/>
  <c r="B184"/>
  <c r="C183"/>
  <c r="B183"/>
  <c r="C182"/>
  <c r="B182"/>
  <c r="C181"/>
  <c r="B181"/>
  <c r="C180"/>
  <c r="B180"/>
  <c r="C179"/>
  <c r="B179"/>
  <c r="C178"/>
  <c r="B178"/>
  <c r="C177"/>
  <c r="B177"/>
  <c r="C176"/>
  <c r="B176"/>
  <c r="C175"/>
  <c r="B175"/>
  <c r="C174"/>
  <c r="B174"/>
  <c r="C173"/>
  <c r="B173"/>
  <c r="C172"/>
  <c r="B172"/>
  <c r="C171"/>
  <c r="B171"/>
  <c r="C170"/>
  <c r="B170"/>
  <c r="C169"/>
  <c r="B169"/>
  <c r="C168"/>
  <c r="B168"/>
  <c r="C167"/>
  <c r="B167"/>
  <c r="C166"/>
  <c r="B166"/>
  <c r="C165"/>
  <c r="B165"/>
  <c r="C164"/>
  <c r="B164"/>
  <c r="C163"/>
  <c r="B163"/>
  <c r="C162"/>
  <c r="B162"/>
  <c r="C161"/>
  <c r="B161"/>
  <c r="C160"/>
  <c r="B160"/>
  <c r="C159"/>
  <c r="B159"/>
  <c r="C158"/>
  <c r="B158"/>
  <c r="C157"/>
  <c r="B157"/>
  <c r="C156"/>
  <c r="B156"/>
  <c r="C155"/>
  <c r="B155"/>
  <c r="C154"/>
  <c r="B154"/>
  <c r="C153"/>
  <c r="B153"/>
  <c r="C152"/>
  <c r="B152"/>
  <c r="C151"/>
  <c r="B151"/>
  <c r="C150"/>
  <c r="B150"/>
  <c r="C149"/>
  <c r="B149"/>
  <c r="C148"/>
  <c r="B148"/>
  <c r="C147"/>
  <c r="B147"/>
  <c r="C146"/>
  <c r="B146"/>
  <c r="C145"/>
  <c r="B145"/>
  <c r="C144"/>
  <c r="B144"/>
  <c r="C143"/>
  <c r="B143"/>
  <c r="C142"/>
  <c r="B142"/>
  <c r="C141"/>
  <c r="B141"/>
  <c r="C140"/>
  <c r="B140"/>
  <c r="C139"/>
  <c r="B139"/>
  <c r="C138"/>
  <c r="B138"/>
  <c r="C137"/>
  <c r="B137"/>
  <c r="C136"/>
  <c r="B136"/>
  <c r="C135"/>
  <c r="B135"/>
  <c r="C134"/>
  <c r="B134"/>
  <c r="C133"/>
  <c r="B133"/>
  <c r="C132"/>
  <c r="B132"/>
  <c r="C131"/>
  <c r="B131"/>
  <c r="C130"/>
  <c r="B130"/>
  <c r="C129"/>
  <c r="B129"/>
  <c r="C128"/>
  <c r="B128"/>
  <c r="C127"/>
  <c r="B127"/>
  <c r="C126"/>
  <c r="B126"/>
  <c r="C125"/>
  <c r="B125"/>
  <c r="C124"/>
  <c r="B124"/>
  <c r="C123"/>
  <c r="B123"/>
  <c r="C122"/>
  <c r="B122"/>
  <c r="C121"/>
  <c r="B121"/>
  <c r="C120"/>
  <c r="B120"/>
  <c r="C119"/>
  <c r="B119"/>
  <c r="C118"/>
  <c r="B118"/>
  <c r="C117"/>
  <c r="B117"/>
  <c r="C116"/>
  <c r="B116"/>
  <c r="C115"/>
  <c r="B115"/>
  <c r="C114"/>
  <c r="B114"/>
  <c r="C113"/>
  <c r="B113"/>
  <c r="C112"/>
  <c r="B112"/>
  <c r="C111"/>
  <c r="B111"/>
  <c r="C110"/>
  <c r="B110"/>
  <c r="C109"/>
  <c r="B109"/>
  <c r="C108"/>
  <c r="B108"/>
  <c r="C107"/>
  <c r="B107"/>
  <c r="C106"/>
  <c r="B106"/>
  <c r="C105"/>
  <c r="B105"/>
  <c r="C104"/>
  <c r="B104"/>
  <c r="C103"/>
  <c r="B103"/>
  <c r="C102"/>
  <c r="B102"/>
  <c r="C101"/>
  <c r="B101"/>
  <c r="C100"/>
  <c r="B100"/>
  <c r="C99"/>
  <c r="B99"/>
  <c r="C98"/>
  <c r="B98"/>
  <c r="C97"/>
  <c r="B97"/>
  <c r="C96"/>
  <c r="B96"/>
  <c r="C95"/>
  <c r="B95"/>
  <c r="C94"/>
  <c r="B94"/>
  <c r="C93"/>
  <c r="B93"/>
  <c r="C92"/>
  <c r="B92"/>
  <c r="C91"/>
  <c r="B91"/>
  <c r="C90"/>
  <c r="B90"/>
  <c r="C89"/>
  <c r="B89"/>
  <c r="C88"/>
  <c r="B88"/>
  <c r="C87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C27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C16"/>
  <c r="B16"/>
  <c r="C15"/>
  <c r="B15"/>
  <c r="C14"/>
  <c r="B14"/>
  <c r="C13"/>
  <c r="B13"/>
  <c r="C12"/>
  <c r="B12"/>
  <c r="C11"/>
  <c r="B11"/>
  <c r="C10"/>
  <c r="B10"/>
  <c r="C9"/>
  <c r="B9"/>
  <c r="C8"/>
  <c r="B8"/>
  <c r="C7"/>
  <c r="B7"/>
  <c r="C6"/>
  <c r="B6"/>
  <c r="C5"/>
  <c r="B5"/>
</calcChain>
</file>

<file path=xl/sharedStrings.xml><?xml version="1.0" encoding="utf-8"?>
<sst xmlns="http://schemas.openxmlformats.org/spreadsheetml/2006/main" count="5065" uniqueCount="1442">
  <si>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</si>
  <si>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</si>
  <si>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</si>
  <si>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</si>
  <si>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</si>
  <si>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</si>
  <si>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</si>
  <si>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</si>
  <si>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</si>
  <si>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</si>
  <si>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</si>
  <si>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</si>
  <si>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</si>
  <si>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</si>
  <si>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</si>
  <si>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</si>
  <si>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</si>
  <si>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</si>
  <si>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</si>
  <si>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</si>
  <si>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</si>
  <si>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</si>
  <si>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</si>
  <si>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</si>
  <si>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</si>
  <si>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</si>
  <si>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</si>
  <si>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</si>
  <si>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</si>
  <si>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</si>
  <si>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</si>
  <si>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</si>
  <si>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</si>
  <si>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</si>
  <si>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</si>
  <si>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মোছাঃ নিলুফা বেগম</t>
  </si>
  <si>
    <t>Most N ilufa Begum</t>
  </si>
  <si>
    <t>মোছাঃ ছালমা খাতুন</t>
  </si>
  <si>
    <t>Most. Shalma Khatun</t>
  </si>
  <si>
    <t>মোঃ আব্দুল সাত্তার</t>
  </si>
  <si>
    <t>Md.Abdul Shattar</t>
  </si>
  <si>
    <t>দিনাজপুর</t>
  </si>
  <si>
    <t>চিরিরবন্দর</t>
  </si>
  <si>
    <t>সাতনালা</t>
  </si>
  <si>
    <t>খামার সাতনালা,তারক সাহার হাট,চিরিরবন্দর,দিনাজপুর</t>
  </si>
  <si>
    <t>ইসলাম</t>
  </si>
  <si>
    <t>মহিলা</t>
  </si>
  <si>
    <t>অসচ্ছল প্রতিবন্ধী ভাতা</t>
  </si>
  <si>
    <t>NAGAD SETTLEMENT ACCOUNT</t>
  </si>
  <si>
    <t>নাই</t>
  </si>
  <si>
    <t>উপকারভোগীর নিজের</t>
  </si>
  <si>
    <t>সক্রিয়</t>
  </si>
  <si>
    <t>আছে</t>
  </si>
  <si>
    <t>যাচাইকৃত</t>
  </si>
  <si>
    <t>chir.satnala</t>
  </si>
  <si>
    <t>শাহারিয়ার রহমান</t>
  </si>
  <si>
    <t>Shahariar rhman</t>
  </si>
  <si>
    <t>বিলকিস বেগম</t>
  </si>
  <si>
    <t>Bilkis Begum</t>
  </si>
  <si>
    <t>বাবলুর রহমান</t>
  </si>
  <si>
    <t>Bablu Rhman</t>
  </si>
  <si>
    <t>পুরুষ</t>
  </si>
  <si>
    <t>মো: শাকিল আহম্মেদ</t>
  </si>
  <si>
    <t>Md. Shakil Ahmed</t>
  </si>
  <si>
    <t>ছাবিয়া খাতুন</t>
  </si>
  <si>
    <t>Shabiya Khatun</t>
  </si>
  <si>
    <t>শফিকুল ইসলাম</t>
  </si>
  <si>
    <t>Shofikul islam</t>
  </si>
  <si>
    <t>ফাতেমা খাতুন</t>
  </si>
  <si>
    <t>fatema Khatun</t>
  </si>
  <si>
    <t>লতিফা বেগম</t>
  </si>
  <si>
    <t>Lotifa Begum</t>
  </si>
  <si>
    <t>হাদুল ইসলাম</t>
  </si>
  <si>
    <t>Hadul Islam</t>
  </si>
  <si>
    <t>খামার সাতনালা, তারক সাহার হাট,চিরিরবন্দর,দিনাজপুর</t>
  </si>
  <si>
    <t>শ্রীমতি পারুল রানী রায়</t>
  </si>
  <si>
    <t>Srimoti Parul Rani Roy</t>
  </si>
  <si>
    <t>শ্রীমতি প্রমিলা রানী রায়</t>
  </si>
  <si>
    <t>Promila Rani Ray</t>
  </si>
  <si>
    <t>শ্রী পরমেশ্বর চন্দ্র রায়</t>
  </si>
  <si>
    <t>Promessor Chandro Ray</t>
  </si>
  <si>
    <t>হিন্দু</t>
  </si>
  <si>
    <t>অনামিকা মহন্ত</t>
  </si>
  <si>
    <t>Aonamika mohonto</t>
  </si>
  <si>
    <t>দিপ্তি মহন্ত</t>
  </si>
  <si>
    <t>Dipti Mohonto</t>
  </si>
  <si>
    <t>মাধব মহন্ত</t>
  </si>
  <si>
    <t>Madhop Mohonto</t>
  </si>
  <si>
    <t>খামার সাতনালা ,তারক সাহার হাট,চিরিরবন্দর,দিনাজপু</t>
  </si>
  <si>
    <t>মোঃ মমিনুল ইসলাম</t>
  </si>
  <si>
    <t>Md Mominul Islam</t>
  </si>
  <si>
    <t>মোছাঃ বেগম</t>
  </si>
  <si>
    <t>Begum</t>
  </si>
  <si>
    <t>মোঃ আফাজ উদ্দীন</t>
  </si>
  <si>
    <t>Afaz Uddin</t>
  </si>
  <si>
    <t>Yes</t>
  </si>
  <si>
    <t>বিপুল মহান্ত</t>
  </si>
  <si>
    <t>Bipul Mohanto</t>
  </si>
  <si>
    <t>নমিতা রানী মহান্ত</t>
  </si>
  <si>
    <t>Nomita Rani</t>
  </si>
  <si>
    <t>ব্রজ রাখাল মহান্ত</t>
  </si>
  <si>
    <t>Broz Rhakal</t>
  </si>
  <si>
    <t>মোছাঃ মহচনা বেগম</t>
  </si>
  <si>
    <t>Mst Mohochona Begum</t>
  </si>
  <si>
    <t>মোছাঃ হাজেরা বেগম</t>
  </si>
  <si>
    <t>Hazera Begum</t>
  </si>
  <si>
    <t>মোঃ মহির উদ্দীন</t>
  </si>
  <si>
    <t>Mohir Uddin</t>
  </si>
  <si>
    <t>খামার সাতনালা ,ঘন্টাঘর হাট,চিরিরবন্দর,দিনাজপু</t>
  </si>
  <si>
    <t>পরিবারের সদস্যের</t>
  </si>
  <si>
    <t>মসলেমা খাতুন</t>
  </si>
  <si>
    <t>Moslema Khatun</t>
  </si>
  <si>
    <t>ফেরোজা বেগম</t>
  </si>
  <si>
    <t>Froza Begum</t>
  </si>
  <si>
    <t>মৃত. মমতাজ আলী</t>
  </si>
  <si>
    <t>Momotaz Ali</t>
  </si>
  <si>
    <t>খামার সাতনালা,ঘন্টাঘর হাট,চিরিরবন্দর,দিনাজপুর</t>
  </si>
  <si>
    <t>সুবর্না</t>
  </si>
  <si>
    <t>Suborna</t>
  </si>
  <si>
    <t>তহমিনা খাতুন</t>
  </si>
  <si>
    <t>Tohomina Khatun</t>
  </si>
  <si>
    <t>আনোয়ার হোসেন</t>
  </si>
  <si>
    <t>Anowar Hossaim</t>
  </si>
  <si>
    <t>আলমিনা</t>
  </si>
  <si>
    <t>almina</t>
  </si>
  <si>
    <t>রশিদা বেগম</t>
  </si>
  <si>
    <t>Rosida Begum</t>
  </si>
  <si>
    <t>ওবায়দুর ইসলাম</t>
  </si>
  <si>
    <t>Obaydur Islam</t>
  </si>
  <si>
    <t>মোছাঃ রাশেদা বানু</t>
  </si>
  <si>
    <t>Mst Rasheda Banu</t>
  </si>
  <si>
    <t>মোছাঃ জবেদা খাতুন</t>
  </si>
  <si>
    <t>Jabeda Khatum</t>
  </si>
  <si>
    <t>মোঃ ওয়াহেদ আলী</t>
  </si>
  <si>
    <t>Oyahed Ali</t>
  </si>
  <si>
    <t>মোছাঃ জোসনা বেগম</t>
  </si>
  <si>
    <t>Mst Josna Begum</t>
  </si>
  <si>
    <t>মোছাঃ মহচনা বেগম</t>
  </si>
  <si>
    <t>Mohocona Begum</t>
  </si>
  <si>
    <t>মোঃ মকবুল হোসেন</t>
  </si>
  <si>
    <t>Mokbul Hossain</t>
  </si>
  <si>
    <t>জোত সাতনালা,তারক সাহার হাট,চিরিরবন্দর,দিনাজপুর</t>
  </si>
  <si>
    <t>পবিত্র চন্দ্র রায়</t>
  </si>
  <si>
    <t>POBITRO CHANDRA ROY</t>
  </si>
  <si>
    <t>শ্রীমতি কর্ণ বালা</t>
  </si>
  <si>
    <t>korno Bala</t>
  </si>
  <si>
    <t>মহিন চন্দ্র রায়</t>
  </si>
  <si>
    <t>Mohin</t>
  </si>
  <si>
    <t>মোঃ রেজাউল ইসলাম</t>
  </si>
  <si>
    <t>MD. RAZAUL ISLAM</t>
  </si>
  <si>
    <t>রাজিয়া খাতুন</t>
  </si>
  <si>
    <t>Raaziya Khatun</t>
  </si>
  <si>
    <t>মোঃ নজরুল ইসলাম</t>
  </si>
  <si>
    <t>Nuzrol Islam</t>
  </si>
  <si>
    <t>মোছাঃ জয়নব বেগম</t>
  </si>
  <si>
    <t>Mst Joynob Begum</t>
  </si>
  <si>
    <t>মোছাঃ আহেদা বানু</t>
  </si>
  <si>
    <t>Aheda Babu</t>
  </si>
  <si>
    <t>মোঃ জসিম উদ্দিন</t>
  </si>
  <si>
    <t>Josim Uddin</t>
  </si>
  <si>
    <t>মোছাঃ আলেয়া বেগম</t>
  </si>
  <si>
    <t>Mst. Aleya Begum</t>
  </si>
  <si>
    <t>মোছাঃ জরিনা খাতুন</t>
  </si>
  <si>
    <t>Jorina Khatun</t>
  </si>
  <si>
    <t>মোঃ আঃ গফুর</t>
  </si>
  <si>
    <t>Abdul Gofur</t>
  </si>
  <si>
    <t>মোছাঃ তহমিনা খাতুন</t>
  </si>
  <si>
    <t>Mst Tahmina khatun</t>
  </si>
  <si>
    <t>করিমন নেছা</t>
  </si>
  <si>
    <t>Korim Nesa</t>
  </si>
  <si>
    <t>আকবর আলী</t>
  </si>
  <si>
    <t>Akbar Ali</t>
  </si>
  <si>
    <t>জোত সাতনালা,ঘন্টাঘর হাট,চিরিরবন্দর,দিনাজপুর</t>
  </si>
  <si>
    <t>মোজাহিদা</t>
  </si>
  <si>
    <t>mozahida</t>
  </si>
  <si>
    <t>আরজিনা</t>
  </si>
  <si>
    <t>Arzina</t>
  </si>
  <si>
    <t>ফেরদৌস</t>
  </si>
  <si>
    <t>Ferdouse</t>
  </si>
  <si>
    <t>বাবুল রাম</t>
  </si>
  <si>
    <t>Babul Ram</t>
  </si>
  <si>
    <t>মুন্নি রাণী</t>
  </si>
  <si>
    <t>Munni Rani</t>
  </si>
  <si>
    <t>মিঠু</t>
  </si>
  <si>
    <t>Mintu</t>
  </si>
  <si>
    <t>এলিজা আকতার</t>
  </si>
  <si>
    <t>Aliza aktar</t>
  </si>
  <si>
    <t>নুরজাহান বেগম</t>
  </si>
  <si>
    <t>Nur Jahan Begum</t>
  </si>
  <si>
    <t>এনামুল হক</t>
  </si>
  <si>
    <t>Anamul Hoque</t>
  </si>
  <si>
    <t>মোঃ আফতাব উদ্দীন</t>
  </si>
  <si>
    <t>Md Aftab Uddin</t>
  </si>
  <si>
    <t>মোছাঃ আমেনা খাতুন</t>
  </si>
  <si>
    <t>Amena Khatun</t>
  </si>
  <si>
    <t>মোঃ জহির উদ্দিন</t>
  </si>
  <si>
    <t>Johir Uddin</t>
  </si>
  <si>
    <t>মোছাঃ ফিরোজা বেগম</t>
  </si>
  <si>
    <t>Mst Feroza Begum</t>
  </si>
  <si>
    <t>মোছাঃ রাবিয়া বেগম</t>
  </si>
  <si>
    <t>Rabiya Begum</t>
  </si>
  <si>
    <t>মোঃ কলিমদ্দীন</t>
  </si>
  <si>
    <t>Kolimoddin</t>
  </si>
  <si>
    <t>মোছাঃ আমেনা বেগম</t>
  </si>
  <si>
    <t>Mst Amana Begum</t>
  </si>
  <si>
    <t>আহিমা বেগম</t>
  </si>
  <si>
    <t>Ahiya Begum</t>
  </si>
  <si>
    <t>উমর আলী</t>
  </si>
  <si>
    <t>Umor Ali</t>
  </si>
  <si>
    <t>মোঃ সাজ্জাদ হোসেন</t>
  </si>
  <si>
    <t>Md. Sazzad Hossain</t>
  </si>
  <si>
    <t>আর্জিনা বেগম</t>
  </si>
  <si>
    <t>Arzina Begum</t>
  </si>
  <si>
    <t>মোঃ মজিবর রহমান</t>
  </si>
  <si>
    <t>Mojibor Rahman</t>
  </si>
  <si>
    <t>মমিনুল ইসলাম</t>
  </si>
  <si>
    <t>Mominul Islam</t>
  </si>
  <si>
    <t>মরিয়ম বেগম</t>
  </si>
  <si>
    <t>Morium Begum</t>
  </si>
  <si>
    <t>আজগার আলী</t>
  </si>
  <si>
    <t>Ajgar ali</t>
  </si>
  <si>
    <t>জোতসাতনালা,ঘন্টাঘর হাট</t>
  </si>
  <si>
    <t>প্রতাব রায়</t>
  </si>
  <si>
    <t>Protab Roy</t>
  </si>
  <si>
    <t>শ্রীমতি কাকুলী রানী রায়</t>
  </si>
  <si>
    <t>Sreemoti Kakuli Rani Roy</t>
  </si>
  <si>
    <t>শ্রী দিলীপ রায়</t>
  </si>
  <si>
    <t>Sree Dilip Roy</t>
  </si>
  <si>
    <t>আলামিন</t>
  </si>
  <si>
    <t>Alamin</t>
  </si>
  <si>
    <t>আলফা খাতুন</t>
  </si>
  <si>
    <t>Alfa Khatun</t>
  </si>
  <si>
    <t>দেলোয়ার হোসেন</t>
  </si>
  <si>
    <t>Delower Hossain</t>
  </si>
  <si>
    <t>ফজলে রাব্বী</t>
  </si>
  <si>
    <t>FAZLY RABBI</t>
  </si>
  <si>
    <t>মোছাঃ ফাতেমা খাতুন</t>
  </si>
  <si>
    <t>Mst. Fatema Khatun</t>
  </si>
  <si>
    <t>মোঃ জিকরুল হক</t>
  </si>
  <si>
    <t>Md.Jikul Haque</t>
  </si>
  <si>
    <t>জোতসাতনালা,ঘন্টাঘর হাট,চিরিরবন্দর,দিনাজপুর</t>
  </si>
  <si>
    <t>মোছাঃ সানোয়ারা বেগম</t>
  </si>
  <si>
    <t>Mst Shanoyara Begum</t>
  </si>
  <si>
    <t>মোছাঃ জেলেখা বেগম</t>
  </si>
  <si>
    <t>Mst. Jelekha Begum</t>
  </si>
  <si>
    <t>কাচুয়া</t>
  </si>
  <si>
    <t>Kacuya</t>
  </si>
  <si>
    <t>মোঃ মনির উদ্দীন</t>
  </si>
  <si>
    <t>Md Monir Udden</t>
  </si>
  <si>
    <t>মোছাঃ মাজদা খাতু্ন</t>
  </si>
  <si>
    <t>Mst. Majeda Khatun</t>
  </si>
  <si>
    <t>মোঃ মুছা</t>
  </si>
  <si>
    <t>md. Musa</t>
  </si>
  <si>
    <t>মো: আশিদ</t>
  </si>
  <si>
    <t>Md. Asid</t>
  </si>
  <si>
    <t>মোছা: আফরোজা বেগম</t>
  </si>
  <si>
    <t>Mst. Afroja Begum</t>
  </si>
  <si>
    <t>মো: জামাল উদ্দিন</t>
  </si>
  <si>
    <t>Md. Jamal Uddin</t>
  </si>
  <si>
    <t>MOST. THAMINA KHATUN</t>
  </si>
  <si>
    <t>সাহেবা বেগম</t>
  </si>
  <si>
    <t>Sahera Begum</t>
  </si>
  <si>
    <t>মোঃ তছির উদ্দিন</t>
  </si>
  <si>
    <t>Tacir Uddin</t>
  </si>
  <si>
    <t>মোছা: নাফিজা খাতুন</t>
  </si>
  <si>
    <t>Nafiza Khatun</t>
  </si>
  <si>
    <t>মোছা: মারুফা খাতুন</t>
  </si>
  <si>
    <t>Mst. Marufa Khatun</t>
  </si>
  <si>
    <t>মো: নুরুজ্জামান</t>
  </si>
  <si>
    <t>Md. Nuruzzaman</t>
  </si>
  <si>
    <t>মাহফুজ আলম</t>
  </si>
  <si>
    <t>Mahfuz Alom</t>
  </si>
  <si>
    <t>মরিয়ম</t>
  </si>
  <si>
    <t>Morium</t>
  </si>
  <si>
    <t>Anower Hossain</t>
  </si>
  <si>
    <t>লিমা আক্তার</t>
  </si>
  <si>
    <t>Lima Aktar</t>
  </si>
  <si>
    <t>মোছা: রোকেয়া</t>
  </si>
  <si>
    <t>Mst. Rokeya</t>
  </si>
  <si>
    <t>কছিমদ্দিন</t>
  </si>
  <si>
    <t>Kacimuddin</t>
  </si>
  <si>
    <t>মো: রেজাউল ইসলাম</t>
  </si>
  <si>
    <t>Md.rezaul islam</t>
  </si>
  <si>
    <t>মোছা: রাহেনা বানু</t>
  </si>
  <si>
    <t>Mst. Rahena banu</t>
  </si>
  <si>
    <t>মো: ওবায়দুর রহেমান</t>
  </si>
  <si>
    <t>Md. Obaidur Rahman</t>
  </si>
  <si>
    <t>মো: মোতাব্বের হোসেন</t>
  </si>
  <si>
    <t>Md. motabber hossain</t>
  </si>
  <si>
    <t>মোছা: আরজিনা খাতুন</t>
  </si>
  <si>
    <t>Mst. Arzina Khatun</t>
  </si>
  <si>
    <t>মো: আশরাফ আলী</t>
  </si>
  <si>
    <t>Md. Asraf Ali</t>
  </si>
  <si>
    <t>মোছাঃ রুমি আক্তার</t>
  </si>
  <si>
    <t>Most. Rumi Akter</t>
  </si>
  <si>
    <t>মোছাঃ লিলিফা বেগম</t>
  </si>
  <si>
    <t>Mst. Nilifa Begum</t>
  </si>
  <si>
    <t>মোঃ আব্দুল জালাল</t>
  </si>
  <si>
    <t>Md. Andul Jalal</t>
  </si>
  <si>
    <t>মোছা: মমিতা</t>
  </si>
  <si>
    <t>Mst. momita</t>
  </si>
  <si>
    <t>মোছা: মেহের বানু</t>
  </si>
  <si>
    <t>Mst. Meher Banu</t>
  </si>
  <si>
    <t>মো: মতিউর রহমান</t>
  </si>
  <si>
    <t>Md. Motiur Rahman</t>
  </si>
  <si>
    <t>মোঃ আব্দুল জলিল</t>
  </si>
  <si>
    <t>Md Abdul Jalil</t>
  </si>
  <si>
    <t>মমেনা বেগম</t>
  </si>
  <si>
    <t>Momena Begum</t>
  </si>
  <si>
    <t>মোঃ রমজান আলী</t>
  </si>
  <si>
    <t>Md. Ramjan Ali</t>
  </si>
  <si>
    <t>জোতসাতনালা,ঘন্টাঘর হাট,চিরিরবন্দর,দিনাজপুর।</t>
  </si>
  <si>
    <t>মোছাঃ আরমিনা খাতুন</t>
  </si>
  <si>
    <t>Most. Armina Khatun</t>
  </si>
  <si>
    <t>মোছাঃ আরজিনা বেগম</t>
  </si>
  <si>
    <t>Arjina Khatun</t>
  </si>
  <si>
    <t>মোঃ আমিনুল হক</t>
  </si>
  <si>
    <t>Md. Aminul Haque</t>
  </si>
  <si>
    <t>খামার সাতনালা,তারক সাহার হাট,চিরিরবন্দর,দিনাজপুর।</t>
  </si>
  <si>
    <t>মোছা: আয়শা খাতুন</t>
  </si>
  <si>
    <t>Mst. Aysa khatun</t>
  </si>
  <si>
    <t>মোছা: লিপি বেগম</t>
  </si>
  <si>
    <t>Mst. Lipi Begum</t>
  </si>
  <si>
    <t>মো: আফজাল হোসেন</t>
  </si>
  <si>
    <t>Md. Afzal Hossain</t>
  </si>
  <si>
    <t>মো: লিটু আলম</t>
  </si>
  <si>
    <t>Md. Litu Alom</t>
  </si>
  <si>
    <t>মোছা: লিপি আরা</t>
  </si>
  <si>
    <t>Mst. Lipi Ara</t>
  </si>
  <si>
    <t>গোলাম হোসেন</t>
  </si>
  <si>
    <t>Golam Hossain</t>
  </si>
  <si>
    <t>মো: আবু সুফিয়ান</t>
  </si>
  <si>
    <t>Md. Abu Sufiyan</t>
  </si>
  <si>
    <t>মোছা: সেফালী খাতুন</t>
  </si>
  <si>
    <t>Mst. Sefali Khatun</t>
  </si>
  <si>
    <t>মো: জিকরুল হক</t>
  </si>
  <si>
    <t>Md. Jikrul Haque</t>
  </si>
  <si>
    <t>মোঃ আমিনুল হক</t>
  </si>
  <si>
    <t>Md Aminul Haque</t>
  </si>
  <si>
    <t>মোছাঃ জাহিমা খাতুন</t>
  </si>
  <si>
    <t>Mst. Jahima</t>
  </si>
  <si>
    <t>মোঃ মফিজ উদ্দিন</t>
  </si>
  <si>
    <t>Md. Mofiz Uddin</t>
  </si>
  <si>
    <t>রেবেকা সুলতানা</t>
  </si>
  <si>
    <t>Rebeka Sultana</t>
  </si>
  <si>
    <t>মারুফা</t>
  </si>
  <si>
    <t>Marufa</t>
  </si>
  <si>
    <t>আ: রহিম</t>
  </si>
  <si>
    <t>Ab. Rahim</t>
  </si>
  <si>
    <t>মোছাঃ জোসনা বেগম</t>
  </si>
  <si>
    <t>মোছাঃ ফাতেমা বেগম</t>
  </si>
  <si>
    <t>Mst. Fatema Begum</t>
  </si>
  <si>
    <t>মোঃ ওসমান গনি</t>
  </si>
  <si>
    <t>Md. Osman Goni</t>
  </si>
  <si>
    <t>পরিতোষ চন্দ্র</t>
  </si>
  <si>
    <t>Paritos Chandra</t>
  </si>
  <si>
    <t>গেনুবালা</t>
  </si>
  <si>
    <t>Ganu Bala</t>
  </si>
  <si>
    <t>মুক্তিপদ</t>
  </si>
  <si>
    <t>Mukti Pado</t>
  </si>
  <si>
    <t>মোছাঃ আমিনা খাতুন</t>
  </si>
  <si>
    <t>Mst Amiena Khatun</t>
  </si>
  <si>
    <t>মোছাঃ রাবিয়া</t>
  </si>
  <si>
    <t>Mst. Rabiya</t>
  </si>
  <si>
    <t>মোঃ আমিন</t>
  </si>
  <si>
    <t>Md. Amin</t>
  </si>
  <si>
    <t>মোছাঃ রশিদা বেগম</t>
  </si>
  <si>
    <t>Mst Roshida Begum</t>
  </si>
  <si>
    <t>মোছাঃ আছিরন বেগম</t>
  </si>
  <si>
    <t>Mst. Asiron Begum</t>
  </si>
  <si>
    <t>রজব আলী</t>
  </si>
  <si>
    <t>Rojob Ali</t>
  </si>
  <si>
    <t>মোছাঃ আর্জিনা খাতুন</t>
  </si>
  <si>
    <t>Mst Arzina Khatun</t>
  </si>
  <si>
    <t>মোছাঃ আনোয়ারা</t>
  </si>
  <si>
    <t>Mst. Amowera</t>
  </si>
  <si>
    <t>মোঃ বিলায়েত আলী</t>
  </si>
  <si>
    <t>Md. Bilayet Ali</t>
  </si>
  <si>
    <t>লাকী সুলতানা</t>
  </si>
  <si>
    <t>Laki Sultana</t>
  </si>
  <si>
    <t>মৃত. নেহার</t>
  </si>
  <si>
    <t>Nehar</t>
  </si>
  <si>
    <t>খলিল হোসেন</t>
  </si>
  <si>
    <t>Kholil Hossain</t>
  </si>
  <si>
    <t>মোছা: পারভীন খাতুন</t>
  </si>
  <si>
    <t>Parvin khatun</t>
  </si>
  <si>
    <t>মোছা: খবয়ন নেছা</t>
  </si>
  <si>
    <t>Khaboyan Besa</t>
  </si>
  <si>
    <t>আশরাফ আলী</t>
  </si>
  <si>
    <t>Asraf Ali</t>
  </si>
  <si>
    <t>নাজমুন নাহার</t>
  </si>
  <si>
    <t>Nazmun nahar</t>
  </si>
  <si>
    <t>ওমেদা বেগম</t>
  </si>
  <si>
    <t>Omeda Begum</t>
  </si>
  <si>
    <t>আ: কাফি</t>
  </si>
  <si>
    <t>Ab. Kafi</t>
  </si>
  <si>
    <t>মোঃ বাবলু হোসেন শাহ</t>
  </si>
  <si>
    <t>Md Bablu Hossain Shah</t>
  </si>
  <si>
    <t>জেলেখা বেগম</t>
  </si>
  <si>
    <t>Jekha Begum</t>
  </si>
  <si>
    <t>সামসুদ্দীন শাহ</t>
  </si>
  <si>
    <t>Samsuddin Sha</t>
  </si>
  <si>
    <t>জোতসাতনালা,তারক সাহার হাট,চিরিরবন্দর,দিনাজপুর</t>
  </si>
  <si>
    <t>মোঃ আব্দুল লতিফ</t>
  </si>
  <si>
    <t>Md. Abdul Lotif</t>
  </si>
  <si>
    <t>মোছাঃ লিলি আরা বেগম</t>
  </si>
  <si>
    <t>Mst. Lili Ara Begum</t>
  </si>
  <si>
    <t>মোঃ জাহেদুল ইসলাম</t>
  </si>
  <si>
    <t>Md. Jahedul Islam</t>
  </si>
  <si>
    <t>রাশেদা খাতুন</t>
  </si>
  <si>
    <t>Rasada Khatun</t>
  </si>
  <si>
    <t>জহিরন নেছা</t>
  </si>
  <si>
    <t>Jahiron Nesa</t>
  </si>
  <si>
    <t>আব্বাস আলী</t>
  </si>
  <si>
    <t>Abbas Ali</t>
  </si>
  <si>
    <t>Mst Anowara</t>
  </si>
  <si>
    <t>মোছাঃ হাজেরা বিবি</t>
  </si>
  <si>
    <t>Hajera Bibi</t>
  </si>
  <si>
    <t>মোঃ জব্বার আলী</t>
  </si>
  <si>
    <t>Md. Jabbar Ali</t>
  </si>
  <si>
    <t>প্রতিমা রানী শীল</t>
  </si>
  <si>
    <t>Protima Rani Shill</t>
  </si>
  <si>
    <t>পদ্ম মনি বালা শীল</t>
  </si>
  <si>
    <t>Podomoni Bala Sill</t>
  </si>
  <si>
    <t>বড়দা কান্ত শীল</t>
  </si>
  <si>
    <t>Boroda Kanto Sill</t>
  </si>
  <si>
    <t>মোঃ জসিম</t>
  </si>
  <si>
    <t>Md Jasim</t>
  </si>
  <si>
    <t>মোছাঃ পরিজন</t>
  </si>
  <si>
    <t>Mst. Parijon</t>
  </si>
  <si>
    <t>জফির উদ্দীন</t>
  </si>
  <si>
    <t>Jafir Uddin</t>
  </si>
  <si>
    <t>মোঃ আজাহার আলী</t>
  </si>
  <si>
    <t>Md Azahar Ali</t>
  </si>
  <si>
    <t>মোছাঃ লুৎফা বেগম</t>
  </si>
  <si>
    <t>Mst. Lutfa Begum</t>
  </si>
  <si>
    <t>মোঃ আছির উদ্দীন</t>
  </si>
  <si>
    <t>Md. Asir Uddin</t>
  </si>
  <si>
    <t>সাবিনা ইয়াছমিন</t>
  </si>
  <si>
    <t>Sabina Yasmin</t>
  </si>
  <si>
    <t>মোসলেমা খাতুন</t>
  </si>
  <si>
    <t>Moslama Khatun</t>
  </si>
  <si>
    <t>সৈয়দ আলী</t>
  </si>
  <si>
    <t>Soid Ali</t>
  </si>
  <si>
    <t>জুলাইয়ক সিদ্দিক</t>
  </si>
  <si>
    <t>Julaiyk siddik</t>
  </si>
  <si>
    <t>রাহেনা বেগম</t>
  </si>
  <si>
    <t>Rayhana Begum</t>
  </si>
  <si>
    <t>আ: আলিম</t>
  </si>
  <si>
    <t>Abddul Alim</t>
  </si>
  <si>
    <t>শ্রী মিন্টু চন্দ্র রায়</t>
  </si>
  <si>
    <t>Sree Mintu Chandro Roy</t>
  </si>
  <si>
    <t>শ্রীমতি মিনতি রানী রায়</t>
  </si>
  <si>
    <t>Minoti rani Ray</t>
  </si>
  <si>
    <t>শ্রী কান্তি রাম রায়</t>
  </si>
  <si>
    <t>Kanti Ram Ray</t>
  </si>
  <si>
    <t>মোছাঃ আলেমা খাতুন</t>
  </si>
  <si>
    <t>Mst Alema Khatun</t>
  </si>
  <si>
    <t>মোছাঃ শেফালী বেগম</t>
  </si>
  <si>
    <t>Shafali Begum</t>
  </si>
  <si>
    <t>মোঃ কছিম উদ্দিন</t>
  </si>
  <si>
    <t>Kochimoddin</t>
  </si>
  <si>
    <t>মোরছালিনা বেগম</t>
  </si>
  <si>
    <t>Morsalina begum</t>
  </si>
  <si>
    <t>আনজুমার আরা বেগম</t>
  </si>
  <si>
    <t>Anzuman Ara Begum</t>
  </si>
  <si>
    <t>মোতাবোর হোসেন</t>
  </si>
  <si>
    <t>Motabor Hossain</t>
  </si>
  <si>
    <t>কৌশিক চন্দ্র রায়</t>
  </si>
  <si>
    <t>Koishik chandro ray</t>
  </si>
  <si>
    <t>পারুল রানী রায়</t>
  </si>
  <si>
    <t>Parul Rani Ray</t>
  </si>
  <si>
    <t>পূর্ন চন্দ্র রায়</t>
  </si>
  <si>
    <t>Punno Chanfro Ray</t>
  </si>
  <si>
    <t>মিরফাতুল মাহি</t>
  </si>
  <si>
    <t>Mirfatul mahi</t>
  </si>
  <si>
    <t>ফাতেমাতুজ জোহরা</t>
  </si>
  <si>
    <t>Fatematu Johora</t>
  </si>
  <si>
    <t>মোহাব্বদ হোসেন</t>
  </si>
  <si>
    <t>Mohabbot Hossain</t>
  </si>
  <si>
    <t>মোঃ মহব্বত হোসেন</t>
  </si>
  <si>
    <t>Md Mohabbat Hossain</t>
  </si>
  <si>
    <t>মোছাঃ আলিমন বেগম</t>
  </si>
  <si>
    <t>Alimon Begum</t>
  </si>
  <si>
    <t>মোঃ শওকত আলী</t>
  </si>
  <si>
    <t>Soikot Ali</t>
  </si>
  <si>
    <t>মোঃ মমিনুল ইসলাম</t>
  </si>
  <si>
    <t>মোছাঃ হাচিনা খাতুন</t>
  </si>
  <si>
    <t>Hacina Khatun</t>
  </si>
  <si>
    <t>মোঃ জোনাব আলী</t>
  </si>
  <si>
    <t>Jonab Ali</t>
  </si>
  <si>
    <t>কাজল চন্দ্র রায়</t>
  </si>
  <si>
    <t>Kazol chandro ray</t>
  </si>
  <si>
    <t>প্রভাতি রানী রায়</t>
  </si>
  <si>
    <t>PROVATI RANI RAY</t>
  </si>
  <si>
    <t>হরিস চন্দ্র রায়</t>
  </si>
  <si>
    <t>HORIS CHANDRO RAY</t>
  </si>
  <si>
    <t>সুকুমার</t>
  </si>
  <si>
    <t>sukumar</t>
  </si>
  <si>
    <t>আলো রানী</t>
  </si>
  <si>
    <t>Alo Rani</t>
  </si>
  <si>
    <t>কালী পদ</t>
  </si>
  <si>
    <t>Kalipot</t>
  </si>
  <si>
    <t>নুর আলম</t>
  </si>
  <si>
    <t>nur alom</t>
  </si>
  <si>
    <t>নুর নেহার</t>
  </si>
  <si>
    <t>Nur Nehar</t>
  </si>
  <si>
    <t>আমজাদ আলী</t>
  </si>
  <si>
    <t>Amzad Ali</t>
  </si>
  <si>
    <t>অনন্ত কুমার</t>
  </si>
  <si>
    <t>Anontoh kumar</t>
  </si>
  <si>
    <t>বাসন্ত রানী</t>
  </si>
  <si>
    <t>Basonti Rani</t>
  </si>
  <si>
    <t>আনন্দ চন্দ্র</t>
  </si>
  <si>
    <t>Anondo Chandro</t>
  </si>
  <si>
    <t>Md Zikrul Hoque</t>
  </si>
  <si>
    <t>মোছাঃ জেলেখা</t>
  </si>
  <si>
    <t>Jelekha</t>
  </si>
  <si>
    <t>আবুল হোসেন</t>
  </si>
  <si>
    <t>Abul Hossain</t>
  </si>
  <si>
    <t>ফরহাদ হোসেন</t>
  </si>
  <si>
    <t>forhad hossain</t>
  </si>
  <si>
    <t>ফরিদা বেগম</t>
  </si>
  <si>
    <t>Forida Begum</t>
  </si>
  <si>
    <t>মোকারম হোসেন</t>
  </si>
  <si>
    <t>Mokarum Hossain</t>
  </si>
  <si>
    <t>মনজু আরা</t>
  </si>
  <si>
    <t>Monzu Ara</t>
  </si>
  <si>
    <t>আনোয়ারা</t>
  </si>
  <si>
    <t>Anoaya</t>
  </si>
  <si>
    <t>মজির উদ্দীন</t>
  </si>
  <si>
    <t>Mozir Uddin</t>
  </si>
  <si>
    <t>জোত সাতনালা, ঘন্টাঘর হাট,চিরিরবন্দর,দিনাজপুর</t>
  </si>
  <si>
    <t>মোছাঃ রোকসানা পারভিন</t>
  </si>
  <si>
    <t>Mst. Rokshana Parvin</t>
  </si>
  <si>
    <t>মোছাঃ নূর বানু</t>
  </si>
  <si>
    <t>Nur Banu</t>
  </si>
  <si>
    <t>মোকলেছুর রহমান</t>
  </si>
  <si>
    <t>Moksedul Rahman</t>
  </si>
  <si>
    <t>মোঃ জিয়াউর রহমান</t>
  </si>
  <si>
    <t>MD. ZIAUR RAHMAN</t>
  </si>
  <si>
    <t>Jalekha Begum</t>
  </si>
  <si>
    <t>মোঃ ছমসুদ্দীন আলী‌</t>
  </si>
  <si>
    <t>Chomsuddin</t>
  </si>
  <si>
    <t>স্বপ্না রানী বিশ্বাস</t>
  </si>
  <si>
    <t>Shapna Rani Bishas</t>
  </si>
  <si>
    <t>সন্ধ্যা রানী বিশ্বাস</t>
  </si>
  <si>
    <t>Shodha Rani Ray</t>
  </si>
  <si>
    <t>হরেন্দ্র বিশ্বাস</t>
  </si>
  <si>
    <t>Horadro Bissas</t>
  </si>
  <si>
    <t>বুলু</t>
  </si>
  <si>
    <t>bulu</t>
  </si>
  <si>
    <t>Tohomina khatun</t>
  </si>
  <si>
    <t>দুলাল হোসেন</t>
  </si>
  <si>
    <t>Dulal Hossain</t>
  </si>
  <si>
    <t>মোছাঃ খুর্শিদা বেগম</t>
  </si>
  <si>
    <t>Mst Khursheda Bagum</t>
  </si>
  <si>
    <t>মোছাঃ আসমা বেগম</t>
  </si>
  <si>
    <t>Asma Begum</t>
  </si>
  <si>
    <t>মোঃ আব্দুল খালেক</t>
  </si>
  <si>
    <t>Abdul Khalek</t>
  </si>
  <si>
    <t>মোঃ আসরাফ আলী</t>
  </si>
  <si>
    <t>Md Asraf Ali</t>
  </si>
  <si>
    <t>আছিয়া বেগম</t>
  </si>
  <si>
    <t>Asiya Begum</t>
  </si>
  <si>
    <t>আব্দুল আজিজ</t>
  </si>
  <si>
    <t>Abdul Aziz</t>
  </si>
  <si>
    <t>হুমাইয়া বেগম</t>
  </si>
  <si>
    <t>humaiya begum</t>
  </si>
  <si>
    <t>সুমি আক্ততার</t>
  </si>
  <si>
    <t>Sumi Akter</t>
  </si>
  <si>
    <t>হানিফ</t>
  </si>
  <si>
    <t>Hanif</t>
  </si>
  <si>
    <t>আজাদ</t>
  </si>
  <si>
    <t>azad</t>
  </si>
  <si>
    <t>আহেলা বেগম</t>
  </si>
  <si>
    <t>Ahela Begum</t>
  </si>
  <si>
    <t>আজিজার রহমান</t>
  </si>
  <si>
    <t>Azizar Rahman</t>
  </si>
  <si>
    <t>জুই রানী শীল</t>
  </si>
  <si>
    <t>Jui rani shil</t>
  </si>
  <si>
    <t>রত্না বালা</t>
  </si>
  <si>
    <t>Rotta Bala</t>
  </si>
  <si>
    <t>খগেন শীল</t>
  </si>
  <si>
    <t>Khogen Shil</t>
  </si>
  <si>
    <t>মোঃ ইমান আলী</t>
  </si>
  <si>
    <t>Md Iman Ali</t>
  </si>
  <si>
    <t>মোছাঃ রেজিয়া খাতুন</t>
  </si>
  <si>
    <t>Raziya Khatun</t>
  </si>
  <si>
    <t>মফিজ উদ্দীন</t>
  </si>
  <si>
    <t>Mofiz Uddin</t>
  </si>
  <si>
    <t>খামর সাতনালা, তাকর সাহার হাট,চিরিরবন্দর,দিনাজপুর</t>
  </si>
  <si>
    <t>মোঃ আশাদুল হক</t>
  </si>
  <si>
    <t>Md Ahsadul Haque</t>
  </si>
  <si>
    <t>মোছাঃ আয়শা বেগম</t>
  </si>
  <si>
    <t>Aysa Begum</t>
  </si>
  <si>
    <t>হুসেন আলী</t>
  </si>
  <si>
    <t>Husen Ali</t>
  </si>
  <si>
    <t>নুরে জান্নাত মিম</t>
  </si>
  <si>
    <t>Nure Jannat mim</t>
  </si>
  <si>
    <t>লাভলী বেগম</t>
  </si>
  <si>
    <t>Lavli Begum</t>
  </si>
  <si>
    <t>সামসুল হক</t>
  </si>
  <si>
    <t>Samsul Hoque</t>
  </si>
  <si>
    <t>শ্রীমতি সরু বালা রায়</t>
  </si>
  <si>
    <t>Sreemoti Shuru Bala Roy</t>
  </si>
  <si>
    <t>শ্রীমতি বামনী রানী রায়</t>
  </si>
  <si>
    <t>Bamoni Rani Ray</t>
  </si>
  <si>
    <t>চেতনা চন্দ্র রায়</t>
  </si>
  <si>
    <t>Chetona Chandro Ray</t>
  </si>
  <si>
    <t>Sfofikul islam</t>
  </si>
  <si>
    <t>সহেদা বেগম</t>
  </si>
  <si>
    <t>Shahada Begum</t>
  </si>
  <si>
    <t>আব্দুর রাজ্জাক</t>
  </si>
  <si>
    <t>Abdur Razzak</t>
  </si>
  <si>
    <t>রন্তা রানী রায</t>
  </si>
  <si>
    <t>Rotna Rani ray</t>
  </si>
  <si>
    <t>কল্পনা রানীর রায়</t>
  </si>
  <si>
    <t>Kolpona Rani Ray</t>
  </si>
  <si>
    <t>জগোদীস চন্দ্র রায়</t>
  </si>
  <si>
    <t>Jogodis Chandro Ray</t>
  </si>
  <si>
    <t>মারজিনা বেগম</t>
  </si>
  <si>
    <t>Marjina Begum</t>
  </si>
  <si>
    <t>আছিয়া খাতুন</t>
  </si>
  <si>
    <t>Aiya Khatun</t>
  </si>
  <si>
    <t>মোঃ আব্দুল্লাহ আলী</t>
  </si>
  <si>
    <t>Abdullah Ali</t>
  </si>
  <si>
    <t>মোঃ আনোয়ার হোসেন</t>
  </si>
  <si>
    <t>MD. ANWAR HOSSAIN</t>
  </si>
  <si>
    <t>মোঃ আব্দুল্লা আলী</t>
  </si>
  <si>
    <t>মোছাঃ জেলেখা খাতুন</t>
  </si>
  <si>
    <t>Mst Jalakha Khatun</t>
  </si>
  <si>
    <t>Joynob Begum</t>
  </si>
  <si>
    <t>জফির উদ্দিন</t>
  </si>
  <si>
    <t>Jofir Uddin</t>
  </si>
  <si>
    <t>মোঃ ফজলুর রহমান</t>
  </si>
  <si>
    <t>Md Fazlur Rahman</t>
  </si>
  <si>
    <t>রাহেলা খাতুন</t>
  </si>
  <si>
    <t>Rahela Khatun</t>
  </si>
  <si>
    <t>মহির উদ্দীন</t>
  </si>
  <si>
    <t>মোঃ এরশাদ হোসেন</t>
  </si>
  <si>
    <t>Md Ersad Hossain</t>
  </si>
  <si>
    <t>শ্রী চন্দ্রমহোন রায়</t>
  </si>
  <si>
    <t>Sree Chandromohon Roy</t>
  </si>
  <si>
    <t>শ্রীমতি পার্বতী বালা রায়</t>
  </si>
  <si>
    <t>Parboti bala Ray</t>
  </si>
  <si>
    <t>শ্রী মন্মর্থ রায়</t>
  </si>
  <si>
    <t>Monmotho ray</t>
  </si>
  <si>
    <t>মোছাঃ নুরজাহান বেগম</t>
  </si>
  <si>
    <t>Mst Nurzahan Begum</t>
  </si>
  <si>
    <t>মোছাঃ জাহানারা বেগম</t>
  </si>
  <si>
    <t>Jahanara Begum</t>
  </si>
  <si>
    <t>মোঃ রেয়াজুল ইসলাম</t>
  </si>
  <si>
    <t>Rayajul Islam</t>
  </si>
  <si>
    <t>আরিফুল ইসলাম</t>
  </si>
  <si>
    <t>ariful islam</t>
  </si>
  <si>
    <t>আনজু আরা</t>
  </si>
  <si>
    <t>Anzu Ara</t>
  </si>
  <si>
    <t>আনছার আলী</t>
  </si>
  <si>
    <t>Anchar Ali</t>
  </si>
  <si>
    <t>মোছাঃ মনোয়ারা বেগম</t>
  </si>
  <si>
    <t>Mst Monoyara Begum</t>
  </si>
  <si>
    <t>মোছাঃ শামসুন নাহার</t>
  </si>
  <si>
    <t>Shamssun Nahar</t>
  </si>
  <si>
    <t>মকবুল হোসেন</t>
  </si>
  <si>
    <t>মোছাঃ সুলতানা বেগম</t>
  </si>
  <si>
    <t>Mst Sultana Begum</t>
  </si>
  <si>
    <t>মোছাঃ হাসিনা বেগম</t>
  </si>
  <si>
    <t>Hachina Begum</t>
  </si>
  <si>
    <t>মোঃ আব্দুল জব্বার আলী</t>
  </si>
  <si>
    <t>Abdul Jobbar Ali</t>
  </si>
  <si>
    <t>আরমান ইসলাম</t>
  </si>
  <si>
    <t>Arman islam</t>
  </si>
  <si>
    <t>আসমা খাতুন</t>
  </si>
  <si>
    <t>Asma Khatun</t>
  </si>
  <si>
    <t>সাইদুর</t>
  </si>
  <si>
    <t>Saidur</t>
  </si>
  <si>
    <t>নাসরিন খাতুন</t>
  </si>
  <si>
    <t>nasrin khatun</t>
  </si>
  <si>
    <t>আহেনা খাতুন</t>
  </si>
  <si>
    <t>Ahena Khatun</t>
  </si>
  <si>
    <t>বাবলু রহমান</t>
  </si>
  <si>
    <t>Bablu Rahman</t>
  </si>
  <si>
    <t>মোঃ আনোয়ার হোসেন</t>
  </si>
  <si>
    <t>Md Anowar Hoshen</t>
  </si>
  <si>
    <t>মোছাঃ আহেদা বেগম</t>
  </si>
  <si>
    <t>Aheda Begum</t>
  </si>
  <si>
    <t>মোঃ তৈয়ব আলী</t>
  </si>
  <si>
    <t>Toiyob Ali</t>
  </si>
  <si>
    <t>mARUFA</t>
  </si>
  <si>
    <t>নুর নাহার</t>
  </si>
  <si>
    <t>Nur Nahar</t>
  </si>
  <si>
    <t>মৃত. মালেক</t>
  </si>
  <si>
    <t>Malek</t>
  </si>
  <si>
    <t>মোছাঃ জিন্না বেগম</t>
  </si>
  <si>
    <t>Mst Zinna Begum</t>
  </si>
  <si>
    <t>মোছাঃ আমেনা বেগম</t>
  </si>
  <si>
    <t>Amena Begum</t>
  </si>
  <si>
    <t>কাছুয়া</t>
  </si>
  <si>
    <t>KAchuya</t>
  </si>
  <si>
    <t>বিধান সিংহ</t>
  </si>
  <si>
    <t>Bidhan Singh</t>
  </si>
  <si>
    <t>মিনতি রানী</t>
  </si>
  <si>
    <t>Monoti Rani</t>
  </si>
  <si>
    <t>বিশ্বনাথ সিংহ</t>
  </si>
  <si>
    <t>Bissas Shingo</t>
  </si>
  <si>
    <t>মোস্তাক আহম্মেদ</t>
  </si>
  <si>
    <t>Mostak Ahmmad</t>
  </si>
  <si>
    <t>মুক্তি বেগম</t>
  </si>
  <si>
    <t>Mukti Begum</t>
  </si>
  <si>
    <t>জবেদ আলী</t>
  </si>
  <si>
    <t>Jobed Ali</t>
  </si>
  <si>
    <t>গুলু হক</t>
  </si>
  <si>
    <t>Gulu</t>
  </si>
  <si>
    <t>আরজিনা খাতুন</t>
  </si>
  <si>
    <t>Arzina khatun</t>
  </si>
  <si>
    <t>দেওয়ানী</t>
  </si>
  <si>
    <t>Deoyani</t>
  </si>
  <si>
    <t>মোছাঃ নার্গিস বেগম</t>
  </si>
  <si>
    <t>Most Nargis Begum</t>
  </si>
  <si>
    <t>Hachina khatun</t>
  </si>
  <si>
    <t>মোঃ মহসিন আলী</t>
  </si>
  <si>
    <t>Mohosin Ali</t>
  </si>
  <si>
    <t>মোছাঃ আয়শা খাতুন</t>
  </si>
  <si>
    <t>Mst Aysha Khatun</t>
  </si>
  <si>
    <t>মোছাঃ জাহেদা বেগম</t>
  </si>
  <si>
    <t>Jahada Begum</t>
  </si>
  <si>
    <t>মোঃ আব্দুল ওয়াহেদ</t>
  </si>
  <si>
    <t>Abdul Oyahed</t>
  </si>
  <si>
    <t>খযরন নেছা</t>
  </si>
  <si>
    <t>Khoyron nesa</t>
  </si>
  <si>
    <t>বেগম</t>
  </si>
  <si>
    <t>খলিল রহমান</t>
  </si>
  <si>
    <t>Kholil Rahman</t>
  </si>
  <si>
    <t>মদ্দিন</t>
  </si>
  <si>
    <t>Moddin</t>
  </si>
  <si>
    <t>Arzina Khatun</t>
  </si>
  <si>
    <t>শাহাজোত আলী</t>
  </si>
  <si>
    <t>Shahajot Ali</t>
  </si>
  <si>
    <t>মোছাঃ বিলকিজ বেগম</t>
  </si>
  <si>
    <t>Mst Bilkig Begum</t>
  </si>
  <si>
    <t>মোছাঃ বেলিয়ারা খাতুন</t>
  </si>
  <si>
    <t>Beliyara khatun</t>
  </si>
  <si>
    <t>মোঃ বাবুলুর রহমান</t>
  </si>
  <si>
    <t>Babulurb Rahman</t>
  </si>
  <si>
    <t>শাহাদাৎ হোসেন</t>
  </si>
  <si>
    <t>Sahadat Hossain</t>
  </si>
  <si>
    <t>মোছাঃ ফিরোজা খাতুন</t>
  </si>
  <si>
    <t>Firoza Khatun</t>
  </si>
  <si>
    <t>মোঃ আব্দুল ওয়াহেদ</t>
  </si>
  <si>
    <t>Abddul Oyahed</t>
  </si>
  <si>
    <t>আলমিরা ফেরদৌসি</t>
  </si>
  <si>
    <t>Almira ferdousi</t>
  </si>
  <si>
    <t>মিতু বেগম</t>
  </si>
  <si>
    <t>Mitu Begum</t>
  </si>
  <si>
    <t>আবু সাঈদ</t>
  </si>
  <si>
    <t>Abu Syed</t>
  </si>
  <si>
    <t>শিউলি</t>
  </si>
  <si>
    <t>Sheuly</t>
  </si>
  <si>
    <t>জান্নাতুন ফেরদৌস‌ী</t>
  </si>
  <si>
    <t>Jannatun Ferdouse</t>
  </si>
  <si>
    <t>মোঃ আব্দুল হাকিম</t>
  </si>
  <si>
    <t>Abdul Hakim</t>
  </si>
  <si>
    <t>‌মোছাঃ কুলসুম খাতুন</t>
  </si>
  <si>
    <t>Mst Kulsum Khatun</t>
  </si>
  <si>
    <t>মমেনা খাতুন</t>
  </si>
  <si>
    <t>Momena Khatun</t>
  </si>
  <si>
    <t>কচি মুন্সী</t>
  </si>
  <si>
    <t>Kochi Munsi</t>
  </si>
  <si>
    <t>মীম</t>
  </si>
  <si>
    <t>Mim</t>
  </si>
  <si>
    <t>ছালেহা বেগম</t>
  </si>
  <si>
    <t>Shaleha Begum</t>
  </si>
  <si>
    <t>মতিউর রহমান</t>
  </si>
  <si>
    <t>Motiur Rahman</t>
  </si>
  <si>
    <t>জোত সাতনালা,ঘনটাঘর হাট,চিরিরবন্দর,দিনাজপুর</t>
  </si>
  <si>
    <t>সুজন</t>
  </si>
  <si>
    <t>sUJON</t>
  </si>
  <si>
    <t>সাবিএী রানী</t>
  </si>
  <si>
    <t>Shabitiri Rani</t>
  </si>
  <si>
    <t>মানিক চন্দ্র</t>
  </si>
  <si>
    <t>Manik Chandro</t>
  </si>
  <si>
    <t>মোঃ হাফিজুল ইসলাম</t>
  </si>
  <si>
    <t>Md Hafizur Islam</t>
  </si>
  <si>
    <t>মোছাঃ আনোয়ারা বেগম</t>
  </si>
  <si>
    <t>Anoyara Begum</t>
  </si>
  <si>
    <t>মোঃ ইছব আলী</t>
  </si>
  <si>
    <t>Yousub Ali</t>
  </si>
  <si>
    <t>পারভেজ হোসেন</t>
  </si>
  <si>
    <t>parvez hossain</t>
  </si>
  <si>
    <t>পারভীন বেগম</t>
  </si>
  <si>
    <t>Parvin Begum</t>
  </si>
  <si>
    <t>ফয়জার রহমান</t>
  </si>
  <si>
    <t>Foyjar Rahoman</t>
  </si>
  <si>
    <t>মোঃ সাদেকুল ইসলাম</t>
  </si>
  <si>
    <t>Md Sadekul Islam</t>
  </si>
  <si>
    <t>Rodhida Begum</t>
  </si>
  <si>
    <t>আব্দুল হামিদ</t>
  </si>
  <si>
    <t>Abdul Hamid</t>
  </si>
  <si>
    <t>শাকিল হোসেন</t>
  </si>
  <si>
    <t>Shakil hossaim</t>
  </si>
  <si>
    <t>বুলি খাতুন</t>
  </si>
  <si>
    <t>Buli Khatun</t>
  </si>
  <si>
    <t>Husan Ali</t>
  </si>
  <si>
    <t>মোছাঃ সালেহা খাতুন</t>
  </si>
  <si>
    <t>Mst Shaleha Khatun</t>
  </si>
  <si>
    <t>মোছাঃ আমিনা খাতুন</t>
  </si>
  <si>
    <t>Amina khatun</t>
  </si>
  <si>
    <t>মোঃ ইউসুফ আলী</t>
  </si>
  <si>
    <t>মনোয়ার হোসেন</t>
  </si>
  <si>
    <t>Monoyar HossaiN</t>
  </si>
  <si>
    <t>মজাহার আলী</t>
  </si>
  <si>
    <t>Mozahar Ali</t>
  </si>
  <si>
    <t>মোঃ মোজাহার আলী</t>
  </si>
  <si>
    <t>Md Mojahar Ali</t>
  </si>
  <si>
    <t>মহিমা খাতুন</t>
  </si>
  <si>
    <t>Mohima Khatun</t>
  </si>
  <si>
    <t>ফেলানু হক</t>
  </si>
  <si>
    <t>Felanu Hoque</t>
  </si>
  <si>
    <t>মোছাঃ রুমি কুলছুম</t>
  </si>
  <si>
    <t>Mst Rumi Kulsum</t>
  </si>
  <si>
    <t>মোছাঃ সফিনা বেগম</t>
  </si>
  <si>
    <t>Sofina Begum</t>
  </si>
  <si>
    <t>নছু মোহাম্মদ</t>
  </si>
  <si>
    <t>Nochu Mohammad</t>
  </si>
  <si>
    <t>মোঃ এছাহাক আলী</t>
  </si>
  <si>
    <t>Md Asahak Ali</t>
  </si>
  <si>
    <t>আছিরন বেগম</t>
  </si>
  <si>
    <t>Achiron Begum</t>
  </si>
  <si>
    <t>মোঃ এজার উদ্দিন</t>
  </si>
  <si>
    <t>Azar Uddin</t>
  </si>
  <si>
    <t>মোছাঃ সেনাহার বেগম</t>
  </si>
  <si>
    <t>Mst Shanaher Begum</t>
  </si>
  <si>
    <t>মোছাঃ রাখিজন বেগম</t>
  </si>
  <si>
    <t>Rakhizon Begum</t>
  </si>
  <si>
    <t>Achir Uddin</t>
  </si>
  <si>
    <t>মাসুদার রহমান</t>
  </si>
  <si>
    <t>Massudar rahman</t>
  </si>
  <si>
    <t>মরিয়ম নেছা</t>
  </si>
  <si>
    <t>Moriyom nesa</t>
  </si>
  <si>
    <t>আব্দুর রশিদ</t>
  </si>
  <si>
    <t>Abdur Rosid</t>
  </si>
  <si>
    <t>শ্রী নারায়ন চন্দ্র রায়</t>
  </si>
  <si>
    <t>SREE NARAYAN CHANDRA ROY</t>
  </si>
  <si>
    <t>বাসন্তী রাণী রায়</t>
  </si>
  <si>
    <t>Basonti Rani Ray</t>
  </si>
  <si>
    <t>চিত্তরন্জতন রায়</t>
  </si>
  <si>
    <t>Chironton Ray</t>
  </si>
  <si>
    <t>আজিজুল হক</t>
  </si>
  <si>
    <t>azizul hoque</t>
  </si>
  <si>
    <t>আরজিনা বেগম</t>
  </si>
  <si>
    <t>আ: সালাম</t>
  </si>
  <si>
    <t>Abdur Salam</t>
  </si>
  <si>
    <t>মোঃ বুদা বকস</t>
  </si>
  <si>
    <t>Md Buda Baksh</t>
  </si>
  <si>
    <t>কানদুরি বিবি</t>
  </si>
  <si>
    <t>Kanduri Bibi</t>
  </si>
  <si>
    <t>বিল্পব চন্দ্র রায়</t>
  </si>
  <si>
    <t>biplop chandro ray</t>
  </si>
  <si>
    <t>ববিতা রানী রায়</t>
  </si>
  <si>
    <t>Bobita Rani Ray</t>
  </si>
  <si>
    <t>বিনয় চন্দ্র রায়</t>
  </si>
  <si>
    <t>Binoy Chandro Ray</t>
  </si>
  <si>
    <t>মোঃ আইয়ুব আলী</t>
  </si>
  <si>
    <t>Md Ayub Ali</t>
  </si>
  <si>
    <t>মোছাঃ জেলেখা খাতুন</t>
  </si>
  <si>
    <t>Jelekha khatun</t>
  </si>
  <si>
    <t>মজির উদ্দিন কমেন্ডর</t>
  </si>
  <si>
    <t>Mozir Uddin Komendar</t>
  </si>
  <si>
    <t>মাজেদা আক্তার রিমু</t>
  </si>
  <si>
    <t>mazeda Aktar rimu</t>
  </si>
  <si>
    <t>নাছিয়া খাতুন</t>
  </si>
  <si>
    <t>Nachiya Khatun</t>
  </si>
  <si>
    <t>মুকুল সরকার</t>
  </si>
  <si>
    <t>Mukul Sorkar</t>
  </si>
  <si>
    <t>আনিষা আকতার তানমিনা</t>
  </si>
  <si>
    <t>Aonisa aktar tanmina</t>
  </si>
  <si>
    <t>সাজিয়া বেগম</t>
  </si>
  <si>
    <t>Saziya Begum</t>
  </si>
  <si>
    <t>মোছাঃ মনজুয়ারা</t>
  </si>
  <si>
    <t>Mst Monzuara</t>
  </si>
  <si>
    <t>মাহফেজা</t>
  </si>
  <si>
    <t>Mahpfeza</t>
  </si>
  <si>
    <t>ওমর উদ্দীন</t>
  </si>
  <si>
    <t>Omar Uddin</t>
  </si>
  <si>
    <t>MD. ABDUL KHALEK</t>
  </si>
  <si>
    <t>মোছাঃ রোকেয়া বেগম</t>
  </si>
  <si>
    <t>Rakeya Begum</t>
  </si>
  <si>
    <t>জমির উদ্দীন</t>
  </si>
  <si>
    <t>Jomir Uddin</t>
  </si>
  <si>
    <t>লিয়ন</t>
  </si>
  <si>
    <t>liyon</t>
  </si>
  <si>
    <t>হাজেরা</t>
  </si>
  <si>
    <t>Hazera</t>
  </si>
  <si>
    <t>একরামুল হক</t>
  </si>
  <si>
    <t>Akramul Hoque</t>
  </si>
  <si>
    <t>শাহিনুর ইসলাম</t>
  </si>
  <si>
    <t>Shahinur islam</t>
  </si>
  <si>
    <t>শাহানাজ</t>
  </si>
  <si>
    <t>Shahanaz</t>
  </si>
  <si>
    <t>ফয়েজদ্দীন</t>
  </si>
  <si>
    <t>Foyozuudiin</t>
  </si>
  <si>
    <t>মোঃ মাহাবুর আলী</t>
  </si>
  <si>
    <t>MD. MAHABUR ALI</t>
  </si>
  <si>
    <t>মোছাঃ মজিনা বেগম</t>
  </si>
  <si>
    <t>Mozina Begum</t>
  </si>
  <si>
    <t>মোঃ মবারক আলী</t>
  </si>
  <si>
    <t>Mobarok Ali</t>
  </si>
  <si>
    <t>মোছাঃ জমিলা বেগম</t>
  </si>
  <si>
    <t>Mst Jamila Begum</t>
  </si>
  <si>
    <t>রশিদুল ইসলাম</t>
  </si>
  <si>
    <t>RASHIDUL ISLAM</t>
  </si>
  <si>
    <t>মোছাঃ রশিদা বেগম</t>
  </si>
  <si>
    <t>মহুবার রহমান</t>
  </si>
  <si>
    <t>Mohibar Rahman</t>
  </si>
  <si>
    <t>জুয়েল রানা</t>
  </si>
  <si>
    <t>Jueal Rana</t>
  </si>
  <si>
    <t>কহিনুর</t>
  </si>
  <si>
    <t>Kohinur</t>
  </si>
  <si>
    <t>হাফিজ আলী</t>
  </si>
  <si>
    <t>Hafiz Ali</t>
  </si>
  <si>
    <t>মোঃ মশিয়ুর রহমান</t>
  </si>
  <si>
    <t>Md Mashiur Rahman</t>
  </si>
  <si>
    <t>মোছাঃ রমিছা বেগম</t>
  </si>
  <si>
    <t>Romicha Begum</t>
  </si>
  <si>
    <t>মোঃ জসিমউদ্দীন</t>
  </si>
  <si>
    <t>Josimoddin</t>
  </si>
  <si>
    <t>মোঃ আব্দুল জলিল</t>
  </si>
  <si>
    <t>Md Abdul Jolil</t>
  </si>
  <si>
    <t>মোছাঃ কোহিনুর বেগম</t>
  </si>
  <si>
    <t>Kohinur Begum</t>
  </si>
  <si>
    <t>হাফেজ উদ্দীন</t>
  </si>
  <si>
    <t>Hafez Uddin</t>
  </si>
  <si>
    <t>মোছাঃ বুলবুলি</t>
  </si>
  <si>
    <t>Most. Bulbuli</t>
  </si>
  <si>
    <t>মোছাঃ নুর জাহান বেগম</t>
  </si>
  <si>
    <t>মোঃ জালাল উদ্দীন</t>
  </si>
  <si>
    <t>Jalal Uddin</t>
  </si>
  <si>
    <t>ছাইফুল ইসলাম</t>
  </si>
  <si>
    <t>Saiful Islam</t>
  </si>
  <si>
    <t>পারুল বেগম</t>
  </si>
  <si>
    <t>Paarul Begum</t>
  </si>
  <si>
    <t>আ: মতিন</t>
  </si>
  <si>
    <t>Abdul Motin</t>
  </si>
  <si>
    <t>Md Arshad Hossain</t>
  </si>
  <si>
    <t>মোছাঃ জামেনা খাতুন</t>
  </si>
  <si>
    <t>Jamena Khatun</t>
  </si>
  <si>
    <t>স্বপ্ন রায়</t>
  </si>
  <si>
    <t>sHOPNO rAY</t>
  </si>
  <si>
    <t>সুচিএা রানী রায়</t>
  </si>
  <si>
    <t>Sucittara Rani Ray</t>
  </si>
  <si>
    <t>মানিক চন্দ্র রায়</t>
  </si>
  <si>
    <t>Manik Chandro Ray</t>
  </si>
  <si>
    <t>মোছাঃ বিউটি বেগম</t>
  </si>
  <si>
    <t>Most Beuti Begum</t>
  </si>
  <si>
    <t>মোছাঃ রেজিয়া খাতুন</t>
  </si>
  <si>
    <t>Nozrul Islam</t>
  </si>
  <si>
    <t>মোছাঃ ছফুরন নেছা</t>
  </si>
  <si>
    <t>Mst Safuron Nesa</t>
  </si>
  <si>
    <t>মোঃ আব্দুল গফুর</t>
  </si>
  <si>
    <t>মোঃ কয়ছার আলী</t>
  </si>
  <si>
    <t>Md Kaysar Ali</t>
  </si>
  <si>
    <t>অজির নেছা</t>
  </si>
  <si>
    <t>Azir Nesa</t>
  </si>
  <si>
    <t>ছৈয়দ আলী</t>
  </si>
  <si>
    <t>Mst Amina Khatun</t>
  </si>
  <si>
    <t>মোছাঃ খোদেজা বেগম</t>
  </si>
  <si>
    <t>Khodeza Begum</t>
  </si>
  <si>
    <t>মোঃ রওশন আলী</t>
  </si>
  <si>
    <t>Royson Ali</t>
  </si>
  <si>
    <t>Mst Rezia Khatun</t>
  </si>
  <si>
    <t>মোছাঃ হাচেনা খাতুন</t>
  </si>
  <si>
    <t>Hacena Khatun</t>
  </si>
  <si>
    <t>আবাই তুল্ল্যাহ</t>
  </si>
  <si>
    <t>Aobai Tullah</t>
  </si>
  <si>
    <t>আলমিলা</t>
  </si>
  <si>
    <t>Almila</t>
  </si>
  <si>
    <t>ছানোয়ারা খাতুন</t>
  </si>
  <si>
    <t>Shanoyara Khatun</t>
  </si>
  <si>
    <t>ওয়াদুল রহমান</t>
  </si>
  <si>
    <t>Oyadul Rahman</t>
  </si>
  <si>
    <t>বিকাশ চন্দ্র শীল</t>
  </si>
  <si>
    <t>Bikash Chandro Shil</t>
  </si>
  <si>
    <t>ননি বালা শীল</t>
  </si>
  <si>
    <t>Noni Bala Shil</t>
  </si>
  <si>
    <t>লক্ষী কান্ত শীল</t>
  </si>
  <si>
    <t>Lokkhi Kantoh</t>
  </si>
  <si>
    <t>কালিদাস</t>
  </si>
  <si>
    <t>Kalydas</t>
  </si>
  <si>
    <t>শোভা রানী</t>
  </si>
  <si>
    <t>Shova Rani</t>
  </si>
  <si>
    <t>শ্রী জয়হরি</t>
  </si>
  <si>
    <t>Joyhori</t>
  </si>
  <si>
    <t>কল্পনা রানী</t>
  </si>
  <si>
    <t>Kolpona rani</t>
  </si>
  <si>
    <t>ভূবন্তী রানী</t>
  </si>
  <si>
    <t>Vuponti Rani</t>
  </si>
  <si>
    <t>গিরেন চন্দ্র</t>
  </si>
  <si>
    <t>Giran Chandro</t>
  </si>
  <si>
    <t>মোঃ জহর আলী‌</t>
  </si>
  <si>
    <t>Md Jahar Ali</t>
  </si>
  <si>
    <t>মোছাঃ জবেদা বেওয়া</t>
  </si>
  <si>
    <t>mst. Jabefa Begua</t>
  </si>
  <si>
    <t>গোলাপ হোসেন</t>
  </si>
  <si>
    <t>Golap Hossain</t>
  </si>
  <si>
    <t>মোঃ মাহাবুর রহমান</t>
  </si>
  <si>
    <t>Md Mahabur Rahman</t>
  </si>
  <si>
    <t>চক</t>
  </si>
  <si>
    <t>choko</t>
  </si>
  <si>
    <t>মনছুর আলী</t>
  </si>
  <si>
    <t>Monsur Ali</t>
  </si>
  <si>
    <t>পপিতা রাণী রায়</t>
  </si>
  <si>
    <t>POPITA RANI ROY</t>
  </si>
  <si>
    <t>মিনতী রাণী রায়</t>
  </si>
  <si>
    <t>Minoti Rani Roy</t>
  </si>
  <si>
    <t>সুবল চন্দ্র রায় রঞ্জন</t>
  </si>
  <si>
    <t>Subol Chandra Roy Ronjon</t>
  </si>
  <si>
    <t>পারুল রানী</t>
  </si>
  <si>
    <t>Parul Rani</t>
  </si>
  <si>
    <t>স্বর্ন বালা</t>
  </si>
  <si>
    <t>Sorno Bala</t>
  </si>
  <si>
    <t>হরিমোহন</t>
  </si>
  <si>
    <t>Hori Mohon</t>
  </si>
  <si>
    <t>মোছাঃ খায়রন নেসা</t>
  </si>
  <si>
    <t>Mst Khayron Nesa</t>
  </si>
  <si>
    <t>মোছাঃ ফুলতি বেগম</t>
  </si>
  <si>
    <t>Mst. Dulti Begum</t>
  </si>
  <si>
    <t>মোঃ খাজির উদ্দিন</t>
  </si>
  <si>
    <t>Md. Khajir Uddin</t>
  </si>
  <si>
    <t>মাহাবুবুর রহমান</t>
  </si>
  <si>
    <t>Mahabubor Rahman</t>
  </si>
  <si>
    <t>মো: ইয়াছির আরাফাত</t>
  </si>
  <si>
    <t>Md. Yasir Arafat</t>
  </si>
  <si>
    <t>রানী আক্তার</t>
  </si>
  <si>
    <t>Rani Aktar</t>
  </si>
  <si>
    <t>মো: নুর আলম</t>
  </si>
  <si>
    <t>Md. Nur Alom</t>
  </si>
  <si>
    <t>মো: ফারুক হোসেন</t>
  </si>
  <si>
    <t>Md. Faruk Hossain</t>
  </si>
  <si>
    <t>মোছা: ফরিদা বেগম</t>
  </si>
  <si>
    <t>Mst. Farida Begum</t>
  </si>
  <si>
    <t>মো: আমিনুল ইসলাম</t>
  </si>
  <si>
    <t>Md. Aminul Islam</t>
  </si>
  <si>
    <t>রাব্বি ইসলাম</t>
  </si>
  <si>
    <t>Rabbi islam</t>
  </si>
  <si>
    <t>মোছা: রিনা আক্তার</t>
  </si>
  <si>
    <t>Mst. Rina Akter</t>
  </si>
  <si>
    <t>মো: নুর ইসলাম</t>
  </si>
  <si>
    <t>Md. Nur Islam</t>
  </si>
  <si>
    <t>মোছা: আলিফ নুরা</t>
  </si>
  <si>
    <t>Mst. Alif Nura</t>
  </si>
  <si>
    <t>Mst Aleya Begum</t>
  </si>
  <si>
    <t>ছকিনা বিবি</t>
  </si>
  <si>
    <t>Chokina Bibi</t>
  </si>
  <si>
    <t>মোঃ আলা বদ্দীন</t>
  </si>
  <si>
    <t>Ala Boddin</t>
  </si>
  <si>
    <t>খরশীদ জাহান</t>
  </si>
  <si>
    <t>Khursid jahan</t>
  </si>
  <si>
    <t>তহমিন বেগম</t>
  </si>
  <si>
    <t>Tohomin Begum</t>
  </si>
  <si>
    <t>আমিনুল হক</t>
  </si>
  <si>
    <t>Aminul Hoque</t>
  </si>
  <si>
    <t>শরিফা খাতুন</t>
  </si>
  <si>
    <t>Shorifa khatun</t>
  </si>
  <si>
    <t>জিন্নাতুন</t>
  </si>
  <si>
    <t>Jinnatun</t>
  </si>
  <si>
    <t>বেলাল হোসেন</t>
  </si>
  <si>
    <t>Belal Hossain</t>
  </si>
  <si>
    <t>মোঃ জিকরুল ইসলাম</t>
  </si>
  <si>
    <t>Md Zikrul Islam</t>
  </si>
  <si>
    <t>মোছাঃ ওয়াহেদা বেগম</t>
  </si>
  <si>
    <t>Oyaheda Begum</t>
  </si>
  <si>
    <t>মোঃ হামিদুল ইসলাম</t>
  </si>
  <si>
    <t>Hamidul Islam</t>
  </si>
  <si>
    <t>শ্রী পোয়াতু চন্দ্র রায়</t>
  </si>
  <si>
    <t>Sree Powatu Chandra Ray</t>
  </si>
  <si>
    <t>শ্রীমতি দয়া</t>
  </si>
  <si>
    <t>Doya</t>
  </si>
  <si>
    <t>সাগু চন্দ্র</t>
  </si>
  <si>
    <t>Sagu Chandhro</t>
  </si>
  <si>
    <t>মোঃ আনারুল ইসলাম</t>
  </si>
  <si>
    <t>Md. Anarul Islam</t>
  </si>
  <si>
    <t>josna Begum</t>
  </si>
  <si>
    <t>মোঃ আবু সাঈদ</t>
  </si>
  <si>
    <t>Abu Said</t>
  </si>
  <si>
    <t>মোঃ জিকুরুল হক</t>
  </si>
  <si>
    <t>Md Zikrul Haque</t>
  </si>
  <si>
    <t>Jelekha Khaatun</t>
  </si>
  <si>
    <t>নেপেতুল্লাহ</t>
  </si>
  <si>
    <t>Neprtullah</t>
  </si>
  <si>
    <t>মোঃ আফিজ উদ্দীন</t>
  </si>
  <si>
    <t>Md Afiz Uddin</t>
  </si>
  <si>
    <t>মোছাঃ মহিমন নেছা</t>
  </si>
  <si>
    <t>Mohimon</t>
  </si>
  <si>
    <t>মোঃ সুজাদ আলী</t>
  </si>
  <si>
    <t>Suzad Ali</t>
  </si>
  <si>
    <t>হোসেন আরা</t>
  </si>
  <si>
    <t>Hosen Ara</t>
  </si>
  <si>
    <t>রাজ্জাক</t>
  </si>
  <si>
    <t>Razzak</t>
  </si>
  <si>
    <t>মোঃ আল মাসুম</t>
  </si>
  <si>
    <t>Md. Al Masum</t>
  </si>
  <si>
    <t>Aleya Begum</t>
  </si>
  <si>
    <t>মোঃ মফিজ উদ্দীন</t>
  </si>
  <si>
    <t>খামার সাতনালা</t>
  </si>
  <si>
    <t>মো: সারোয়ার রহমান</t>
  </si>
  <si>
    <t>Md. Saroyar Rahman</t>
  </si>
  <si>
    <t>মোছা: সালমা বেগম</t>
  </si>
  <si>
    <t>Mst. Salma Begum</t>
  </si>
  <si>
    <t>মো: মোকছেদ আলী</t>
  </si>
  <si>
    <t>Md. Moksed Ali</t>
  </si>
  <si>
    <t>মোঃ মোসারফ হোসেন</t>
  </si>
  <si>
    <t>Md Mosharof Hossain</t>
  </si>
  <si>
    <t>মোছাঃ আছিরন বেগম</t>
  </si>
  <si>
    <t>Mst. Aciron Baegum</t>
  </si>
  <si>
    <t>জোতসাতনালা</t>
  </si>
  <si>
    <t>মোঃ মনতাজ আলী</t>
  </si>
  <si>
    <t>Md Montaj Ali</t>
  </si>
  <si>
    <t>মোছাঃ মমেজা খাতুন</t>
  </si>
  <si>
    <t>Mst. Momeja Khatun</t>
  </si>
  <si>
    <t>সজিবদ্দিন</t>
  </si>
  <si>
    <t>Sogiboddin</t>
  </si>
  <si>
    <t>মোছা: লামিয়া আক্তার</t>
  </si>
  <si>
    <t>Mst Lamiya Akter</t>
  </si>
  <si>
    <t>মোছা: গুলনাহার বেগম</t>
  </si>
  <si>
    <t>Mst Gulnahar Begum</t>
  </si>
  <si>
    <t>মো: মোকছেদুল হক</t>
  </si>
  <si>
    <t>Md Moksedul Haque</t>
  </si>
  <si>
    <t>ইছামতি</t>
  </si>
  <si>
    <t>শ্রী পরেশ চন্দ্র</t>
  </si>
  <si>
    <t>Sree Poresh Chandra</t>
  </si>
  <si>
    <t>শ্রী সাবিত্রী গুঠল</t>
  </si>
  <si>
    <t>Sree Sabittiri GuThol</t>
  </si>
  <si>
    <t>মন্টু</t>
  </si>
  <si>
    <t>Montu</t>
  </si>
  <si>
    <t>অনামিকা তাহাসিন</t>
  </si>
  <si>
    <t>Anamika Tahasin</t>
  </si>
  <si>
    <t>মোছা: সুফিয়া খাতুন</t>
  </si>
  <si>
    <t>Mst. Sufia Khatun</t>
  </si>
  <si>
    <t>মো: ওমর ফারুক</t>
  </si>
  <si>
    <t>Md Omor Faruk</t>
  </si>
  <si>
    <t>কৌশিক</t>
  </si>
  <si>
    <t>KOISHIK</t>
  </si>
  <si>
    <t>শ্রীমতি ফুলবাশী রানী রায়</t>
  </si>
  <si>
    <t>Fubasi Rani</t>
  </si>
  <si>
    <t>হরিমোহন রায়</t>
  </si>
  <si>
    <t>Hori mohon</t>
  </si>
  <si>
    <t>মোঃ মুজাম উদ্দিন</t>
  </si>
  <si>
    <t>Md Mojam Uddin</t>
  </si>
  <si>
    <t>আছিরন নেছা</t>
  </si>
  <si>
    <t>Asiron Nesa</t>
  </si>
  <si>
    <t>সেরাজ উদ্দিন</t>
  </si>
  <si>
    <t>Seraj Uddin</t>
  </si>
  <si>
    <t>নিকট আত্মীয়ের</t>
  </si>
  <si>
    <t>মোঃ আব্দুর রহিম</t>
  </si>
  <si>
    <t>Md Abdur Rahim</t>
  </si>
  <si>
    <t>মোছাঃ রহিমা বেগম</t>
  </si>
  <si>
    <t>Mst Rahima Begum</t>
  </si>
  <si>
    <t>আহম্মদ উল্লাহ</t>
  </si>
  <si>
    <t>Ahmmad Ullah</t>
  </si>
  <si>
    <t>মোঃ হবিবর রহমান</t>
  </si>
  <si>
    <t>Md Habibr Rahman</t>
  </si>
  <si>
    <t>Mst Kodeja Begum</t>
  </si>
  <si>
    <t>মোঃ আলিমদ্দীন</t>
  </si>
  <si>
    <t>Ma Ali Moddin</t>
  </si>
  <si>
    <t>নির্মল চন্দ্র রায়</t>
  </si>
  <si>
    <t>Nirmol Chandro Roy</t>
  </si>
  <si>
    <t>শান্তি রানী রায়</t>
  </si>
  <si>
    <t>Santi Rani Roy</t>
  </si>
  <si>
    <t>চন্দ্র কান্ত রায়</t>
  </si>
  <si>
    <t>Chondrokanto Roy</t>
  </si>
  <si>
    <t>মো: সুরত আলী</t>
  </si>
  <si>
    <t>Md Surot Ali</t>
  </si>
  <si>
    <t>সহিমন নেছা</t>
  </si>
  <si>
    <t>Sohimon Nesa</t>
  </si>
  <si>
    <t>মৃত. ইয়াছিন আলী</t>
  </si>
  <si>
    <t>Late Yasin Ali</t>
  </si>
  <si>
    <t>মোছাঃ মাহমুদা খাতুন</t>
  </si>
  <si>
    <t>MOST. MAHMUDA KHATUN</t>
  </si>
  <si>
    <t>মোছাঃ মেহেরজান বেগম</t>
  </si>
  <si>
    <t>Mst Meher Jan Begum</t>
  </si>
  <si>
    <t>মোঃ খোদা বকস</t>
  </si>
  <si>
    <t>Md Khoda Boks</t>
  </si>
  <si>
    <t>শ্রী চিত্র মোহন শীল</t>
  </si>
  <si>
    <t>Sree Chitro Mohon Shil</t>
  </si>
  <si>
    <t>শ্রীমতি কুমারি বালা রায়</t>
  </si>
  <si>
    <t>Kumari Bala</t>
  </si>
  <si>
    <t>হরি মোহন শীল</t>
  </si>
  <si>
    <t>Hori Mohon Sil</t>
  </si>
  <si>
    <t>বাবুলুর রহমান</t>
  </si>
  <si>
    <t>Bablur Rahman</t>
  </si>
  <si>
    <t>মহচেনা নেছা</t>
  </si>
  <si>
    <t>Mohocena Nesa</t>
  </si>
  <si>
    <t>মো: আহম্মদ আলী</t>
  </si>
  <si>
    <t>Md Ahmmad Ali</t>
  </si>
  <si>
    <t>মোছাঃ মেহেরন বানু</t>
  </si>
  <si>
    <t>Mst Meheran Banu</t>
  </si>
  <si>
    <t>মোছাঃ আছিয়া বানু</t>
  </si>
  <si>
    <t>Mst Asia Banu</t>
  </si>
  <si>
    <t>মোঃ মইউদ্দিন</t>
  </si>
  <si>
    <t>Md Moiuddin</t>
  </si>
  <si>
    <t>Mst Zahadul Islam</t>
  </si>
  <si>
    <t>মোছাঃ আনোয়ারা বেগম</t>
  </si>
  <si>
    <t>Mst Anowera Begum</t>
  </si>
  <si>
    <t>আহম্মদ আলী</t>
  </si>
  <si>
    <t>Ahmmad Ali</t>
  </si>
  <si>
    <t>রোকাইয়া আক্তার লামিয়া</t>
  </si>
  <si>
    <t>Rokaiya akter Lamiya</t>
  </si>
  <si>
    <t>মোছা: মমিনা আক্তার</t>
  </si>
  <si>
    <t>Mst Momina Akter</t>
  </si>
  <si>
    <t>মো: রহিমদ্দিন</t>
  </si>
  <si>
    <t>MdRahimuddin</t>
  </si>
  <si>
    <t>MD MOMINUL ISLAM</t>
  </si>
  <si>
    <t>আলেয়া খাতুন</t>
  </si>
  <si>
    <t>ALYEA KHATUN</t>
  </si>
  <si>
    <t>AJIZAR ROHOMAN</t>
  </si>
  <si>
    <t>জোত সাতনলা</t>
  </si>
  <si>
    <t>মোঃ মিজানুর রহমান</t>
  </si>
  <si>
    <t>MD MIZANUR RAHMAN</t>
  </si>
  <si>
    <t>মোছাঃ হামিদা খাতুন</t>
  </si>
  <si>
    <t>MST HAMIDA KHATUN</t>
  </si>
  <si>
    <t>মোঃ মোস্তফা কামাল</t>
  </si>
  <si>
    <t>MD MOSTOFA KAMAL</t>
  </si>
  <si>
    <t>জোট সাতনলা</t>
  </si>
  <si>
    <t>মোঃ শাহদত হোসেন সাদ</t>
  </si>
  <si>
    <t>MD SHAHADOT HOSSAN SAD</t>
  </si>
  <si>
    <t>সামসুন নাহার</t>
  </si>
  <si>
    <t>SAMSUN NAHER</t>
  </si>
  <si>
    <t>মোঃ মাজেদুর রহমান</t>
  </si>
  <si>
    <t>MD MAJADUR ROHOMAN</t>
  </si>
  <si>
    <t>সাতনলা</t>
  </si>
  <si>
    <t>হিজড়া</t>
  </si>
  <si>
    <t>রুনা লায়লা</t>
  </si>
  <si>
    <t>runa laila</t>
  </si>
  <si>
    <t>মর্জিনা বেওয়া</t>
  </si>
  <si>
    <t>morjina bewa</t>
  </si>
  <si>
    <t>আবুল হোসেন</t>
  </si>
  <si>
    <t>abul hosen</t>
  </si>
  <si>
    <t>মোছাঃ আঞ্জুয়ারা</t>
  </si>
  <si>
    <t>MST ANZUARA</t>
  </si>
  <si>
    <t>মোছাঃ গোলেজান নেছা</t>
  </si>
  <si>
    <t>MST GOLAJAN NESA</t>
  </si>
  <si>
    <t>পতিবদ্দিন</t>
  </si>
  <si>
    <t>POTIBODDIN</t>
  </si>
  <si>
    <t>মোঃ বাবুল হক</t>
  </si>
  <si>
    <t>MD BABLI HAQUE</t>
  </si>
  <si>
    <t>নছিরন বিবি</t>
  </si>
  <si>
    <t>NOCHIRON BIBI</t>
  </si>
  <si>
    <t>ছলেমান আলী</t>
  </si>
  <si>
    <t>SOLAMON ALI</t>
  </si>
  <si>
    <t>মোছা; মঞ্জু আরা</t>
  </si>
  <si>
    <t>MST MONZU ARA</t>
  </si>
  <si>
    <t>মোছাঃ মনো আরা</t>
  </si>
  <si>
    <t>MST MONO ARA</t>
  </si>
  <si>
    <t>মোঃ আব্দুল হামিদ</t>
  </si>
  <si>
    <t>MD ABDUL HAMID</t>
  </si>
  <si>
    <t>মোছাঃ মাজেদা খাতুন</t>
  </si>
  <si>
    <t>MST MAJEDA KHATUN</t>
  </si>
  <si>
    <t>ফরিজন বেগম</t>
  </si>
  <si>
    <t>FORIJON BEGUM</t>
  </si>
  <si>
    <t>একিন উদ্দীন</t>
  </si>
  <si>
    <t>AKIN UDDIN</t>
  </si>
  <si>
    <t>মোছাঃ ফজিলা বেগম</t>
  </si>
  <si>
    <t>MST FAJILA BEGUM</t>
  </si>
  <si>
    <t>মোছাঃ ফুলজান বেগম</t>
  </si>
  <si>
    <t>MST FULJAN BEGUM</t>
  </si>
  <si>
    <t>SAYEOD ALI</t>
  </si>
  <si>
    <t>খামার সাতনলা</t>
  </si>
  <si>
    <t>মোঃ আবদুল লতিফ</t>
  </si>
  <si>
    <t>MD ABDUL LOTIF</t>
  </si>
  <si>
    <t>মতিজন বেগম</t>
  </si>
  <si>
    <t>MOTIJON BEGUM</t>
  </si>
  <si>
    <t>AJGER ALI</t>
  </si>
  <si>
    <t>মোঃ মোতালেব হোসেন</t>
  </si>
  <si>
    <t>md motaleb hossain</t>
  </si>
  <si>
    <t>মোছাঃ বেগম আরা</t>
  </si>
  <si>
    <t>mst begum ara</t>
  </si>
  <si>
    <t>সামসুদ্দিন আহমেদ</t>
  </si>
  <si>
    <t>sumsuddin ahomed</t>
  </si>
  <si>
    <t>khamar satnala</t>
  </si>
  <si>
    <t>মোঃ নুর ইসলাম</t>
  </si>
  <si>
    <t>MD NUR ISLAM</t>
  </si>
  <si>
    <t>MST NURJAHAN BEGUM</t>
  </si>
  <si>
    <t>JOMIR UDDIN</t>
  </si>
  <si>
    <t>jot satnala</t>
  </si>
  <si>
    <t>মোঃ আব্দুস সালাম</t>
  </si>
  <si>
    <t>MD ABDUS SALAM</t>
  </si>
  <si>
    <t>মোছাঃ আছিরন নেছা</t>
  </si>
  <si>
    <t>MST ACHIRON NESA</t>
  </si>
  <si>
    <t>ABUL HOSSAN</t>
  </si>
  <si>
    <t>শ্রীমতি লাবন্য শর্মা</t>
  </si>
  <si>
    <t>sreemoti labonno sorma</t>
  </si>
  <si>
    <t>শ্রীমতি রতনা শর্মা</t>
  </si>
  <si>
    <t>sreemoti rotna sorma</t>
  </si>
  <si>
    <t>শ্রী খগেন্দ্র শর্মা</t>
  </si>
  <si>
    <t>sree khogendra sorma</t>
  </si>
  <si>
    <t>satnala</t>
  </si>
  <si>
    <t>শ্রী নিষিদ চন্দ্র রায়</t>
  </si>
  <si>
    <t>Sree Nisid Chandra Roy</t>
  </si>
  <si>
    <t>শ্রী চারু বালা রায়</t>
  </si>
  <si>
    <t>SREE CHARU BALA ROY</t>
  </si>
  <si>
    <t>শ্রী জয়দেব চন্দ্র রায়</t>
  </si>
  <si>
    <t>SREE JOYDEB CHANDRO ROY</t>
  </si>
  <si>
    <t>মোছাঃ মাইমুনা তাবাসসুম মাহি</t>
  </si>
  <si>
    <t>MST MAIMUNA TABASSUM MAHI</t>
  </si>
  <si>
    <t>মোছাঃ মাহামুদা খাতুন</t>
  </si>
  <si>
    <t>MST MAHAMUDA KHATUN</t>
  </si>
  <si>
    <t>MD MOHOSHIN</t>
  </si>
  <si>
    <t>মোছাঃ ফেরদৌসী বেগম</t>
  </si>
  <si>
    <t>Mst Ferdousi Begum</t>
  </si>
  <si>
    <t>মোছাঃ রশিদা খাতুন</t>
  </si>
  <si>
    <t>MST. RASHIDA KHATUN</t>
  </si>
  <si>
    <t>মোঃ জসীম উদ্দিন</t>
  </si>
  <si>
    <t>MD. JASIM UDDIN</t>
  </si>
  <si>
    <t>মোঃ আব্বুস সালাম</t>
  </si>
  <si>
    <t>md abdus salam</t>
  </si>
  <si>
    <t>মোছাঃ শাহেরা বেগম</t>
  </si>
  <si>
    <t>mst shahera begum</t>
  </si>
  <si>
    <t>মৃত তাহির উদ্দীন</t>
  </si>
  <si>
    <t>late tahiruddin</t>
  </si>
  <si>
    <t>মোঃ আজিজার রহমান</t>
  </si>
  <si>
    <t>md azizar rahman</t>
  </si>
  <si>
    <t>মোঃ অছিরন নেছা</t>
  </si>
  <si>
    <t>mst asiron nesa</t>
  </si>
  <si>
    <t>মৃ আবুল হোসেন</t>
  </si>
  <si>
    <t>late abul hasan</t>
  </si>
  <si>
    <t>jot sanala</t>
  </si>
  <si>
    <t>মোঃ জহুরুল হক</t>
  </si>
  <si>
    <t>MD JOHURUL HAQUE</t>
  </si>
  <si>
    <t>মোছাঃ ফুলতি বেগম</t>
  </si>
  <si>
    <t>MST FULTI BEGUM</t>
  </si>
  <si>
    <t>শওকত আলী</t>
  </si>
  <si>
    <t>SOUKOT ALI</t>
  </si>
  <si>
    <t>শ্রী বাদল চন্দ্র রায়</t>
  </si>
  <si>
    <t>Sree Badol Chandro Roy</t>
  </si>
  <si>
    <t>ননী বালা রায়</t>
  </si>
  <si>
    <t>NONY BALA ROY</t>
  </si>
  <si>
    <t>নরেন্দ্র নাথ রায়</t>
  </si>
  <si>
    <t>NORENDRO NAT ROY</t>
  </si>
  <si>
    <t>JOT SATNOLA</t>
  </si>
  <si>
    <t>মোসাঃ বুলবুলি আক্তার</t>
  </si>
  <si>
    <t>MST. BOLBULI AKTER</t>
  </si>
  <si>
    <t>মোছাঃ রেজিনা খাতুন</t>
  </si>
  <si>
    <t>MOST REGINA KHATUN</t>
  </si>
  <si>
    <t>মোঃ এনামুল হক</t>
  </si>
  <si>
    <t>ANAMUL HOQ</t>
  </si>
  <si>
    <t>KHAMAR SATNALA</t>
  </si>
  <si>
    <t>কমল রায়</t>
  </si>
  <si>
    <t>Kamol Roy</t>
  </si>
  <si>
    <t>রাধা বালা রায়</t>
  </si>
  <si>
    <t>RADHA BALA ROY</t>
  </si>
  <si>
    <t>হেমন্ত রায়</t>
  </si>
  <si>
    <t>HEMONTO ROY</t>
  </si>
  <si>
    <t>শ্রী শ্যামল চক্রবর্ত্তী</t>
  </si>
  <si>
    <t>Sree Shamol Chacrobartti</t>
  </si>
  <si>
    <t>বিন্দু রানী চক্রবর্ত্তী</t>
  </si>
  <si>
    <t>BINDU RANI CHOKROBOTI</t>
  </si>
  <si>
    <t>শ্রী হরিশ চন্দ্র চক্রবর্ত্তী</t>
  </si>
  <si>
    <t>SREE HORES CHONDRO</t>
  </si>
  <si>
    <t>SATNALA</t>
  </si>
  <si>
    <t>মোঃ আজিজুল হক</t>
  </si>
  <si>
    <t>Md Azizul Haque</t>
  </si>
  <si>
    <t>জমিলা খাতুন</t>
  </si>
  <si>
    <t>ZAMILA KHATUN</t>
  </si>
  <si>
    <t>জসিম উদ্দিন</t>
  </si>
  <si>
    <t>ZOSIM UDDIN</t>
  </si>
  <si>
    <t>মোহাম্মদ হোসেন বাবু</t>
  </si>
  <si>
    <t>Mohammd Hosen Babu</t>
  </si>
  <si>
    <t>SAMSUN NAHAR</t>
  </si>
  <si>
    <t>AJIJJR RAHAMAN</t>
  </si>
  <si>
    <t>GONTAGHOR</t>
  </si>
  <si>
    <t>মোঃ জবেদ আলী</t>
  </si>
  <si>
    <t>Md Jabed Ali</t>
  </si>
  <si>
    <t>জাহেদা খাতুন</t>
  </si>
  <si>
    <t>ZAHEDA KHATUN</t>
  </si>
  <si>
    <t>মোঃ আয়েজ উদ্দীন</t>
  </si>
  <si>
    <t>MD AYEJ UDDIN</t>
  </si>
  <si>
    <t>TARKOSAHAR</t>
  </si>
  <si>
    <t>মোঃ আইয়ুব আলী</t>
  </si>
  <si>
    <t>মোছাঃ কনছন বিবি</t>
  </si>
  <si>
    <t>MOST KONSON BIBI</t>
  </si>
  <si>
    <t>ছপির উদ্দীন</t>
  </si>
  <si>
    <t>SOPIR UDDIN</t>
  </si>
  <si>
    <t>JOT SATNALA</t>
  </si>
  <si>
    <t>বেবী</t>
  </si>
  <si>
    <t>BABY</t>
  </si>
  <si>
    <t>শীঃ লিপা</t>
  </si>
  <si>
    <t>SREE LIPA</t>
  </si>
  <si>
    <t>নিরন্জন চন্দ্র রায়</t>
  </si>
  <si>
    <t>NIRONJOY CHONDRO RAY</t>
  </si>
  <si>
    <t>মানিক বাটি</t>
  </si>
  <si>
    <t>মোঃ জিয়ারুল হক</t>
  </si>
  <si>
    <t>Md Ziarul Haque</t>
  </si>
  <si>
    <t>মোছাঃ আছিয়া খাতুন</t>
  </si>
  <si>
    <t>Mst.Asiya Khatun</t>
  </si>
  <si>
    <t>মোঃ আব্দুল্লা</t>
  </si>
  <si>
    <t>Md. Abdolla</t>
  </si>
  <si>
    <t>হৃদয় রায়</t>
  </si>
  <si>
    <t>HRIDOY RAY</t>
  </si>
  <si>
    <t>স্বপ্না রানী রায়</t>
  </si>
  <si>
    <t>SHOPNA RANI RAY</t>
  </si>
  <si>
    <t>শ্রী রতন রায়</t>
  </si>
  <si>
    <t>SRI RATAN RAY</t>
  </si>
  <si>
    <t>খোচনা</t>
  </si>
  <si>
    <t>MoTiur Rahman</t>
  </si>
  <si>
    <t>মরজিনা খাতুন</t>
  </si>
  <si>
    <t>Morjina Khatun</t>
  </si>
  <si>
    <t>জিকরুল হক</t>
  </si>
  <si>
    <t>Jikurul Hoque</t>
  </si>
  <si>
    <t>Md Abdul Zlil</t>
  </si>
  <si>
    <t>Mst Zarina Khatun</t>
  </si>
  <si>
    <t>Md Abdull Gofur</t>
  </si>
  <si>
    <t>মোঃ ইমরান আলী</t>
  </si>
  <si>
    <t>MD IMRAN ALI</t>
  </si>
  <si>
    <t>মোছাঃ এছেনা বেগম</t>
  </si>
  <si>
    <t>MST ACHNA BEGUM</t>
  </si>
  <si>
    <t>মোঃ রেজাউল করিম</t>
  </si>
  <si>
    <t>MD REZAUL KORIM</t>
  </si>
  <si>
    <t>মোঃ রাজু</t>
  </si>
  <si>
    <t>MD RAJU</t>
  </si>
  <si>
    <t>মোছা; আর্জিনা বেগম</t>
  </si>
  <si>
    <t>MST ARJINA BEGUM</t>
  </si>
  <si>
    <t>মোঃ মকবুল হোসেন</t>
  </si>
  <si>
    <t>MD MOKBUL HOSSAiN</t>
  </si>
  <si>
    <t>শাহিনুর আলম</t>
  </si>
  <si>
    <t>shahinur alom</t>
  </si>
  <si>
    <t>মোছাঃ শবেদা খাতুন</t>
  </si>
  <si>
    <t>mst shobeda Khatun</t>
  </si>
  <si>
    <t>মোঃ নাজমুল আলম</t>
  </si>
  <si>
    <t>md najmul alom</t>
  </si>
  <si>
    <t>ESAMOTI SATNALA</t>
  </si>
  <si>
    <t>মোঃ মোস্তাকিম</t>
  </si>
  <si>
    <t>Md Mostakim</t>
  </si>
  <si>
    <t>Asiron begum</t>
  </si>
  <si>
    <t>Rojob alli</t>
  </si>
  <si>
    <t>Jot satnala</t>
  </si>
  <si>
    <t>Md Abu Said</t>
  </si>
  <si>
    <t>মোছাঃ আলেফা বেগম</t>
  </si>
  <si>
    <t>Mst Alefa Begum</t>
  </si>
  <si>
    <t>মোঃ মোজাম্মেল হক</t>
  </si>
  <si>
    <t>Md Mojammel</t>
  </si>
  <si>
    <t>Esamoti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</si>
</sst>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44"/>
  <sheetViews>
    <sheetView showGridLines="0" tabSelected="1" topLeftCell="A243" workbookViewId="0">
      <selection activeCell="F9" sqref="A4:AI244"/>
    </sheetView>
  </sheetViews>
  <sheetFormatPr defaultRowHeight="15"/>
  <cols>
    <col min="1" max="1" width="10.85546875" bestFit="1" customWidth="1"/>
    <col min="2" max="2" width="15.85546875" bestFit="1" customWidth="1"/>
    <col min="3" max="3" width="21.28515625" bestFit="1" customWidth="1"/>
    <col min="4" max="4" width="24.42578125" bestFit="1" customWidth="1"/>
    <col min="5" max="5" width="26.5703125" bestFit="1" customWidth="1"/>
    <col min="6" max="6" width="20" bestFit="1" customWidth="1"/>
    <col min="7" max="7" width="21.42578125" bestFit="1" customWidth="1"/>
    <col min="8" max="8" width="19.85546875" bestFit="1" customWidth="1"/>
    <col min="9" max="9" width="22.42578125" bestFit="1" customWidth="1"/>
    <col min="10" max="10" width="13.7109375" bestFit="1" customWidth="1"/>
    <col min="11" max="11" width="10.42578125" bestFit="1" customWidth="1"/>
    <col min="12" max="12" width="11.42578125" bestFit="1" customWidth="1"/>
    <col min="13" max="13" width="8.42578125" bestFit="1" customWidth="1"/>
    <col min="14" max="14" width="14.28515625" bestFit="1" customWidth="1"/>
    <col min="15" max="15" width="8.140625" bestFit="1" customWidth="1"/>
    <col min="16" max="16" width="5.7109375" bestFit="1" customWidth="1"/>
    <col min="17" max="17" width="34.85546875" bestFit="1" customWidth="1"/>
    <col min="18" max="18" width="6.42578125" bestFit="1" customWidth="1"/>
    <col min="19" max="19" width="5.28515625" bestFit="1" customWidth="1"/>
    <col min="20" max="20" width="6.140625" bestFit="1" customWidth="1"/>
    <col min="21" max="21" width="9.85546875" bestFit="1" customWidth="1"/>
    <col min="22" max="22" width="18.28515625" bestFit="1" customWidth="1"/>
    <col min="23" max="23" width="10.5703125" bestFit="1" customWidth="1"/>
    <col min="24" max="25" width="24.85546875" bestFit="1" customWidth="1"/>
    <col min="26" max="26" width="13.5703125" bestFit="1" customWidth="1"/>
    <col min="27" max="27" width="19.42578125" bestFit="1" customWidth="1"/>
    <col min="28" max="28" width="12.42578125" bestFit="1" customWidth="1"/>
    <col min="29" max="29" width="22.42578125" bestFit="1" customWidth="1"/>
    <col min="30" max="30" width="9.85546875" bestFit="1" customWidth="1"/>
    <col min="31" max="31" width="20.42578125" bestFit="1" customWidth="1"/>
    <col min="32" max="32" width="19.7109375" bestFit="1" customWidth="1"/>
    <col min="33" max="33" width="20.7109375" bestFit="1" customWidth="1"/>
    <col min="34" max="34" width="17.5703125" bestFit="1" customWidth="1"/>
    <col min="35" max="35" width="9.5703125" bestFit="1" customWidth="1"/>
  </cols>
  <sheetData>
    <row r="1" spans="1:35" ht="23.25">
      <c r="A1" s="1" t="s">
        <v>0</v>
      </c>
    </row>
    <row r="4" spans="1:35" ht="25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21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</row>
    <row r="5" spans="1:35" ht="26.25">
      <c r="A5" s="3">
        <v>1</v>
      </c>
      <c r="B5" s="3" t="str">
        <f>T("03270001637")</f>
        <v>03270001637</v>
      </c>
      <c r="C5" s="3" t="str">
        <f>T("19872713087000007")</f>
        <v>19872713087000007</v>
      </c>
      <c r="D5" s="3" t="s">
        <v>35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4"/>
      <c r="K5" s="5">
        <v>31994</v>
      </c>
      <c r="L5" s="3">
        <v>34</v>
      </c>
      <c r="M5" s="3" t="s">
        <v>41</v>
      </c>
      <c r="N5" s="3" t="s">
        <v>42</v>
      </c>
      <c r="O5" s="3" t="s">
        <v>43</v>
      </c>
      <c r="P5" s="3">
        <v>2</v>
      </c>
      <c r="Q5" s="3" t="s">
        <v>44</v>
      </c>
      <c r="R5" s="3" t="s">
        <v>45</v>
      </c>
      <c r="S5" s="4"/>
      <c r="T5" s="3" t="s">
        <v>46</v>
      </c>
      <c r="U5" s="3">
        <v>1821723761</v>
      </c>
      <c r="V5" s="3" t="s">
        <v>47</v>
      </c>
      <c r="W5" s="3">
        <v>2207</v>
      </c>
      <c r="X5" s="3" t="s">
        <v>48</v>
      </c>
      <c r="Y5" s="3" t="s">
        <v>48</v>
      </c>
      <c r="Z5" s="3" t="s">
        <v>49</v>
      </c>
      <c r="AA5" s="3">
        <v>1821723761</v>
      </c>
      <c r="AB5" s="3">
        <v>200275556</v>
      </c>
      <c r="AC5" s="5">
        <v>43472</v>
      </c>
      <c r="AD5" s="3">
        <v>1821723761</v>
      </c>
      <c r="AE5" s="3" t="s">
        <v>50</v>
      </c>
      <c r="AF5" s="3" t="s">
        <v>51</v>
      </c>
      <c r="AG5" s="3" t="s">
        <v>52</v>
      </c>
      <c r="AH5" s="3" t="s">
        <v>53</v>
      </c>
      <c r="AI5" s="3" t="s">
        <v>54</v>
      </c>
    </row>
    <row r="6" spans="1:35" ht="26.25">
      <c r="A6" s="3">
        <v>2</v>
      </c>
      <c r="B6" s="3" t="str">
        <f>T("03270001640")</f>
        <v>03270001640</v>
      </c>
      <c r="C6" s="3" t="str">
        <f>T("20042713087003831")</f>
        <v>20042713087003831</v>
      </c>
      <c r="D6" s="3" t="s">
        <v>55</v>
      </c>
      <c r="E6" s="3" t="s">
        <v>56</v>
      </c>
      <c r="F6" s="3" t="s">
        <v>57</v>
      </c>
      <c r="G6" s="3" t="s">
        <v>58</v>
      </c>
      <c r="H6" s="3" t="s">
        <v>59</v>
      </c>
      <c r="I6" s="3" t="s">
        <v>60</v>
      </c>
      <c r="J6" s="4"/>
      <c r="K6" s="5">
        <v>38096</v>
      </c>
      <c r="L6" s="3">
        <v>17</v>
      </c>
      <c r="M6" s="3" t="s">
        <v>41</v>
      </c>
      <c r="N6" s="3" t="s">
        <v>42</v>
      </c>
      <c r="O6" s="3" t="s">
        <v>43</v>
      </c>
      <c r="P6" s="3">
        <v>2</v>
      </c>
      <c r="Q6" s="3" t="s">
        <v>44</v>
      </c>
      <c r="R6" s="3" t="s">
        <v>45</v>
      </c>
      <c r="S6" s="4"/>
      <c r="T6" s="3" t="s">
        <v>61</v>
      </c>
      <c r="U6" s="3">
        <v>1821724385</v>
      </c>
      <c r="V6" s="3" t="s">
        <v>47</v>
      </c>
      <c r="W6" s="3">
        <v>2208</v>
      </c>
      <c r="X6" s="3" t="s">
        <v>48</v>
      </c>
      <c r="Y6" s="3" t="s">
        <v>48</v>
      </c>
      <c r="Z6" s="3" t="s">
        <v>49</v>
      </c>
      <c r="AA6" s="3">
        <v>1821724385</v>
      </c>
      <c r="AB6" s="3">
        <v>200275556</v>
      </c>
      <c r="AC6" s="5">
        <v>43472</v>
      </c>
      <c r="AD6" s="3">
        <v>1821724385</v>
      </c>
      <c r="AE6" s="3" t="s">
        <v>50</v>
      </c>
      <c r="AF6" s="3" t="s">
        <v>51</v>
      </c>
      <c r="AG6" s="3" t="s">
        <v>49</v>
      </c>
      <c r="AH6" s="3" t="s">
        <v>53</v>
      </c>
      <c r="AI6" s="3" t="s">
        <v>54</v>
      </c>
    </row>
    <row r="7" spans="1:35" ht="26.25">
      <c r="A7" s="3">
        <v>3</v>
      </c>
      <c r="B7" s="3" t="str">
        <f>T("03270001643")</f>
        <v>03270001643</v>
      </c>
      <c r="C7" s="3" t="str">
        <f>T("20042713087003941")</f>
        <v>20042713087003941</v>
      </c>
      <c r="D7" s="3" t="s">
        <v>62</v>
      </c>
      <c r="E7" s="3" t="s">
        <v>63</v>
      </c>
      <c r="F7" s="3" t="s">
        <v>64</v>
      </c>
      <c r="G7" s="3" t="s">
        <v>65</v>
      </c>
      <c r="H7" s="3" t="s">
        <v>66</v>
      </c>
      <c r="I7" s="3" t="s">
        <v>67</v>
      </c>
      <c r="J7" s="4"/>
      <c r="K7" s="5">
        <v>38018</v>
      </c>
      <c r="L7" s="3">
        <v>18</v>
      </c>
      <c r="M7" s="3" t="s">
        <v>41</v>
      </c>
      <c r="N7" s="3" t="s">
        <v>42</v>
      </c>
      <c r="O7" s="3" t="s">
        <v>43</v>
      </c>
      <c r="P7" s="3">
        <v>2</v>
      </c>
      <c r="Q7" s="3" t="s">
        <v>44</v>
      </c>
      <c r="R7" s="3" t="s">
        <v>45</v>
      </c>
      <c r="S7" s="4"/>
      <c r="T7" s="3" t="s">
        <v>61</v>
      </c>
      <c r="U7" s="3">
        <v>1608455709</v>
      </c>
      <c r="V7" s="3" t="s">
        <v>47</v>
      </c>
      <c r="W7" s="3">
        <v>1977</v>
      </c>
      <c r="X7" s="3" t="s">
        <v>48</v>
      </c>
      <c r="Y7" s="3" t="s">
        <v>48</v>
      </c>
      <c r="Z7" s="3" t="s">
        <v>49</v>
      </c>
      <c r="AA7" s="3">
        <v>1608455709</v>
      </c>
      <c r="AB7" s="3">
        <v>200275556</v>
      </c>
      <c r="AC7" s="5">
        <v>43107</v>
      </c>
      <c r="AD7" s="3">
        <v>1608455709</v>
      </c>
      <c r="AE7" s="3" t="s">
        <v>50</v>
      </c>
      <c r="AF7" s="3" t="s">
        <v>51</v>
      </c>
      <c r="AG7" s="3" t="s">
        <v>52</v>
      </c>
      <c r="AH7" s="3" t="s">
        <v>53</v>
      </c>
      <c r="AI7" s="3" t="s">
        <v>54</v>
      </c>
    </row>
    <row r="8" spans="1:35" ht="26.25">
      <c r="A8" s="3">
        <v>4</v>
      </c>
      <c r="B8" s="3" t="str">
        <f>T("03270001649")</f>
        <v>03270001649</v>
      </c>
      <c r="C8" s="3" t="str">
        <f>T("20002713087003745")</f>
        <v>20002713087003745</v>
      </c>
      <c r="D8" s="3" t="s">
        <v>68</v>
      </c>
      <c r="E8" s="3" t="s">
        <v>69</v>
      </c>
      <c r="F8" s="3" t="s">
        <v>70</v>
      </c>
      <c r="G8" s="3" t="s">
        <v>71</v>
      </c>
      <c r="H8" s="3" t="s">
        <v>72</v>
      </c>
      <c r="I8" s="3" t="s">
        <v>73</v>
      </c>
      <c r="J8" s="4"/>
      <c r="K8" s="5">
        <v>36800</v>
      </c>
      <c r="L8" s="3">
        <v>21</v>
      </c>
      <c r="M8" s="3" t="s">
        <v>41</v>
      </c>
      <c r="N8" s="3" t="s">
        <v>42</v>
      </c>
      <c r="O8" s="3" t="s">
        <v>43</v>
      </c>
      <c r="P8" s="3">
        <v>2</v>
      </c>
      <c r="Q8" s="3" t="s">
        <v>74</v>
      </c>
      <c r="R8" s="3" t="s">
        <v>45</v>
      </c>
      <c r="S8" s="4"/>
      <c r="T8" s="3" t="s">
        <v>46</v>
      </c>
      <c r="U8" s="3">
        <v>1821724018</v>
      </c>
      <c r="V8" s="3" t="s">
        <v>47</v>
      </c>
      <c r="W8" s="3">
        <v>1387</v>
      </c>
      <c r="X8" s="3" t="s">
        <v>48</v>
      </c>
      <c r="Y8" s="3" t="s">
        <v>48</v>
      </c>
      <c r="Z8" s="3" t="s">
        <v>49</v>
      </c>
      <c r="AA8" s="3">
        <v>1821724018</v>
      </c>
      <c r="AB8" s="3">
        <v>200275556</v>
      </c>
      <c r="AC8" s="5">
        <v>42376</v>
      </c>
      <c r="AD8" s="3">
        <v>1821724018</v>
      </c>
      <c r="AE8" s="3" t="s">
        <v>50</v>
      </c>
      <c r="AF8" s="3" t="s">
        <v>51</v>
      </c>
      <c r="AG8" s="3" t="s">
        <v>52</v>
      </c>
      <c r="AH8" s="3" t="s">
        <v>53</v>
      </c>
      <c r="AI8" s="3" t="s">
        <v>54</v>
      </c>
    </row>
    <row r="9" spans="1:35" ht="26.25">
      <c r="A9" s="3">
        <v>5</v>
      </c>
      <c r="B9" s="3" t="str">
        <f>T("03270001653")</f>
        <v>03270001653</v>
      </c>
      <c r="C9" s="3" t="str">
        <f>T("19882716031324529")</f>
        <v>19882716031324529</v>
      </c>
      <c r="D9" s="3" t="s">
        <v>75</v>
      </c>
      <c r="E9" s="3" t="s">
        <v>76</v>
      </c>
      <c r="F9" s="3" t="s">
        <v>77</v>
      </c>
      <c r="G9" s="3" t="s">
        <v>78</v>
      </c>
      <c r="H9" s="3" t="s">
        <v>79</v>
      </c>
      <c r="I9" s="3" t="s">
        <v>80</v>
      </c>
      <c r="J9" s="4"/>
      <c r="K9" s="5">
        <v>32399</v>
      </c>
      <c r="L9" s="3">
        <v>33</v>
      </c>
      <c r="M9" s="3" t="s">
        <v>41</v>
      </c>
      <c r="N9" s="3" t="s">
        <v>42</v>
      </c>
      <c r="O9" s="3" t="s">
        <v>43</v>
      </c>
      <c r="P9" s="3">
        <v>3</v>
      </c>
      <c r="Q9" s="3" t="s">
        <v>74</v>
      </c>
      <c r="R9" s="3" t="s">
        <v>81</v>
      </c>
      <c r="S9" s="4"/>
      <c r="T9" s="3" t="s">
        <v>46</v>
      </c>
      <c r="U9" s="3">
        <v>1608455732</v>
      </c>
      <c r="V9" s="3" t="s">
        <v>47</v>
      </c>
      <c r="W9" s="3">
        <v>3291</v>
      </c>
      <c r="X9" s="3" t="s">
        <v>48</v>
      </c>
      <c r="Y9" s="3" t="s">
        <v>48</v>
      </c>
      <c r="Z9" s="3" t="s">
        <v>49</v>
      </c>
      <c r="AA9" s="3">
        <v>1608455732</v>
      </c>
      <c r="AB9" s="3">
        <v>200275556</v>
      </c>
      <c r="AC9" s="5">
        <v>43835</v>
      </c>
      <c r="AD9" s="3">
        <v>1608455732</v>
      </c>
      <c r="AE9" s="3" t="s">
        <v>50</v>
      </c>
      <c r="AF9" s="3" t="s">
        <v>51</v>
      </c>
      <c r="AG9" s="3" t="s">
        <v>52</v>
      </c>
      <c r="AH9" s="3" t="s">
        <v>53</v>
      </c>
      <c r="AI9" s="3" t="s">
        <v>54</v>
      </c>
    </row>
    <row r="10" spans="1:35" ht="26.25">
      <c r="A10" s="3">
        <v>6</v>
      </c>
      <c r="B10" s="3" t="str">
        <f>T("03270001756")</f>
        <v>03270001756</v>
      </c>
      <c r="C10" s="3" t="str">
        <f>T("20022713087090992")</f>
        <v>20022713087090992</v>
      </c>
      <c r="D10" s="3" t="s">
        <v>82</v>
      </c>
      <c r="E10" s="3" t="s">
        <v>83</v>
      </c>
      <c r="F10" s="3" t="s">
        <v>84</v>
      </c>
      <c r="G10" s="3" t="s">
        <v>85</v>
      </c>
      <c r="H10" s="3" t="s">
        <v>86</v>
      </c>
      <c r="I10" s="3" t="s">
        <v>87</v>
      </c>
      <c r="J10" s="4"/>
      <c r="K10" s="5">
        <v>37598</v>
      </c>
      <c r="L10" s="3">
        <v>19</v>
      </c>
      <c r="M10" s="3" t="s">
        <v>41</v>
      </c>
      <c r="N10" s="3" t="s">
        <v>42</v>
      </c>
      <c r="O10" s="3" t="s">
        <v>43</v>
      </c>
      <c r="P10" s="3">
        <v>5</v>
      </c>
      <c r="Q10" s="3" t="s">
        <v>88</v>
      </c>
      <c r="R10" s="3" t="s">
        <v>81</v>
      </c>
      <c r="S10" s="4"/>
      <c r="T10" s="3" t="s">
        <v>46</v>
      </c>
      <c r="U10" s="3">
        <v>1722649592</v>
      </c>
      <c r="V10" s="3" t="s">
        <v>47</v>
      </c>
      <c r="W10" s="3">
        <v>733</v>
      </c>
      <c r="X10" s="3" t="s">
        <v>48</v>
      </c>
      <c r="Y10" s="3" t="s">
        <v>48</v>
      </c>
      <c r="Z10" s="3" t="s">
        <v>49</v>
      </c>
      <c r="AA10" s="3">
        <v>1722649592</v>
      </c>
      <c r="AB10" s="3">
        <v>200275556</v>
      </c>
      <c r="AC10" s="5">
        <v>41646</v>
      </c>
      <c r="AD10" s="3">
        <v>1722649592</v>
      </c>
      <c r="AE10" s="3" t="s">
        <v>50</v>
      </c>
      <c r="AF10" s="3" t="s">
        <v>51</v>
      </c>
      <c r="AG10" s="3" t="s">
        <v>49</v>
      </c>
      <c r="AH10" s="3" t="s">
        <v>53</v>
      </c>
      <c r="AI10" s="3" t="s">
        <v>54</v>
      </c>
    </row>
    <row r="11" spans="1:35" ht="26.25">
      <c r="A11" s="3">
        <v>7</v>
      </c>
      <c r="B11" s="3" t="str">
        <f>T("03270001758")</f>
        <v>03270001758</v>
      </c>
      <c r="C11" s="3" t="str">
        <f>T("19812713087117737")</f>
        <v>19812713087117737</v>
      </c>
      <c r="D11" s="3" t="s">
        <v>89</v>
      </c>
      <c r="E11" s="3" t="s">
        <v>90</v>
      </c>
      <c r="F11" s="3" t="s">
        <v>91</v>
      </c>
      <c r="G11" s="3" t="s">
        <v>92</v>
      </c>
      <c r="H11" s="3" t="s">
        <v>93</v>
      </c>
      <c r="I11" s="3" t="s">
        <v>94</v>
      </c>
      <c r="J11" s="4"/>
      <c r="K11" s="5">
        <v>29591</v>
      </c>
      <c r="L11" s="3">
        <v>41</v>
      </c>
      <c r="M11" s="3" t="s">
        <v>41</v>
      </c>
      <c r="N11" s="3" t="s">
        <v>42</v>
      </c>
      <c r="O11" s="3" t="s">
        <v>43</v>
      </c>
      <c r="P11" s="3">
        <v>5</v>
      </c>
      <c r="Q11" s="3" t="s">
        <v>88</v>
      </c>
      <c r="R11" s="3" t="s">
        <v>45</v>
      </c>
      <c r="S11" s="4"/>
      <c r="T11" s="3" t="s">
        <v>61</v>
      </c>
      <c r="U11" s="3">
        <v>1765006104</v>
      </c>
      <c r="V11" s="3" t="s">
        <v>47</v>
      </c>
      <c r="W11" s="3">
        <v>240</v>
      </c>
      <c r="X11" s="3" t="s">
        <v>48</v>
      </c>
      <c r="Y11" s="3" t="s">
        <v>48</v>
      </c>
      <c r="Z11" s="3" t="s">
        <v>95</v>
      </c>
      <c r="AA11" s="3">
        <v>1324015694</v>
      </c>
      <c r="AB11" s="3">
        <v>200275556</v>
      </c>
      <c r="AC11" s="5">
        <v>39089</v>
      </c>
      <c r="AD11" s="3">
        <v>1765006104</v>
      </c>
      <c r="AE11" s="3" t="s">
        <v>50</v>
      </c>
      <c r="AF11" s="3" t="s">
        <v>51</v>
      </c>
      <c r="AG11" s="3" t="s">
        <v>52</v>
      </c>
      <c r="AH11" s="3" t="s">
        <v>53</v>
      </c>
      <c r="AI11" s="3" t="s">
        <v>54</v>
      </c>
    </row>
    <row r="12" spans="1:35" ht="26.25">
      <c r="A12" s="3">
        <v>8</v>
      </c>
      <c r="B12" s="3" t="str">
        <f>T("03270001764")</f>
        <v>03270001764</v>
      </c>
      <c r="C12" s="3" t="str">
        <f>T("19852713087118248")</f>
        <v>19852713087118248</v>
      </c>
      <c r="D12" s="3" t="s">
        <v>96</v>
      </c>
      <c r="E12" s="3" t="s">
        <v>97</v>
      </c>
      <c r="F12" s="3" t="s">
        <v>98</v>
      </c>
      <c r="G12" s="3" t="s">
        <v>99</v>
      </c>
      <c r="H12" s="3" t="s">
        <v>100</v>
      </c>
      <c r="I12" s="3" t="s">
        <v>101</v>
      </c>
      <c r="J12" s="4"/>
      <c r="K12" s="5">
        <v>31088</v>
      </c>
      <c r="L12" s="3">
        <v>37</v>
      </c>
      <c r="M12" s="3" t="s">
        <v>41</v>
      </c>
      <c r="N12" s="3" t="s">
        <v>42</v>
      </c>
      <c r="O12" s="3" t="s">
        <v>43</v>
      </c>
      <c r="P12" s="3">
        <v>5</v>
      </c>
      <c r="Q12" s="3" t="s">
        <v>88</v>
      </c>
      <c r="R12" s="3" t="s">
        <v>81</v>
      </c>
      <c r="S12" s="4"/>
      <c r="T12" s="3" t="s">
        <v>61</v>
      </c>
      <c r="U12" s="3">
        <v>1761162109</v>
      </c>
      <c r="V12" s="3" t="s">
        <v>47</v>
      </c>
      <c r="W12" s="3">
        <v>1879</v>
      </c>
      <c r="X12" s="3" t="s">
        <v>48</v>
      </c>
      <c r="Y12" s="3" t="s">
        <v>48</v>
      </c>
      <c r="Z12" s="3" t="s">
        <v>49</v>
      </c>
      <c r="AA12" s="3">
        <v>1885387955</v>
      </c>
      <c r="AB12" s="3">
        <v>200275556</v>
      </c>
      <c r="AC12" s="5">
        <v>43107</v>
      </c>
      <c r="AD12" s="3">
        <v>1761162109</v>
      </c>
      <c r="AE12" s="3" t="s">
        <v>50</v>
      </c>
      <c r="AF12" s="3" t="s">
        <v>51</v>
      </c>
      <c r="AG12" s="3" t="s">
        <v>52</v>
      </c>
      <c r="AH12" s="3" t="s">
        <v>53</v>
      </c>
      <c r="AI12" s="3" t="s">
        <v>54</v>
      </c>
    </row>
    <row r="13" spans="1:35" ht="26.25">
      <c r="A13" s="3">
        <v>9</v>
      </c>
      <c r="B13" s="3" t="str">
        <f>T("03270001766")</f>
        <v>03270001766</v>
      </c>
      <c r="C13" s="3" t="str">
        <f>T("19872713087118429")</f>
        <v>19872713087118429</v>
      </c>
      <c r="D13" s="3" t="s">
        <v>102</v>
      </c>
      <c r="E13" s="3" t="s">
        <v>103</v>
      </c>
      <c r="F13" s="3" t="s">
        <v>104</v>
      </c>
      <c r="G13" s="3" t="s">
        <v>105</v>
      </c>
      <c r="H13" s="3" t="s">
        <v>106</v>
      </c>
      <c r="I13" s="3" t="s">
        <v>107</v>
      </c>
      <c r="J13" s="4"/>
      <c r="K13" s="5">
        <v>31838</v>
      </c>
      <c r="L13" s="3">
        <v>35</v>
      </c>
      <c r="M13" s="3" t="s">
        <v>41</v>
      </c>
      <c r="N13" s="3" t="s">
        <v>42</v>
      </c>
      <c r="O13" s="3" t="s">
        <v>43</v>
      </c>
      <c r="P13" s="3">
        <v>5</v>
      </c>
      <c r="Q13" s="3" t="s">
        <v>108</v>
      </c>
      <c r="R13" s="3" t="s">
        <v>45</v>
      </c>
      <c r="S13" s="4"/>
      <c r="T13" s="3" t="s">
        <v>46</v>
      </c>
      <c r="U13" s="3">
        <v>1885458034</v>
      </c>
      <c r="V13" s="3" t="s">
        <v>47</v>
      </c>
      <c r="W13" s="3">
        <v>368</v>
      </c>
      <c r="X13" s="3" t="s">
        <v>48</v>
      </c>
      <c r="Y13" s="3" t="s">
        <v>48</v>
      </c>
      <c r="Z13" s="3" t="s">
        <v>95</v>
      </c>
      <c r="AA13" s="3">
        <v>1885458034</v>
      </c>
      <c r="AB13" s="3">
        <v>200275556</v>
      </c>
      <c r="AC13" s="5">
        <v>39089</v>
      </c>
      <c r="AD13" s="3">
        <v>1885458034</v>
      </c>
      <c r="AE13" s="3" t="s">
        <v>109</v>
      </c>
      <c r="AF13" s="3" t="s">
        <v>51</v>
      </c>
      <c r="AG13" s="3" t="s">
        <v>52</v>
      </c>
      <c r="AH13" s="3" t="s">
        <v>53</v>
      </c>
      <c r="AI13" s="3" t="s">
        <v>54</v>
      </c>
    </row>
    <row r="14" spans="1:35" ht="26.25">
      <c r="A14" s="3">
        <v>10</v>
      </c>
      <c r="B14" s="3" t="str">
        <f>T("03270001773")</f>
        <v>03270001773</v>
      </c>
      <c r="C14" s="3" t="str">
        <f>T("19932713087090799")</f>
        <v>19932713087090799</v>
      </c>
      <c r="D14" s="3" t="s">
        <v>110</v>
      </c>
      <c r="E14" s="3" t="s">
        <v>111</v>
      </c>
      <c r="F14" s="3" t="s">
        <v>112</v>
      </c>
      <c r="G14" s="3" t="s">
        <v>113</v>
      </c>
      <c r="H14" s="3" t="s">
        <v>114</v>
      </c>
      <c r="I14" s="3" t="s">
        <v>115</v>
      </c>
      <c r="J14" s="4"/>
      <c r="K14" s="5">
        <v>34213</v>
      </c>
      <c r="L14" s="3">
        <v>28</v>
      </c>
      <c r="M14" s="3" t="s">
        <v>41</v>
      </c>
      <c r="N14" s="3" t="s">
        <v>42</v>
      </c>
      <c r="O14" s="3" t="s">
        <v>43</v>
      </c>
      <c r="P14" s="3">
        <v>5</v>
      </c>
      <c r="Q14" s="3" t="s">
        <v>116</v>
      </c>
      <c r="R14" s="3" t="s">
        <v>45</v>
      </c>
      <c r="S14" s="4"/>
      <c r="T14" s="3" t="s">
        <v>46</v>
      </c>
      <c r="U14" s="3">
        <v>1608455868</v>
      </c>
      <c r="V14" s="3" t="s">
        <v>47</v>
      </c>
      <c r="W14" s="3">
        <v>3299</v>
      </c>
      <c r="X14" s="3" t="s">
        <v>48</v>
      </c>
      <c r="Y14" s="3" t="s">
        <v>48</v>
      </c>
      <c r="Z14" s="3" t="s">
        <v>95</v>
      </c>
      <c r="AA14" s="3">
        <v>1610016345</v>
      </c>
      <c r="AB14" s="3">
        <v>200275556</v>
      </c>
      <c r="AC14" s="5">
        <v>43835</v>
      </c>
      <c r="AD14" s="3">
        <v>1608455868</v>
      </c>
      <c r="AE14" s="3" t="s">
        <v>50</v>
      </c>
      <c r="AF14" s="3" t="s">
        <v>51</v>
      </c>
      <c r="AG14" s="3" t="s">
        <v>49</v>
      </c>
      <c r="AH14" s="3" t="s">
        <v>53</v>
      </c>
      <c r="AI14" s="3" t="s">
        <v>54</v>
      </c>
    </row>
    <row r="15" spans="1:35" ht="26.25">
      <c r="A15" s="3">
        <v>11</v>
      </c>
      <c r="B15" s="3" t="str">
        <f>T("03270001775")</f>
        <v>03270001775</v>
      </c>
      <c r="C15" s="3" t="str">
        <f>T("20062713087100160")</f>
        <v>20062713087100160</v>
      </c>
      <c r="D15" s="3" t="s">
        <v>117</v>
      </c>
      <c r="E15" s="3" t="s">
        <v>118</v>
      </c>
      <c r="F15" s="3" t="s">
        <v>119</v>
      </c>
      <c r="G15" s="3" t="s">
        <v>120</v>
      </c>
      <c r="H15" s="3" t="s">
        <v>121</v>
      </c>
      <c r="I15" s="3" t="s">
        <v>122</v>
      </c>
      <c r="J15" s="4"/>
      <c r="K15" s="5">
        <v>38749</v>
      </c>
      <c r="L15" s="3">
        <v>16</v>
      </c>
      <c r="M15" s="3" t="s">
        <v>41</v>
      </c>
      <c r="N15" s="3" t="s">
        <v>42</v>
      </c>
      <c r="O15" s="3" t="s">
        <v>43</v>
      </c>
      <c r="P15" s="3">
        <v>5</v>
      </c>
      <c r="Q15" s="3" t="s">
        <v>116</v>
      </c>
      <c r="R15" s="3" t="s">
        <v>45</v>
      </c>
      <c r="S15" s="4"/>
      <c r="T15" s="3" t="s">
        <v>46</v>
      </c>
      <c r="U15" s="3">
        <v>1796722324</v>
      </c>
      <c r="V15" s="3" t="s">
        <v>47</v>
      </c>
      <c r="W15" s="3">
        <v>2239</v>
      </c>
      <c r="X15" s="3" t="s">
        <v>48</v>
      </c>
      <c r="Y15" s="3" t="s">
        <v>48</v>
      </c>
      <c r="Z15" s="3" t="s">
        <v>95</v>
      </c>
      <c r="AA15" s="3">
        <v>1743165269</v>
      </c>
      <c r="AB15" s="3">
        <v>200275556</v>
      </c>
      <c r="AC15" s="5">
        <v>43472</v>
      </c>
      <c r="AD15" s="3">
        <v>1796722324</v>
      </c>
      <c r="AE15" s="3" t="s">
        <v>109</v>
      </c>
      <c r="AF15" s="3" t="s">
        <v>51</v>
      </c>
      <c r="AG15" s="3" t="s">
        <v>49</v>
      </c>
      <c r="AH15" s="3" t="s">
        <v>53</v>
      </c>
      <c r="AI15" s="3" t="s">
        <v>54</v>
      </c>
    </row>
    <row r="16" spans="1:35" ht="26.25">
      <c r="A16" s="3">
        <v>12</v>
      </c>
      <c r="B16" s="3" t="str">
        <f>T("03270001777")</f>
        <v>03270001777</v>
      </c>
      <c r="C16" s="3" t="str">
        <f>T("20052713087090299")</f>
        <v>20052713087090299</v>
      </c>
      <c r="D16" s="3" t="s">
        <v>123</v>
      </c>
      <c r="E16" s="3" t="s">
        <v>124</v>
      </c>
      <c r="F16" s="3" t="s">
        <v>125</v>
      </c>
      <c r="G16" s="3" t="s">
        <v>126</v>
      </c>
      <c r="H16" s="3" t="s">
        <v>127</v>
      </c>
      <c r="I16" s="3" t="s">
        <v>128</v>
      </c>
      <c r="J16" s="4"/>
      <c r="K16" s="5">
        <v>38611</v>
      </c>
      <c r="L16" s="3">
        <v>16</v>
      </c>
      <c r="M16" s="3" t="s">
        <v>41</v>
      </c>
      <c r="N16" s="3" t="s">
        <v>42</v>
      </c>
      <c r="O16" s="3" t="s">
        <v>43</v>
      </c>
      <c r="P16" s="3">
        <v>5</v>
      </c>
      <c r="Q16" s="3" t="s">
        <v>116</v>
      </c>
      <c r="R16" s="3" t="s">
        <v>45</v>
      </c>
      <c r="S16" s="4"/>
      <c r="T16" s="3" t="s">
        <v>46</v>
      </c>
      <c r="U16" s="3">
        <v>1755349428</v>
      </c>
      <c r="V16" s="3" t="s">
        <v>47</v>
      </c>
      <c r="W16" s="3">
        <v>3300</v>
      </c>
      <c r="X16" s="3" t="s">
        <v>48</v>
      </c>
      <c r="Y16" s="3" t="s">
        <v>48</v>
      </c>
      <c r="Z16" s="3" t="s">
        <v>49</v>
      </c>
      <c r="AA16" s="3">
        <v>1755349428</v>
      </c>
      <c r="AB16" s="3">
        <v>200275556</v>
      </c>
      <c r="AC16" s="5">
        <v>43835</v>
      </c>
      <c r="AD16" s="3">
        <v>1755349428</v>
      </c>
      <c r="AE16" s="3" t="s">
        <v>50</v>
      </c>
      <c r="AF16" s="3" t="s">
        <v>51</v>
      </c>
      <c r="AG16" s="3" t="s">
        <v>49</v>
      </c>
      <c r="AH16" s="3" t="s">
        <v>53</v>
      </c>
      <c r="AI16" s="3" t="s">
        <v>54</v>
      </c>
    </row>
    <row r="17" spans="1:35" ht="26.25">
      <c r="A17" s="3">
        <v>13</v>
      </c>
      <c r="B17" s="3" t="str">
        <f>T("03270001778")</f>
        <v>03270001778</v>
      </c>
      <c r="C17" s="3" t="str">
        <f>T("19852713087118456")</f>
        <v>19852713087118456</v>
      </c>
      <c r="D17" s="3" t="s">
        <v>129</v>
      </c>
      <c r="E17" s="3" t="s">
        <v>130</v>
      </c>
      <c r="F17" s="3" t="s">
        <v>131</v>
      </c>
      <c r="G17" s="3" t="s">
        <v>132</v>
      </c>
      <c r="H17" s="3" t="s">
        <v>133</v>
      </c>
      <c r="I17" s="3" t="s">
        <v>134</v>
      </c>
      <c r="J17" s="4"/>
      <c r="K17" s="5">
        <v>31302</v>
      </c>
      <c r="L17" s="3">
        <v>36</v>
      </c>
      <c r="M17" s="3" t="s">
        <v>41</v>
      </c>
      <c r="N17" s="3" t="s">
        <v>42</v>
      </c>
      <c r="O17" s="3" t="s">
        <v>43</v>
      </c>
      <c r="P17" s="3">
        <v>5</v>
      </c>
      <c r="Q17" s="3" t="s">
        <v>116</v>
      </c>
      <c r="R17" s="3" t="s">
        <v>45</v>
      </c>
      <c r="S17" s="4"/>
      <c r="T17" s="3" t="s">
        <v>46</v>
      </c>
      <c r="U17" s="3">
        <v>1717620602</v>
      </c>
      <c r="V17" s="3" t="s">
        <v>47</v>
      </c>
      <c r="W17" s="3">
        <v>372</v>
      </c>
      <c r="X17" s="3" t="s">
        <v>48</v>
      </c>
      <c r="Y17" s="3" t="s">
        <v>48</v>
      </c>
      <c r="Z17" s="3" t="s">
        <v>49</v>
      </c>
      <c r="AA17" s="3">
        <v>1717620602</v>
      </c>
      <c r="AB17" s="3">
        <v>200275556</v>
      </c>
      <c r="AC17" s="5">
        <v>39089</v>
      </c>
      <c r="AD17" s="3">
        <v>1717620602</v>
      </c>
      <c r="AE17" s="3" t="s">
        <v>50</v>
      </c>
      <c r="AF17" s="3" t="s">
        <v>51</v>
      </c>
      <c r="AG17" s="3" t="s">
        <v>52</v>
      </c>
      <c r="AH17" s="3" t="s">
        <v>53</v>
      </c>
      <c r="AI17" s="3" t="s">
        <v>54</v>
      </c>
    </row>
    <row r="18" spans="1:35" ht="26.25">
      <c r="A18" s="3">
        <v>14</v>
      </c>
      <c r="B18" s="3" t="str">
        <f>T("03270001803")</f>
        <v>03270001803</v>
      </c>
      <c r="C18" s="3" t="str">
        <f>T("19742713087117724")</f>
        <v>19742713087117724</v>
      </c>
      <c r="D18" s="3" t="s">
        <v>135</v>
      </c>
      <c r="E18" s="3" t="s">
        <v>136</v>
      </c>
      <c r="F18" s="3" t="s">
        <v>137</v>
      </c>
      <c r="G18" s="3" t="s">
        <v>138</v>
      </c>
      <c r="H18" s="3" t="s">
        <v>139</v>
      </c>
      <c r="I18" s="3" t="s">
        <v>140</v>
      </c>
      <c r="J18" s="4"/>
      <c r="K18" s="5">
        <v>27032</v>
      </c>
      <c r="L18" s="3">
        <v>48</v>
      </c>
      <c r="M18" s="3" t="s">
        <v>41</v>
      </c>
      <c r="N18" s="3" t="s">
        <v>42</v>
      </c>
      <c r="O18" s="3" t="s">
        <v>43</v>
      </c>
      <c r="P18" s="3">
        <v>6</v>
      </c>
      <c r="Q18" s="3" t="s">
        <v>141</v>
      </c>
      <c r="R18" s="3" t="s">
        <v>45</v>
      </c>
      <c r="S18" s="4"/>
      <c r="T18" s="3" t="s">
        <v>46</v>
      </c>
      <c r="U18" s="3">
        <v>1608456113</v>
      </c>
      <c r="V18" s="3" t="s">
        <v>47</v>
      </c>
      <c r="W18" s="3">
        <v>369</v>
      </c>
      <c r="X18" s="3" t="s">
        <v>48</v>
      </c>
      <c r="Y18" s="3" t="s">
        <v>48</v>
      </c>
      <c r="Z18" s="3" t="s">
        <v>95</v>
      </c>
      <c r="AA18" s="3">
        <v>1796084392</v>
      </c>
      <c r="AB18" s="3">
        <v>200275556</v>
      </c>
      <c r="AC18" s="5">
        <v>39454</v>
      </c>
      <c r="AD18" s="3">
        <v>1608456113</v>
      </c>
      <c r="AE18" s="3" t="s">
        <v>50</v>
      </c>
      <c r="AF18" s="3" t="s">
        <v>51</v>
      </c>
      <c r="AG18" s="3" t="s">
        <v>52</v>
      </c>
      <c r="AH18" s="3" t="s">
        <v>53</v>
      </c>
      <c r="AI18" s="3" t="s">
        <v>54</v>
      </c>
    </row>
    <row r="19" spans="1:35" ht="26.25">
      <c r="A19" s="3">
        <v>15</v>
      </c>
      <c r="B19" s="3" t="str">
        <f>T("03270001805")</f>
        <v>03270001805</v>
      </c>
      <c r="C19" s="3" t="str">
        <f>T("19942713087000147")</f>
        <v>19942713087000147</v>
      </c>
      <c r="D19" s="3" t="s">
        <v>142</v>
      </c>
      <c r="E19" s="3" t="s">
        <v>143</v>
      </c>
      <c r="F19" s="3" t="s">
        <v>144</v>
      </c>
      <c r="G19" s="3" t="s">
        <v>145</v>
      </c>
      <c r="H19" s="3" t="s">
        <v>146</v>
      </c>
      <c r="I19" s="3" t="s">
        <v>147</v>
      </c>
      <c r="J19" s="4"/>
      <c r="K19" s="5">
        <v>34476</v>
      </c>
      <c r="L19" s="3">
        <v>27</v>
      </c>
      <c r="M19" s="3" t="s">
        <v>41</v>
      </c>
      <c r="N19" s="3" t="s">
        <v>42</v>
      </c>
      <c r="O19" s="3" t="s">
        <v>43</v>
      </c>
      <c r="P19" s="3">
        <v>5</v>
      </c>
      <c r="Q19" s="3" t="s">
        <v>141</v>
      </c>
      <c r="R19" s="3" t="s">
        <v>81</v>
      </c>
      <c r="S19" s="4"/>
      <c r="T19" s="3" t="s">
        <v>61</v>
      </c>
      <c r="U19" s="3">
        <v>1780586725</v>
      </c>
      <c r="V19" s="3" t="s">
        <v>47</v>
      </c>
      <c r="W19" s="3">
        <v>2237</v>
      </c>
      <c r="X19" s="3" t="s">
        <v>48</v>
      </c>
      <c r="Y19" s="3" t="s">
        <v>48</v>
      </c>
      <c r="Z19" s="3" t="s">
        <v>95</v>
      </c>
      <c r="AA19" s="3">
        <v>1780586725</v>
      </c>
      <c r="AB19" s="3">
        <v>200275556</v>
      </c>
      <c r="AC19" s="5">
        <v>43472</v>
      </c>
      <c r="AD19" s="3">
        <v>1780586725</v>
      </c>
      <c r="AE19" s="3" t="s">
        <v>50</v>
      </c>
      <c r="AF19" s="3" t="s">
        <v>51</v>
      </c>
      <c r="AG19" s="3" t="s">
        <v>52</v>
      </c>
      <c r="AH19" s="3" t="s">
        <v>53</v>
      </c>
      <c r="AI19" s="3" t="s">
        <v>54</v>
      </c>
    </row>
    <row r="20" spans="1:35" ht="26.25">
      <c r="A20" s="3">
        <v>16</v>
      </c>
      <c r="B20" s="3" t="str">
        <f>T("03270001806")</f>
        <v>03270001806</v>
      </c>
      <c r="C20" s="3" t="str">
        <f>T("2412815538")</f>
        <v>2412815538</v>
      </c>
      <c r="D20" s="3" t="s">
        <v>148</v>
      </c>
      <c r="E20" s="3" t="s">
        <v>149</v>
      </c>
      <c r="F20" s="3" t="s">
        <v>150</v>
      </c>
      <c r="G20" s="3" t="s">
        <v>151</v>
      </c>
      <c r="H20" s="3" t="s">
        <v>152</v>
      </c>
      <c r="I20" s="3" t="s">
        <v>153</v>
      </c>
      <c r="J20" s="4"/>
      <c r="K20" s="5">
        <v>37325</v>
      </c>
      <c r="L20" s="3">
        <v>20</v>
      </c>
      <c r="M20" s="3" t="s">
        <v>41</v>
      </c>
      <c r="N20" s="3" t="s">
        <v>42</v>
      </c>
      <c r="O20" s="3" t="s">
        <v>43</v>
      </c>
      <c r="P20" s="3">
        <v>4</v>
      </c>
      <c r="Q20" s="3" t="s">
        <v>141</v>
      </c>
      <c r="R20" s="3" t="s">
        <v>45</v>
      </c>
      <c r="S20" s="4"/>
      <c r="T20" s="3" t="s">
        <v>61</v>
      </c>
      <c r="U20" s="3">
        <v>1408315180</v>
      </c>
      <c r="V20" s="3" t="s">
        <v>47</v>
      </c>
      <c r="W20" s="3">
        <v>3297</v>
      </c>
      <c r="X20" s="3" t="s">
        <v>48</v>
      </c>
      <c r="Y20" s="3" t="s">
        <v>48</v>
      </c>
      <c r="Z20" s="3" t="s">
        <v>49</v>
      </c>
      <c r="AA20" s="3">
        <v>1408315180</v>
      </c>
      <c r="AB20" s="3">
        <v>200275556</v>
      </c>
      <c r="AC20" s="5">
        <v>43470</v>
      </c>
      <c r="AD20" s="3">
        <v>1408315180</v>
      </c>
      <c r="AE20" s="3" t="s">
        <v>50</v>
      </c>
      <c r="AF20" s="3" t="s">
        <v>51</v>
      </c>
      <c r="AG20" s="3" t="s">
        <v>52</v>
      </c>
      <c r="AH20" s="3" t="s">
        <v>53</v>
      </c>
      <c r="AI20" s="3" t="s">
        <v>54</v>
      </c>
    </row>
    <row r="21" spans="1:35" ht="26.25">
      <c r="A21" s="3">
        <v>17</v>
      </c>
      <c r="B21" s="3" t="str">
        <f>T("03270001809")</f>
        <v>03270001809</v>
      </c>
      <c r="C21" s="3" t="str">
        <f>T("19852713087117734")</f>
        <v>19852713087117734</v>
      </c>
      <c r="D21" s="3" t="s">
        <v>154</v>
      </c>
      <c r="E21" s="3" t="s">
        <v>155</v>
      </c>
      <c r="F21" s="3" t="s">
        <v>156</v>
      </c>
      <c r="G21" s="3" t="s">
        <v>157</v>
      </c>
      <c r="H21" s="3" t="s">
        <v>158</v>
      </c>
      <c r="I21" s="3" t="s">
        <v>159</v>
      </c>
      <c r="J21" s="4"/>
      <c r="K21" s="5">
        <v>31110</v>
      </c>
      <c r="L21" s="3">
        <v>37</v>
      </c>
      <c r="M21" s="3" t="s">
        <v>41</v>
      </c>
      <c r="N21" s="3" t="s">
        <v>42</v>
      </c>
      <c r="O21" s="3" t="s">
        <v>43</v>
      </c>
      <c r="P21" s="3">
        <v>5</v>
      </c>
      <c r="Q21" s="3" t="s">
        <v>141</v>
      </c>
      <c r="R21" s="3" t="s">
        <v>45</v>
      </c>
      <c r="S21" s="4"/>
      <c r="T21" s="3" t="s">
        <v>46</v>
      </c>
      <c r="U21" s="3">
        <v>1304666978</v>
      </c>
      <c r="V21" s="3" t="s">
        <v>47</v>
      </c>
      <c r="W21" s="3">
        <v>1880</v>
      </c>
      <c r="X21" s="3" t="s">
        <v>48</v>
      </c>
      <c r="Y21" s="3" t="s">
        <v>48</v>
      </c>
      <c r="Z21" s="3" t="s">
        <v>49</v>
      </c>
      <c r="AA21" s="3">
        <v>1885418003</v>
      </c>
      <c r="AB21" s="3">
        <v>200275556</v>
      </c>
      <c r="AC21" s="5">
        <v>43107</v>
      </c>
      <c r="AD21" s="3">
        <v>1304666978</v>
      </c>
      <c r="AE21" s="3" t="s">
        <v>50</v>
      </c>
      <c r="AF21" s="3" t="s">
        <v>51</v>
      </c>
      <c r="AG21" s="3" t="s">
        <v>52</v>
      </c>
      <c r="AH21" s="3" t="s">
        <v>53</v>
      </c>
      <c r="AI21" s="3" t="s">
        <v>54</v>
      </c>
    </row>
    <row r="22" spans="1:35" ht="26.25">
      <c r="A22" s="3">
        <v>18</v>
      </c>
      <c r="B22" s="3" t="str">
        <f>T("03270001811")</f>
        <v>03270001811</v>
      </c>
      <c r="C22" s="3" t="str">
        <f>T("2825078641")</f>
        <v>2825078641</v>
      </c>
      <c r="D22" s="3" t="s">
        <v>160</v>
      </c>
      <c r="E22" s="3" t="s">
        <v>161</v>
      </c>
      <c r="F22" s="3" t="s">
        <v>162</v>
      </c>
      <c r="G22" s="3" t="s">
        <v>163</v>
      </c>
      <c r="H22" s="3" t="s">
        <v>164</v>
      </c>
      <c r="I22" s="3" t="s">
        <v>165</v>
      </c>
      <c r="J22" s="4"/>
      <c r="K22" s="5">
        <v>34536</v>
      </c>
      <c r="L22" s="3">
        <v>27</v>
      </c>
      <c r="M22" s="3" t="s">
        <v>41</v>
      </c>
      <c r="N22" s="3" t="s">
        <v>42</v>
      </c>
      <c r="O22" s="3" t="s">
        <v>43</v>
      </c>
      <c r="P22" s="3">
        <v>5</v>
      </c>
      <c r="Q22" s="3" t="s">
        <v>141</v>
      </c>
      <c r="R22" s="3" t="s">
        <v>45</v>
      </c>
      <c r="S22" s="4"/>
      <c r="T22" s="3" t="s">
        <v>46</v>
      </c>
      <c r="U22" s="3">
        <v>1761657166</v>
      </c>
      <c r="V22" s="3" t="s">
        <v>47</v>
      </c>
      <c r="W22" s="3">
        <v>2242</v>
      </c>
      <c r="X22" s="3" t="s">
        <v>48</v>
      </c>
      <c r="Y22" s="3" t="s">
        <v>48</v>
      </c>
      <c r="Z22" s="3" t="s">
        <v>95</v>
      </c>
      <c r="AA22" s="3">
        <v>1595554514</v>
      </c>
      <c r="AB22" s="3">
        <v>200275556</v>
      </c>
      <c r="AC22" s="5">
        <v>43472</v>
      </c>
      <c r="AD22" s="3">
        <v>1761657166</v>
      </c>
      <c r="AE22" s="3" t="s">
        <v>50</v>
      </c>
      <c r="AF22" s="3" t="s">
        <v>51</v>
      </c>
      <c r="AG22" s="3" t="s">
        <v>52</v>
      </c>
      <c r="AH22" s="3" t="s">
        <v>53</v>
      </c>
      <c r="AI22" s="3" t="s">
        <v>54</v>
      </c>
    </row>
    <row r="23" spans="1:35" ht="26.25">
      <c r="A23" s="3">
        <v>19</v>
      </c>
      <c r="B23" s="3" t="str">
        <f>T("03270001813")</f>
        <v>03270001813</v>
      </c>
      <c r="C23" s="3" t="str">
        <f>T("19692713087117363")</f>
        <v>19692713087117363</v>
      </c>
      <c r="D23" s="3" t="s">
        <v>166</v>
      </c>
      <c r="E23" s="3" t="s">
        <v>167</v>
      </c>
      <c r="F23" s="3" t="s">
        <v>168</v>
      </c>
      <c r="G23" s="3" t="s">
        <v>169</v>
      </c>
      <c r="H23" s="3" t="s">
        <v>170</v>
      </c>
      <c r="I23" s="3" t="s">
        <v>171</v>
      </c>
      <c r="J23" s="4"/>
      <c r="K23" s="5">
        <v>25267</v>
      </c>
      <c r="L23" s="3">
        <v>53</v>
      </c>
      <c r="M23" s="3" t="s">
        <v>41</v>
      </c>
      <c r="N23" s="3" t="s">
        <v>42</v>
      </c>
      <c r="O23" s="3" t="s">
        <v>43</v>
      </c>
      <c r="P23" s="3">
        <v>5</v>
      </c>
      <c r="Q23" s="3" t="s">
        <v>172</v>
      </c>
      <c r="R23" s="3" t="s">
        <v>45</v>
      </c>
      <c r="S23" s="4"/>
      <c r="T23" s="3" t="s">
        <v>46</v>
      </c>
      <c r="U23" s="3">
        <v>1736333058</v>
      </c>
      <c r="V23" s="3" t="s">
        <v>47</v>
      </c>
      <c r="W23" s="3">
        <v>2250</v>
      </c>
      <c r="X23" s="3" t="s">
        <v>48</v>
      </c>
      <c r="Y23" s="3" t="s">
        <v>48</v>
      </c>
      <c r="Z23" s="3" t="s">
        <v>49</v>
      </c>
      <c r="AA23" s="3">
        <v>1736333058</v>
      </c>
      <c r="AB23" s="3">
        <v>200275556</v>
      </c>
      <c r="AC23" s="5">
        <v>43472</v>
      </c>
      <c r="AD23" s="3">
        <v>1736333058</v>
      </c>
      <c r="AE23" s="3" t="s">
        <v>50</v>
      </c>
      <c r="AF23" s="3" t="s">
        <v>51</v>
      </c>
      <c r="AG23" s="3" t="s">
        <v>52</v>
      </c>
      <c r="AH23" s="3" t="s">
        <v>53</v>
      </c>
      <c r="AI23" s="3" t="s">
        <v>54</v>
      </c>
    </row>
    <row r="24" spans="1:35" ht="26.25">
      <c r="A24" s="3">
        <v>20</v>
      </c>
      <c r="B24" s="3" t="str">
        <f>T("03270001814")</f>
        <v>03270001814</v>
      </c>
      <c r="C24" s="3" t="str">
        <f>T("20122713087100223")</f>
        <v>20122713087100223</v>
      </c>
      <c r="D24" s="3" t="s">
        <v>173</v>
      </c>
      <c r="E24" s="3" t="s">
        <v>174</v>
      </c>
      <c r="F24" s="3" t="s">
        <v>175</v>
      </c>
      <c r="G24" s="3" t="s">
        <v>176</v>
      </c>
      <c r="H24" s="3" t="s">
        <v>177</v>
      </c>
      <c r="I24" s="3" t="s">
        <v>178</v>
      </c>
      <c r="J24" s="4"/>
      <c r="K24" s="5">
        <v>41208</v>
      </c>
      <c r="L24" s="3">
        <v>9</v>
      </c>
      <c r="M24" s="3" t="s">
        <v>41</v>
      </c>
      <c r="N24" s="3" t="s">
        <v>42</v>
      </c>
      <c r="O24" s="3" t="s">
        <v>43</v>
      </c>
      <c r="P24" s="3">
        <v>5</v>
      </c>
      <c r="Q24" s="3" t="s">
        <v>172</v>
      </c>
      <c r="R24" s="3" t="s">
        <v>45</v>
      </c>
      <c r="S24" s="4"/>
      <c r="T24" s="3" t="s">
        <v>46</v>
      </c>
      <c r="U24" s="3">
        <v>1608456176</v>
      </c>
      <c r="V24" s="3" t="s">
        <v>47</v>
      </c>
      <c r="W24" s="3">
        <v>3298</v>
      </c>
      <c r="X24" s="3" t="s">
        <v>48</v>
      </c>
      <c r="Y24" s="3" t="s">
        <v>48</v>
      </c>
      <c r="Z24" s="3" t="s">
        <v>49</v>
      </c>
      <c r="AA24" s="3">
        <v>1608456176</v>
      </c>
      <c r="AB24" s="3">
        <v>200275556</v>
      </c>
      <c r="AC24" s="5">
        <v>43835</v>
      </c>
      <c r="AD24" s="3">
        <v>1608456176</v>
      </c>
      <c r="AE24" s="3" t="s">
        <v>50</v>
      </c>
      <c r="AF24" s="3" t="s">
        <v>51</v>
      </c>
      <c r="AG24" s="3" t="s">
        <v>49</v>
      </c>
      <c r="AH24" s="3" t="s">
        <v>53</v>
      </c>
      <c r="AI24" s="3" t="s">
        <v>54</v>
      </c>
    </row>
    <row r="25" spans="1:35" ht="26.25">
      <c r="A25" s="3">
        <v>21</v>
      </c>
      <c r="B25" s="3" t="str">
        <f>T("03270001815")</f>
        <v>03270001815</v>
      </c>
      <c r="C25" s="3" t="str">
        <f>T("19672713087116342")</f>
        <v>19672713087116342</v>
      </c>
      <c r="D25" s="3" t="s">
        <v>179</v>
      </c>
      <c r="E25" s="3" t="s">
        <v>180</v>
      </c>
      <c r="F25" s="3" t="s">
        <v>181</v>
      </c>
      <c r="G25" s="3" t="s">
        <v>182</v>
      </c>
      <c r="H25" s="3" t="s">
        <v>183</v>
      </c>
      <c r="I25" s="3" t="s">
        <v>184</v>
      </c>
      <c r="J25" s="4"/>
      <c r="K25" s="5">
        <v>24678</v>
      </c>
      <c r="L25" s="3">
        <v>54</v>
      </c>
      <c r="M25" s="3" t="s">
        <v>41</v>
      </c>
      <c r="N25" s="3" t="s">
        <v>42</v>
      </c>
      <c r="O25" s="3" t="s">
        <v>43</v>
      </c>
      <c r="P25" s="3">
        <v>4</v>
      </c>
      <c r="Q25" s="3" t="s">
        <v>172</v>
      </c>
      <c r="R25" s="3" t="s">
        <v>81</v>
      </c>
      <c r="S25" s="4"/>
      <c r="T25" s="3" t="s">
        <v>61</v>
      </c>
      <c r="U25" s="3">
        <v>1701535210</v>
      </c>
      <c r="V25" s="3" t="s">
        <v>47</v>
      </c>
      <c r="W25" s="3">
        <v>2228</v>
      </c>
      <c r="X25" s="3" t="s">
        <v>48</v>
      </c>
      <c r="Y25" s="3" t="s">
        <v>48</v>
      </c>
      <c r="Z25" s="3" t="s">
        <v>49</v>
      </c>
      <c r="AA25" s="3">
        <v>1701535210</v>
      </c>
      <c r="AB25" s="3">
        <v>200275556</v>
      </c>
      <c r="AC25" s="5">
        <v>43472</v>
      </c>
      <c r="AD25" s="3">
        <v>1701535210</v>
      </c>
      <c r="AE25" s="3" t="s">
        <v>50</v>
      </c>
      <c r="AF25" s="3" t="s">
        <v>51</v>
      </c>
      <c r="AG25" s="3" t="s">
        <v>52</v>
      </c>
      <c r="AH25" s="3" t="s">
        <v>53</v>
      </c>
      <c r="AI25" s="3" t="s">
        <v>54</v>
      </c>
    </row>
    <row r="26" spans="1:35" ht="26.25">
      <c r="A26" s="3">
        <v>22</v>
      </c>
      <c r="B26" s="3" t="str">
        <f>T("03270001838")</f>
        <v>03270001838</v>
      </c>
      <c r="C26" s="3" t="str">
        <f>T("20092713087100208")</f>
        <v>20092713087100208</v>
      </c>
      <c r="D26" s="3" t="s">
        <v>185</v>
      </c>
      <c r="E26" s="3" t="s">
        <v>186</v>
      </c>
      <c r="F26" s="3" t="s">
        <v>187</v>
      </c>
      <c r="G26" s="3" t="s">
        <v>188</v>
      </c>
      <c r="H26" s="3" t="s">
        <v>189</v>
      </c>
      <c r="I26" s="3" t="s">
        <v>190</v>
      </c>
      <c r="J26" s="4"/>
      <c r="K26" s="5">
        <v>39887</v>
      </c>
      <c r="L26" s="3">
        <v>13</v>
      </c>
      <c r="M26" s="3" t="s">
        <v>41</v>
      </c>
      <c r="N26" s="3" t="s">
        <v>42</v>
      </c>
      <c r="O26" s="3" t="s">
        <v>43</v>
      </c>
      <c r="P26" s="3">
        <v>3</v>
      </c>
      <c r="Q26" s="3" t="s">
        <v>44</v>
      </c>
      <c r="R26" s="3" t="s">
        <v>45</v>
      </c>
      <c r="S26" s="4"/>
      <c r="T26" s="3" t="s">
        <v>46</v>
      </c>
      <c r="U26" s="3">
        <v>1751943955</v>
      </c>
      <c r="V26" s="3" t="s">
        <v>47</v>
      </c>
      <c r="W26" s="3">
        <v>2222</v>
      </c>
      <c r="X26" s="3" t="s">
        <v>48</v>
      </c>
      <c r="Y26" s="3" t="s">
        <v>48</v>
      </c>
      <c r="Z26" s="3" t="s">
        <v>49</v>
      </c>
      <c r="AA26" s="3">
        <v>1751943955</v>
      </c>
      <c r="AB26" s="3">
        <v>200275556</v>
      </c>
      <c r="AC26" s="5">
        <v>43472</v>
      </c>
      <c r="AD26" s="3">
        <v>1751943955</v>
      </c>
      <c r="AE26" s="3" t="s">
        <v>109</v>
      </c>
      <c r="AF26" s="3" t="s">
        <v>51</v>
      </c>
      <c r="AG26" s="3" t="s">
        <v>49</v>
      </c>
      <c r="AH26" s="3" t="s">
        <v>53</v>
      </c>
      <c r="AI26" s="3" t="s">
        <v>54</v>
      </c>
    </row>
    <row r="27" spans="1:35" ht="26.25">
      <c r="A27" s="3">
        <v>23</v>
      </c>
      <c r="B27" s="3" t="str">
        <f>T("03270001839")</f>
        <v>03270001839</v>
      </c>
      <c r="C27" s="3" t="str">
        <f>T("19792713087115462")</f>
        <v>19792713087115462</v>
      </c>
      <c r="D27" s="3" t="s">
        <v>191</v>
      </c>
      <c r="E27" s="3" t="s">
        <v>192</v>
      </c>
      <c r="F27" s="3" t="s">
        <v>193</v>
      </c>
      <c r="G27" s="3" t="s">
        <v>194</v>
      </c>
      <c r="H27" s="3" t="s">
        <v>195</v>
      </c>
      <c r="I27" s="3" t="s">
        <v>196</v>
      </c>
      <c r="J27" s="4"/>
      <c r="K27" s="5">
        <v>28914</v>
      </c>
      <c r="L27" s="3">
        <v>43</v>
      </c>
      <c r="M27" s="3" t="s">
        <v>41</v>
      </c>
      <c r="N27" s="3" t="s">
        <v>42</v>
      </c>
      <c r="O27" s="3" t="s">
        <v>43</v>
      </c>
      <c r="P27" s="3">
        <v>3</v>
      </c>
      <c r="Q27" s="3" t="s">
        <v>44</v>
      </c>
      <c r="R27" s="3" t="s">
        <v>45</v>
      </c>
      <c r="S27" s="4"/>
      <c r="T27" s="3" t="s">
        <v>61</v>
      </c>
      <c r="U27" s="3">
        <v>1722387718</v>
      </c>
      <c r="V27" s="3" t="s">
        <v>47</v>
      </c>
      <c r="W27" s="3">
        <v>2215</v>
      </c>
      <c r="X27" s="3" t="s">
        <v>48</v>
      </c>
      <c r="Y27" s="3" t="s">
        <v>48</v>
      </c>
      <c r="Z27" s="3" t="s">
        <v>49</v>
      </c>
      <c r="AA27" s="3">
        <v>1885418256</v>
      </c>
      <c r="AB27" s="3">
        <v>200275556</v>
      </c>
      <c r="AC27" s="5">
        <v>43472</v>
      </c>
      <c r="AD27" s="3">
        <v>1722387718</v>
      </c>
      <c r="AE27" s="3" t="s">
        <v>50</v>
      </c>
      <c r="AF27" s="3" t="s">
        <v>51</v>
      </c>
      <c r="AG27" s="3" t="s">
        <v>52</v>
      </c>
      <c r="AH27" s="3" t="s">
        <v>53</v>
      </c>
      <c r="AI27" s="3" t="s">
        <v>54</v>
      </c>
    </row>
    <row r="28" spans="1:35" ht="26.25">
      <c r="A28" s="3">
        <v>24</v>
      </c>
      <c r="B28" s="3" t="str">
        <f>T("03270001840")</f>
        <v>03270001840</v>
      </c>
      <c r="C28" s="3" t="str">
        <f>T("19692713087115507")</f>
        <v>19692713087115507</v>
      </c>
      <c r="D28" s="3" t="s">
        <v>197</v>
      </c>
      <c r="E28" s="3" t="s">
        <v>198</v>
      </c>
      <c r="F28" s="3" t="s">
        <v>199</v>
      </c>
      <c r="G28" s="3" t="s">
        <v>200</v>
      </c>
      <c r="H28" s="3" t="s">
        <v>201</v>
      </c>
      <c r="I28" s="3" t="s">
        <v>202</v>
      </c>
      <c r="J28" s="4"/>
      <c r="K28" s="5">
        <v>25568</v>
      </c>
      <c r="L28" s="3">
        <v>52</v>
      </c>
      <c r="M28" s="3" t="s">
        <v>41</v>
      </c>
      <c r="N28" s="3" t="s">
        <v>42</v>
      </c>
      <c r="O28" s="3" t="s">
        <v>43</v>
      </c>
      <c r="P28" s="3">
        <v>3</v>
      </c>
      <c r="Q28" s="3" t="s">
        <v>44</v>
      </c>
      <c r="R28" s="3" t="s">
        <v>45</v>
      </c>
      <c r="S28" s="4"/>
      <c r="T28" s="3" t="s">
        <v>46</v>
      </c>
      <c r="U28" s="3">
        <v>1757854347</v>
      </c>
      <c r="V28" s="3" t="s">
        <v>47</v>
      </c>
      <c r="W28" s="3">
        <v>3331</v>
      </c>
      <c r="X28" s="3" t="s">
        <v>48</v>
      </c>
      <c r="Y28" s="3" t="s">
        <v>48</v>
      </c>
      <c r="Z28" s="3" t="s">
        <v>49</v>
      </c>
      <c r="AA28" s="3">
        <v>1757854347</v>
      </c>
      <c r="AB28" s="3">
        <v>200275556</v>
      </c>
      <c r="AC28" s="5">
        <v>43472</v>
      </c>
      <c r="AD28" s="3">
        <v>1757854347</v>
      </c>
      <c r="AE28" s="3" t="s">
        <v>50</v>
      </c>
      <c r="AF28" s="3" t="s">
        <v>51</v>
      </c>
      <c r="AG28" s="3" t="s">
        <v>52</v>
      </c>
      <c r="AH28" s="3" t="s">
        <v>53</v>
      </c>
      <c r="AI28" s="3" t="s">
        <v>54</v>
      </c>
    </row>
    <row r="29" spans="1:35" ht="26.25">
      <c r="A29" s="3">
        <v>25</v>
      </c>
      <c r="B29" s="3" t="str">
        <f>T("03270001843")</f>
        <v>03270001843</v>
      </c>
      <c r="C29" s="3" t="str">
        <f>T("19332713087626370")</f>
        <v>19332713087626370</v>
      </c>
      <c r="D29" s="3" t="s">
        <v>203</v>
      </c>
      <c r="E29" s="3" t="s">
        <v>204</v>
      </c>
      <c r="F29" s="3" t="s">
        <v>205</v>
      </c>
      <c r="G29" s="3" t="s">
        <v>206</v>
      </c>
      <c r="H29" s="3" t="s">
        <v>207</v>
      </c>
      <c r="I29" s="3" t="s">
        <v>208</v>
      </c>
      <c r="J29" s="4"/>
      <c r="K29" s="5">
        <v>12194</v>
      </c>
      <c r="L29" s="3">
        <v>88</v>
      </c>
      <c r="M29" s="3" t="s">
        <v>41</v>
      </c>
      <c r="N29" s="3" t="s">
        <v>42</v>
      </c>
      <c r="O29" s="3" t="s">
        <v>43</v>
      </c>
      <c r="P29" s="3">
        <v>4</v>
      </c>
      <c r="Q29" s="3" t="s">
        <v>172</v>
      </c>
      <c r="R29" s="3" t="s">
        <v>45</v>
      </c>
      <c r="S29" s="4"/>
      <c r="T29" s="3" t="s">
        <v>46</v>
      </c>
      <c r="U29" s="3">
        <v>1749390076</v>
      </c>
      <c r="V29" s="3" t="s">
        <v>47</v>
      </c>
      <c r="W29" s="3">
        <v>6011</v>
      </c>
      <c r="X29" s="3" t="s">
        <v>48</v>
      </c>
      <c r="Y29" s="3" t="s">
        <v>48</v>
      </c>
      <c r="Z29" s="3" t="s">
        <v>49</v>
      </c>
      <c r="AA29" s="3">
        <v>1749390073</v>
      </c>
      <c r="AB29" s="3">
        <v>200275556</v>
      </c>
      <c r="AC29" s="5">
        <v>41281</v>
      </c>
      <c r="AD29" s="3">
        <v>1749390076</v>
      </c>
      <c r="AE29" s="3" t="s">
        <v>50</v>
      </c>
      <c r="AF29" s="3" t="s">
        <v>51</v>
      </c>
      <c r="AG29" s="3" t="s">
        <v>52</v>
      </c>
      <c r="AH29" s="3" t="s">
        <v>53</v>
      </c>
      <c r="AI29" s="3" t="s">
        <v>54</v>
      </c>
    </row>
    <row r="30" spans="1:35" ht="26.25">
      <c r="A30" s="3">
        <v>26</v>
      </c>
      <c r="B30" s="3" t="str">
        <f>T("03270001844")</f>
        <v>03270001844</v>
      </c>
      <c r="C30" s="3" t="str">
        <f>T("6904185151")</f>
        <v>6904185151</v>
      </c>
      <c r="D30" s="3" t="s">
        <v>209</v>
      </c>
      <c r="E30" s="3" t="s">
        <v>210</v>
      </c>
      <c r="F30" s="3" t="s">
        <v>211</v>
      </c>
      <c r="G30" s="3" t="s">
        <v>212</v>
      </c>
      <c r="H30" s="3" t="s">
        <v>213</v>
      </c>
      <c r="I30" s="3" t="s">
        <v>214</v>
      </c>
      <c r="J30" s="4"/>
      <c r="K30" s="5">
        <v>36290</v>
      </c>
      <c r="L30" s="3">
        <v>22</v>
      </c>
      <c r="M30" s="3" t="s">
        <v>41</v>
      </c>
      <c r="N30" s="3" t="s">
        <v>42</v>
      </c>
      <c r="O30" s="3" t="s">
        <v>43</v>
      </c>
      <c r="P30" s="3">
        <v>8</v>
      </c>
      <c r="Q30" s="3" t="s">
        <v>172</v>
      </c>
      <c r="R30" s="3" t="s">
        <v>45</v>
      </c>
      <c r="S30" s="4"/>
      <c r="T30" s="3" t="s">
        <v>61</v>
      </c>
      <c r="U30" s="3">
        <v>1085591144</v>
      </c>
      <c r="V30" s="3" t="s">
        <v>47</v>
      </c>
      <c r="W30" s="3">
        <v>1388</v>
      </c>
      <c r="X30" s="3" t="s">
        <v>48</v>
      </c>
      <c r="Y30" s="3" t="s">
        <v>48</v>
      </c>
      <c r="Z30" s="3" t="s">
        <v>49</v>
      </c>
      <c r="AA30" s="3">
        <v>1312072249</v>
      </c>
      <c r="AB30" s="3">
        <v>200275556</v>
      </c>
      <c r="AC30" s="5">
        <v>42376</v>
      </c>
      <c r="AD30" s="3">
        <v>1085591144</v>
      </c>
      <c r="AE30" s="3" t="s">
        <v>50</v>
      </c>
      <c r="AF30" s="3" t="s">
        <v>51</v>
      </c>
      <c r="AG30" s="3" t="s">
        <v>52</v>
      </c>
      <c r="AH30" s="3" t="s">
        <v>53</v>
      </c>
      <c r="AI30" s="3" t="s">
        <v>54</v>
      </c>
    </row>
    <row r="31" spans="1:35" ht="26.25">
      <c r="A31" s="3">
        <v>27</v>
      </c>
      <c r="B31" s="3" t="str">
        <f>T("03270001934")</f>
        <v>03270001934</v>
      </c>
      <c r="C31" s="3" t="str">
        <f>T("19992713087007669")</f>
        <v>19992713087007669</v>
      </c>
      <c r="D31" s="3" t="s">
        <v>215</v>
      </c>
      <c r="E31" s="3" t="s">
        <v>216</v>
      </c>
      <c r="F31" s="3" t="s">
        <v>217</v>
      </c>
      <c r="G31" s="3" t="s">
        <v>218</v>
      </c>
      <c r="H31" s="3" t="s">
        <v>219</v>
      </c>
      <c r="I31" s="3" t="s">
        <v>220</v>
      </c>
      <c r="J31" s="4"/>
      <c r="K31" s="5">
        <v>36287</v>
      </c>
      <c r="L31" s="3">
        <v>22</v>
      </c>
      <c r="M31" s="3" t="s">
        <v>41</v>
      </c>
      <c r="N31" s="3" t="s">
        <v>42</v>
      </c>
      <c r="O31" s="3" t="s">
        <v>43</v>
      </c>
      <c r="P31" s="3">
        <v>4</v>
      </c>
      <c r="Q31" s="3" t="s">
        <v>221</v>
      </c>
      <c r="R31" s="3" t="s">
        <v>45</v>
      </c>
      <c r="S31" s="4"/>
      <c r="T31" s="3" t="s">
        <v>61</v>
      </c>
      <c r="U31" s="3">
        <v>1797988659</v>
      </c>
      <c r="V31" s="3" t="s">
        <v>47</v>
      </c>
      <c r="W31" s="3">
        <v>960</v>
      </c>
      <c r="X31" s="3" t="s">
        <v>48</v>
      </c>
      <c r="Y31" s="3" t="s">
        <v>48</v>
      </c>
      <c r="Z31" s="3" t="s">
        <v>49</v>
      </c>
      <c r="AA31" s="3">
        <v>1767305473</v>
      </c>
      <c r="AB31" s="3">
        <v>200275556</v>
      </c>
      <c r="AC31" s="5">
        <v>42011</v>
      </c>
      <c r="AD31" s="3">
        <v>1797988659</v>
      </c>
      <c r="AE31" s="3" t="s">
        <v>109</v>
      </c>
      <c r="AF31" s="3" t="s">
        <v>51</v>
      </c>
      <c r="AG31" s="3" t="s">
        <v>52</v>
      </c>
      <c r="AH31" s="3" t="s">
        <v>53</v>
      </c>
      <c r="AI31" s="3" t="s">
        <v>54</v>
      </c>
    </row>
    <row r="32" spans="1:35" ht="26.25">
      <c r="A32" s="3">
        <v>28</v>
      </c>
      <c r="B32" s="3" t="str">
        <f>T("03270001936")</f>
        <v>03270001936</v>
      </c>
      <c r="C32" s="3" t="str">
        <f>T("19922713087100900")</f>
        <v>19922713087100900</v>
      </c>
      <c r="D32" s="3" t="s">
        <v>222</v>
      </c>
      <c r="E32" s="3" t="s">
        <v>223</v>
      </c>
      <c r="F32" s="3" t="s">
        <v>224</v>
      </c>
      <c r="G32" s="3" t="s">
        <v>225</v>
      </c>
      <c r="H32" s="3" t="s">
        <v>226</v>
      </c>
      <c r="I32" s="3" t="s">
        <v>227</v>
      </c>
      <c r="J32" s="4"/>
      <c r="K32" s="5">
        <v>33887</v>
      </c>
      <c r="L32" s="3">
        <v>29</v>
      </c>
      <c r="M32" s="3" t="s">
        <v>41</v>
      </c>
      <c r="N32" s="3" t="s">
        <v>42</v>
      </c>
      <c r="O32" s="3" t="s">
        <v>43</v>
      </c>
      <c r="P32" s="3">
        <v>5</v>
      </c>
      <c r="Q32" s="3" t="s">
        <v>221</v>
      </c>
      <c r="R32" s="3" t="s">
        <v>81</v>
      </c>
      <c r="S32" s="4"/>
      <c r="T32" s="3" t="s">
        <v>61</v>
      </c>
      <c r="U32" s="3">
        <v>1389750081</v>
      </c>
      <c r="V32" s="3" t="s">
        <v>47</v>
      </c>
      <c r="W32" s="3">
        <v>2244</v>
      </c>
      <c r="X32" s="3" t="s">
        <v>48</v>
      </c>
      <c r="Y32" s="3" t="s">
        <v>48</v>
      </c>
      <c r="Z32" s="3" t="s">
        <v>95</v>
      </c>
      <c r="AA32" s="3">
        <v>1865956631</v>
      </c>
      <c r="AB32" s="3">
        <v>200275556</v>
      </c>
      <c r="AC32" s="5">
        <v>43472</v>
      </c>
      <c r="AD32" s="3">
        <v>1389750081</v>
      </c>
      <c r="AE32" s="3" t="s">
        <v>109</v>
      </c>
      <c r="AF32" s="3" t="s">
        <v>51</v>
      </c>
      <c r="AG32" s="3" t="s">
        <v>49</v>
      </c>
      <c r="AH32" s="3" t="s">
        <v>53</v>
      </c>
      <c r="AI32" s="3" t="s">
        <v>54</v>
      </c>
    </row>
    <row r="33" spans="1:35" ht="26.25">
      <c r="A33" s="3">
        <v>29</v>
      </c>
      <c r="B33" s="3" t="str">
        <f>T("03270001938")</f>
        <v>03270001938</v>
      </c>
      <c r="C33" s="3" t="str">
        <f>T("20082713087100139")</f>
        <v>20082713087100139</v>
      </c>
      <c r="D33" s="3" t="s">
        <v>228</v>
      </c>
      <c r="E33" s="3" t="s">
        <v>229</v>
      </c>
      <c r="F33" s="3" t="s">
        <v>230</v>
      </c>
      <c r="G33" s="3" t="s">
        <v>231</v>
      </c>
      <c r="H33" s="3" t="s">
        <v>232</v>
      </c>
      <c r="I33" s="3" t="s">
        <v>233</v>
      </c>
      <c r="J33" s="4"/>
      <c r="K33" s="5">
        <v>38701</v>
      </c>
      <c r="L33" s="3">
        <v>16</v>
      </c>
      <c r="M33" s="3" t="s">
        <v>41</v>
      </c>
      <c r="N33" s="3" t="s">
        <v>42</v>
      </c>
      <c r="O33" s="3" t="s">
        <v>43</v>
      </c>
      <c r="P33" s="3">
        <v>4</v>
      </c>
      <c r="Q33" s="3" t="s">
        <v>221</v>
      </c>
      <c r="R33" s="3" t="s">
        <v>45</v>
      </c>
      <c r="S33" s="4"/>
      <c r="T33" s="3" t="s">
        <v>61</v>
      </c>
      <c r="U33" s="3">
        <v>1743381958</v>
      </c>
      <c r="V33" s="3" t="s">
        <v>47</v>
      </c>
      <c r="W33" s="3">
        <v>732</v>
      </c>
      <c r="X33" s="3" t="s">
        <v>48</v>
      </c>
      <c r="Y33" s="3" t="s">
        <v>48</v>
      </c>
      <c r="Z33" s="3" t="s">
        <v>95</v>
      </c>
      <c r="AA33" s="3">
        <v>1743381958</v>
      </c>
      <c r="AB33" s="3">
        <v>200275556</v>
      </c>
      <c r="AC33" s="5">
        <v>41646</v>
      </c>
      <c r="AD33" s="3">
        <v>1743381958</v>
      </c>
      <c r="AE33" s="3" t="s">
        <v>109</v>
      </c>
      <c r="AF33" s="3" t="s">
        <v>51</v>
      </c>
      <c r="AG33" s="3" t="s">
        <v>49</v>
      </c>
      <c r="AH33" s="3" t="s">
        <v>53</v>
      </c>
      <c r="AI33" s="3" t="s">
        <v>54</v>
      </c>
    </row>
    <row r="34" spans="1:35" ht="26.25">
      <c r="A34" s="3">
        <v>30</v>
      </c>
      <c r="B34" s="3" t="str">
        <f>T("03270001940")</f>
        <v>03270001940</v>
      </c>
      <c r="C34" s="3" t="str">
        <f>T("6872898173")</f>
        <v>6872898173</v>
      </c>
      <c r="D34" s="3" t="s">
        <v>234</v>
      </c>
      <c r="E34" s="3" t="s">
        <v>235</v>
      </c>
      <c r="F34" s="3" t="s">
        <v>236</v>
      </c>
      <c r="G34" s="3" t="s">
        <v>237</v>
      </c>
      <c r="H34" s="3" t="s">
        <v>238</v>
      </c>
      <c r="I34" s="3" t="s">
        <v>239</v>
      </c>
      <c r="J34" s="4"/>
      <c r="K34" s="5">
        <v>33082</v>
      </c>
      <c r="L34" s="3">
        <v>31</v>
      </c>
      <c r="M34" s="3" t="s">
        <v>41</v>
      </c>
      <c r="N34" s="3" t="s">
        <v>42</v>
      </c>
      <c r="O34" s="3" t="s">
        <v>43</v>
      </c>
      <c r="P34" s="3">
        <v>4</v>
      </c>
      <c r="Q34" s="3" t="s">
        <v>240</v>
      </c>
      <c r="R34" s="3" t="s">
        <v>45</v>
      </c>
      <c r="S34" s="4"/>
      <c r="T34" s="3" t="s">
        <v>61</v>
      </c>
      <c r="U34" s="3">
        <v>1314205039</v>
      </c>
      <c r="V34" s="3" t="s">
        <v>47</v>
      </c>
      <c r="W34" s="3">
        <v>1878</v>
      </c>
      <c r="X34" s="3" t="s">
        <v>48</v>
      </c>
      <c r="Y34" s="3" t="s">
        <v>48</v>
      </c>
      <c r="Z34" s="3" t="s">
        <v>49</v>
      </c>
      <c r="AA34" s="3">
        <v>1314205039</v>
      </c>
      <c r="AB34" s="3">
        <v>200275556</v>
      </c>
      <c r="AC34" s="5">
        <v>39454</v>
      </c>
      <c r="AD34" s="3">
        <v>1314205039</v>
      </c>
      <c r="AE34" s="3" t="s">
        <v>109</v>
      </c>
      <c r="AF34" s="3" t="s">
        <v>51</v>
      </c>
      <c r="AG34" s="3" t="s">
        <v>52</v>
      </c>
      <c r="AH34" s="3" t="s">
        <v>53</v>
      </c>
      <c r="AI34" s="3" t="s">
        <v>54</v>
      </c>
    </row>
    <row r="35" spans="1:35" ht="26.25">
      <c r="A35" s="3">
        <v>31</v>
      </c>
      <c r="B35" s="3" t="str">
        <f>T("03270001942")</f>
        <v>03270001942</v>
      </c>
      <c r="C35" s="3" t="str">
        <f>T("19872713087116160")</f>
        <v>19872713087116160</v>
      </c>
      <c r="D35" s="3" t="s">
        <v>241</v>
      </c>
      <c r="E35" s="3" t="s">
        <v>242</v>
      </c>
      <c r="F35" s="3" t="s">
        <v>243</v>
      </c>
      <c r="G35" s="3" t="s">
        <v>244</v>
      </c>
      <c r="H35" s="3" t="s">
        <v>245</v>
      </c>
      <c r="I35" s="3" t="s">
        <v>246</v>
      </c>
      <c r="J35" s="4"/>
      <c r="K35" s="5">
        <v>31890</v>
      </c>
      <c r="L35" s="3">
        <v>34</v>
      </c>
      <c r="M35" s="3" t="s">
        <v>41</v>
      </c>
      <c r="N35" s="3" t="s">
        <v>42</v>
      </c>
      <c r="O35" s="3" t="s">
        <v>43</v>
      </c>
      <c r="P35" s="3">
        <v>4</v>
      </c>
      <c r="Q35" s="3" t="s">
        <v>240</v>
      </c>
      <c r="R35" s="3" t="s">
        <v>45</v>
      </c>
      <c r="S35" s="4"/>
      <c r="T35" s="3" t="s">
        <v>46</v>
      </c>
      <c r="U35" s="3">
        <v>1750153738</v>
      </c>
      <c r="V35" s="3" t="s">
        <v>47</v>
      </c>
      <c r="W35" s="3">
        <v>2233</v>
      </c>
      <c r="X35" s="3" t="s">
        <v>48</v>
      </c>
      <c r="Y35" s="3" t="s">
        <v>48</v>
      </c>
      <c r="Z35" s="3" t="s">
        <v>49</v>
      </c>
      <c r="AA35" s="3">
        <v>1324396573</v>
      </c>
      <c r="AB35" s="3">
        <v>200275556</v>
      </c>
      <c r="AC35" s="5">
        <v>43472</v>
      </c>
      <c r="AD35" s="3">
        <v>1750153738</v>
      </c>
      <c r="AE35" s="3" t="s">
        <v>109</v>
      </c>
      <c r="AF35" s="3" t="s">
        <v>51</v>
      </c>
      <c r="AG35" s="3" t="s">
        <v>52</v>
      </c>
      <c r="AH35" s="3" t="s">
        <v>53</v>
      </c>
      <c r="AI35" s="3" t="s">
        <v>54</v>
      </c>
    </row>
    <row r="36" spans="1:35" ht="26.25">
      <c r="A36" s="3">
        <v>32</v>
      </c>
      <c r="B36" s="3" t="str">
        <f>T("03270001944")</f>
        <v>03270001944</v>
      </c>
      <c r="C36" s="3" t="str">
        <f>T("19792713087116878")</f>
        <v>19792713087116878</v>
      </c>
      <c r="D36" s="3" t="s">
        <v>247</v>
      </c>
      <c r="E36" s="3" t="s">
        <v>248</v>
      </c>
      <c r="F36" s="3" t="s">
        <v>249</v>
      </c>
      <c r="G36" s="3" t="s">
        <v>250</v>
      </c>
      <c r="H36" s="3" t="s">
        <v>251</v>
      </c>
      <c r="I36" s="3" t="s">
        <v>252</v>
      </c>
      <c r="J36" s="4"/>
      <c r="K36" s="5">
        <v>28955</v>
      </c>
      <c r="L36" s="3">
        <v>43</v>
      </c>
      <c r="M36" s="3" t="s">
        <v>41</v>
      </c>
      <c r="N36" s="3" t="s">
        <v>42</v>
      </c>
      <c r="O36" s="3" t="s">
        <v>43</v>
      </c>
      <c r="P36" s="3">
        <v>4</v>
      </c>
      <c r="Q36" s="3" t="s">
        <v>221</v>
      </c>
      <c r="R36" s="3" t="s">
        <v>45</v>
      </c>
      <c r="S36" s="4"/>
      <c r="T36" s="3" t="s">
        <v>61</v>
      </c>
      <c r="U36" s="3">
        <v>1747973533</v>
      </c>
      <c r="V36" s="3" t="s">
        <v>47</v>
      </c>
      <c r="W36" s="3">
        <v>371</v>
      </c>
      <c r="X36" s="3" t="s">
        <v>48</v>
      </c>
      <c r="Y36" s="3" t="s">
        <v>48</v>
      </c>
      <c r="Z36" s="3" t="s">
        <v>49</v>
      </c>
      <c r="AA36" s="3">
        <v>1747973533</v>
      </c>
      <c r="AB36" s="3">
        <v>200275556</v>
      </c>
      <c r="AC36" s="5">
        <v>40185</v>
      </c>
      <c r="AD36" s="3">
        <v>1747973533</v>
      </c>
      <c r="AE36" s="3" t="s">
        <v>50</v>
      </c>
      <c r="AF36" s="3" t="s">
        <v>51</v>
      </c>
      <c r="AG36" s="3" t="s">
        <v>52</v>
      </c>
      <c r="AH36" s="3" t="s">
        <v>53</v>
      </c>
      <c r="AI36" s="3" t="s">
        <v>54</v>
      </c>
    </row>
    <row r="37" spans="1:35" ht="26.25">
      <c r="A37" s="3">
        <v>33</v>
      </c>
      <c r="B37" s="3" t="str">
        <f>T("03270001946")</f>
        <v>03270001946</v>
      </c>
      <c r="C37" s="3" t="str">
        <f>T("20082713087100768")</f>
        <v>20082713087100768</v>
      </c>
      <c r="D37" s="3" t="s">
        <v>253</v>
      </c>
      <c r="E37" s="3" t="s">
        <v>254</v>
      </c>
      <c r="F37" s="3" t="s">
        <v>255</v>
      </c>
      <c r="G37" s="3" t="s">
        <v>256</v>
      </c>
      <c r="H37" s="3" t="s">
        <v>257</v>
      </c>
      <c r="I37" s="3" t="s">
        <v>258</v>
      </c>
      <c r="J37" s="4"/>
      <c r="K37" s="5">
        <v>39794</v>
      </c>
      <c r="L37" s="3">
        <v>13</v>
      </c>
      <c r="M37" s="3" t="s">
        <v>41</v>
      </c>
      <c r="N37" s="3" t="s">
        <v>42</v>
      </c>
      <c r="O37" s="3" t="s">
        <v>43</v>
      </c>
      <c r="P37" s="3">
        <v>1</v>
      </c>
      <c r="Q37" s="3" t="s">
        <v>44</v>
      </c>
      <c r="R37" s="3" t="s">
        <v>45</v>
      </c>
      <c r="S37" s="4"/>
      <c r="T37" s="3" t="s">
        <v>61</v>
      </c>
      <c r="U37" s="3">
        <v>1991591289</v>
      </c>
      <c r="V37" s="3" t="s">
        <v>47</v>
      </c>
      <c r="W37" s="3">
        <v>1873</v>
      </c>
      <c r="X37" s="3" t="s">
        <v>48</v>
      </c>
      <c r="Y37" s="3" t="s">
        <v>48</v>
      </c>
      <c r="Z37" s="3" t="s">
        <v>49</v>
      </c>
      <c r="AA37" s="3">
        <v>1991591289</v>
      </c>
      <c r="AB37" s="3">
        <v>200275556</v>
      </c>
      <c r="AC37" s="5">
        <v>43107</v>
      </c>
      <c r="AD37" s="3">
        <v>1991591289</v>
      </c>
      <c r="AE37" s="3" t="s">
        <v>109</v>
      </c>
      <c r="AF37" s="3" t="s">
        <v>51</v>
      </c>
      <c r="AG37" s="3" t="s">
        <v>49</v>
      </c>
      <c r="AH37" s="3" t="s">
        <v>53</v>
      </c>
      <c r="AI37" s="3" t="s">
        <v>54</v>
      </c>
    </row>
    <row r="38" spans="1:35" ht="26.25">
      <c r="A38" s="3">
        <v>34</v>
      </c>
      <c r="B38" s="3" t="str">
        <f>T("03270001947")</f>
        <v>03270001947</v>
      </c>
      <c r="C38" s="3" t="str">
        <f>T("19922713087000227")</f>
        <v>19922713087000227</v>
      </c>
      <c r="D38" s="3" t="s">
        <v>166</v>
      </c>
      <c r="E38" s="3" t="s">
        <v>259</v>
      </c>
      <c r="F38" s="3" t="s">
        <v>260</v>
      </c>
      <c r="G38" s="3" t="s">
        <v>261</v>
      </c>
      <c r="H38" s="3" t="s">
        <v>262</v>
      </c>
      <c r="I38" s="3" t="s">
        <v>263</v>
      </c>
      <c r="J38" s="4"/>
      <c r="K38" s="5">
        <v>33765</v>
      </c>
      <c r="L38" s="3">
        <v>29</v>
      </c>
      <c r="M38" s="3" t="s">
        <v>41</v>
      </c>
      <c r="N38" s="3" t="s">
        <v>42</v>
      </c>
      <c r="O38" s="3" t="s">
        <v>43</v>
      </c>
      <c r="P38" s="3">
        <v>1</v>
      </c>
      <c r="Q38" s="3" t="s">
        <v>44</v>
      </c>
      <c r="R38" s="3" t="s">
        <v>45</v>
      </c>
      <c r="S38" s="4"/>
      <c r="T38" s="3" t="s">
        <v>46</v>
      </c>
      <c r="U38" s="3">
        <v>1738166810</v>
      </c>
      <c r="V38" s="3" t="s">
        <v>47</v>
      </c>
      <c r="W38" s="3">
        <v>2203</v>
      </c>
      <c r="X38" s="3" t="s">
        <v>48</v>
      </c>
      <c r="Y38" s="3" t="s">
        <v>48</v>
      </c>
      <c r="Z38" s="3" t="s">
        <v>49</v>
      </c>
      <c r="AA38" s="3">
        <v>1773210817</v>
      </c>
      <c r="AB38" s="3">
        <v>200275556</v>
      </c>
      <c r="AC38" s="5">
        <v>43472</v>
      </c>
      <c r="AD38" s="3">
        <v>1738166810</v>
      </c>
      <c r="AE38" s="3" t="s">
        <v>109</v>
      </c>
      <c r="AF38" s="3" t="s">
        <v>51</v>
      </c>
      <c r="AG38" s="3" t="s">
        <v>52</v>
      </c>
      <c r="AH38" s="3" t="s">
        <v>53</v>
      </c>
      <c r="AI38" s="3" t="s">
        <v>54</v>
      </c>
    </row>
    <row r="39" spans="1:35" ht="26.25">
      <c r="A39" s="3">
        <v>35</v>
      </c>
      <c r="B39" s="3" t="str">
        <f>T("03270001949")</f>
        <v>03270001949</v>
      </c>
      <c r="C39" s="3" t="str">
        <f>T("20112713087100225")</f>
        <v>20112713087100225</v>
      </c>
      <c r="D39" s="3" t="s">
        <v>264</v>
      </c>
      <c r="E39" s="3" t="s">
        <v>265</v>
      </c>
      <c r="F39" s="3" t="s">
        <v>266</v>
      </c>
      <c r="G39" s="3" t="s">
        <v>267</v>
      </c>
      <c r="H39" s="3" t="s">
        <v>268</v>
      </c>
      <c r="I39" s="3" t="s">
        <v>269</v>
      </c>
      <c r="J39" s="4"/>
      <c r="K39" s="5">
        <v>40820</v>
      </c>
      <c r="L39" s="3">
        <v>10</v>
      </c>
      <c r="M39" s="3" t="s">
        <v>41</v>
      </c>
      <c r="N39" s="3" t="s">
        <v>42</v>
      </c>
      <c r="O39" s="3" t="s">
        <v>43</v>
      </c>
      <c r="P39" s="3">
        <v>3</v>
      </c>
      <c r="Q39" s="3" t="s">
        <v>44</v>
      </c>
      <c r="R39" s="3" t="s">
        <v>45</v>
      </c>
      <c r="S39" s="4"/>
      <c r="T39" s="3" t="s">
        <v>46</v>
      </c>
      <c r="U39" s="3">
        <v>1723280779</v>
      </c>
      <c r="V39" s="3" t="s">
        <v>47</v>
      </c>
      <c r="W39" s="3">
        <v>2217</v>
      </c>
      <c r="X39" s="3" t="s">
        <v>48</v>
      </c>
      <c r="Y39" s="3" t="s">
        <v>48</v>
      </c>
      <c r="Z39" s="3" t="s">
        <v>49</v>
      </c>
      <c r="AA39" s="3">
        <v>1885456586</v>
      </c>
      <c r="AB39" s="3">
        <v>200275556</v>
      </c>
      <c r="AC39" s="5">
        <v>43472</v>
      </c>
      <c r="AD39" s="3">
        <v>1723280779</v>
      </c>
      <c r="AE39" s="3" t="s">
        <v>109</v>
      </c>
      <c r="AF39" s="3" t="s">
        <v>51</v>
      </c>
      <c r="AG39" s="3" t="s">
        <v>49</v>
      </c>
      <c r="AH39" s="3" t="s">
        <v>53</v>
      </c>
      <c r="AI39" s="3" t="s">
        <v>54</v>
      </c>
    </row>
    <row r="40" spans="1:35" ht="26.25">
      <c r="A40" s="3">
        <v>36</v>
      </c>
      <c r="B40" s="3" t="str">
        <f>T("03270001951")</f>
        <v>03270001951</v>
      </c>
      <c r="C40" s="3" t="str">
        <f>T("20072713087002438")</f>
        <v>20072713087002438</v>
      </c>
      <c r="D40" s="3" t="s">
        <v>270</v>
      </c>
      <c r="E40" s="3" t="s">
        <v>271</v>
      </c>
      <c r="F40" s="3" t="s">
        <v>272</v>
      </c>
      <c r="G40" s="3" t="s">
        <v>273</v>
      </c>
      <c r="H40" s="3" t="s">
        <v>121</v>
      </c>
      <c r="I40" s="3" t="s">
        <v>274</v>
      </c>
      <c r="J40" s="4"/>
      <c r="K40" s="5">
        <v>39415</v>
      </c>
      <c r="L40" s="3">
        <v>14</v>
      </c>
      <c r="M40" s="3" t="s">
        <v>41</v>
      </c>
      <c r="N40" s="3" t="s">
        <v>42</v>
      </c>
      <c r="O40" s="3" t="s">
        <v>43</v>
      </c>
      <c r="P40" s="3">
        <v>1</v>
      </c>
      <c r="Q40" s="3" t="s">
        <v>44</v>
      </c>
      <c r="R40" s="3" t="s">
        <v>45</v>
      </c>
      <c r="S40" s="4"/>
      <c r="T40" s="3" t="s">
        <v>61</v>
      </c>
      <c r="U40" s="3">
        <v>1749101235</v>
      </c>
      <c r="V40" s="3" t="s">
        <v>47</v>
      </c>
      <c r="W40" s="3">
        <v>2201</v>
      </c>
      <c r="X40" s="3" t="s">
        <v>48</v>
      </c>
      <c r="Y40" s="3" t="s">
        <v>48</v>
      </c>
      <c r="Z40" s="3" t="s">
        <v>49</v>
      </c>
      <c r="AA40" s="3">
        <v>1749101235</v>
      </c>
      <c r="AB40" s="3">
        <v>200275556</v>
      </c>
      <c r="AC40" s="5">
        <v>43472</v>
      </c>
      <c r="AD40" s="3">
        <v>1749101235</v>
      </c>
      <c r="AE40" s="3" t="s">
        <v>109</v>
      </c>
      <c r="AF40" s="3" t="s">
        <v>51</v>
      </c>
      <c r="AG40" s="3" t="s">
        <v>49</v>
      </c>
      <c r="AH40" s="3" t="s">
        <v>53</v>
      </c>
      <c r="AI40" s="3" t="s">
        <v>54</v>
      </c>
    </row>
    <row r="41" spans="1:35" ht="26.25">
      <c r="A41" s="3">
        <v>37</v>
      </c>
      <c r="B41" s="3" t="str">
        <f>T("03270001953")</f>
        <v>03270001953</v>
      </c>
      <c r="C41" s="3" t="str">
        <f>T("20002713087001605")</f>
        <v>20002713087001605</v>
      </c>
      <c r="D41" s="3" t="s">
        <v>275</v>
      </c>
      <c r="E41" s="3" t="s">
        <v>276</v>
      </c>
      <c r="F41" s="3" t="s">
        <v>277</v>
      </c>
      <c r="G41" s="3" t="s">
        <v>278</v>
      </c>
      <c r="H41" s="3" t="s">
        <v>279</v>
      </c>
      <c r="I41" s="3" t="s">
        <v>280</v>
      </c>
      <c r="J41" s="4"/>
      <c r="K41" s="5">
        <v>36776</v>
      </c>
      <c r="L41" s="3">
        <v>21</v>
      </c>
      <c r="M41" s="3" t="s">
        <v>41</v>
      </c>
      <c r="N41" s="3" t="s">
        <v>42</v>
      </c>
      <c r="O41" s="3" t="s">
        <v>43</v>
      </c>
      <c r="P41" s="3">
        <v>1</v>
      </c>
      <c r="Q41" s="3" t="s">
        <v>44</v>
      </c>
      <c r="R41" s="3" t="s">
        <v>45</v>
      </c>
      <c r="S41" s="4"/>
      <c r="T41" s="3" t="s">
        <v>46</v>
      </c>
      <c r="U41" s="3">
        <v>1516011567</v>
      </c>
      <c r="V41" s="3" t="s">
        <v>47</v>
      </c>
      <c r="W41" s="3">
        <v>1874</v>
      </c>
      <c r="X41" s="3" t="s">
        <v>48</v>
      </c>
      <c r="Y41" s="3" t="s">
        <v>48</v>
      </c>
      <c r="Z41" s="3" t="s">
        <v>49</v>
      </c>
      <c r="AA41" s="3">
        <v>1737187495</v>
      </c>
      <c r="AB41" s="3">
        <v>200275556</v>
      </c>
      <c r="AC41" s="5">
        <v>35802</v>
      </c>
      <c r="AD41" s="3">
        <v>1516011567</v>
      </c>
      <c r="AE41" s="3" t="s">
        <v>109</v>
      </c>
      <c r="AF41" s="3" t="s">
        <v>51</v>
      </c>
      <c r="AG41" s="3" t="s">
        <v>49</v>
      </c>
      <c r="AH41" s="3" t="s">
        <v>53</v>
      </c>
      <c r="AI41" s="3" t="s">
        <v>54</v>
      </c>
    </row>
    <row r="42" spans="1:35" ht="26.25">
      <c r="A42" s="3">
        <v>38</v>
      </c>
      <c r="B42" s="3" t="str">
        <f>T("03270001954")</f>
        <v>03270001954</v>
      </c>
      <c r="C42" s="3" t="str">
        <f>T("20062713087002520")</f>
        <v>20062713087002520</v>
      </c>
      <c r="D42" s="3" t="s">
        <v>281</v>
      </c>
      <c r="E42" s="3" t="s">
        <v>282</v>
      </c>
      <c r="F42" s="3" t="s">
        <v>283</v>
      </c>
      <c r="G42" s="3" t="s">
        <v>284</v>
      </c>
      <c r="H42" s="3" t="s">
        <v>285</v>
      </c>
      <c r="I42" s="3" t="s">
        <v>286</v>
      </c>
      <c r="J42" s="4"/>
      <c r="K42" s="5">
        <v>39057</v>
      </c>
      <c r="L42" s="3">
        <v>15</v>
      </c>
      <c r="M42" s="3" t="s">
        <v>41</v>
      </c>
      <c r="N42" s="3" t="s">
        <v>42</v>
      </c>
      <c r="O42" s="3" t="s">
        <v>43</v>
      </c>
      <c r="P42" s="3">
        <v>1</v>
      </c>
      <c r="Q42" s="3" t="s">
        <v>44</v>
      </c>
      <c r="R42" s="3" t="s">
        <v>45</v>
      </c>
      <c r="S42" s="4"/>
      <c r="T42" s="3" t="s">
        <v>61</v>
      </c>
      <c r="U42" s="3">
        <v>1746975190</v>
      </c>
      <c r="V42" s="3" t="s">
        <v>47</v>
      </c>
      <c r="W42" s="3">
        <v>2202</v>
      </c>
      <c r="X42" s="3" t="s">
        <v>48</v>
      </c>
      <c r="Y42" s="3" t="s">
        <v>48</v>
      </c>
      <c r="Z42" s="3" t="s">
        <v>49</v>
      </c>
      <c r="AA42" s="3">
        <v>1746975190</v>
      </c>
      <c r="AB42" s="3">
        <v>200275556</v>
      </c>
      <c r="AC42" s="5">
        <v>43472</v>
      </c>
      <c r="AD42" s="3">
        <v>1746975190</v>
      </c>
      <c r="AE42" s="3" t="s">
        <v>109</v>
      </c>
      <c r="AF42" s="3" t="s">
        <v>51</v>
      </c>
      <c r="AG42" s="3" t="s">
        <v>49</v>
      </c>
      <c r="AH42" s="3" t="s">
        <v>53</v>
      </c>
      <c r="AI42" s="3" t="s">
        <v>54</v>
      </c>
    </row>
    <row r="43" spans="1:35" ht="26.25">
      <c r="A43" s="3">
        <v>39</v>
      </c>
      <c r="B43" s="3" t="str">
        <f>T("03270001956")</f>
        <v>03270001956</v>
      </c>
      <c r="C43" s="3" t="str">
        <f>T("20062713087002304")</f>
        <v>20062713087002304</v>
      </c>
      <c r="D43" s="3" t="s">
        <v>287</v>
      </c>
      <c r="E43" s="3" t="s">
        <v>288</v>
      </c>
      <c r="F43" s="3" t="s">
        <v>289</v>
      </c>
      <c r="G43" s="3" t="s">
        <v>290</v>
      </c>
      <c r="H43" s="3" t="s">
        <v>291</v>
      </c>
      <c r="I43" s="3" t="s">
        <v>292</v>
      </c>
      <c r="J43" s="4"/>
      <c r="K43" s="5">
        <v>38888</v>
      </c>
      <c r="L43" s="3">
        <v>15</v>
      </c>
      <c r="M43" s="3" t="s">
        <v>41</v>
      </c>
      <c r="N43" s="3" t="s">
        <v>42</v>
      </c>
      <c r="O43" s="3" t="s">
        <v>43</v>
      </c>
      <c r="P43" s="3">
        <v>1</v>
      </c>
      <c r="Q43" s="3" t="s">
        <v>44</v>
      </c>
      <c r="R43" s="3" t="s">
        <v>45</v>
      </c>
      <c r="S43" s="4"/>
      <c r="T43" s="3" t="s">
        <v>61</v>
      </c>
      <c r="U43" s="3">
        <v>1937825284</v>
      </c>
      <c r="V43" s="3" t="s">
        <v>47</v>
      </c>
      <c r="W43" s="3">
        <v>3288</v>
      </c>
      <c r="X43" s="3" t="s">
        <v>48</v>
      </c>
      <c r="Y43" s="3" t="s">
        <v>48</v>
      </c>
      <c r="Z43" s="3" t="s">
        <v>49</v>
      </c>
      <c r="AA43" s="3">
        <v>1885457179</v>
      </c>
      <c r="AB43" s="3">
        <v>200275556</v>
      </c>
      <c r="AC43" s="5">
        <v>43835</v>
      </c>
      <c r="AD43" s="3">
        <v>1937825284</v>
      </c>
      <c r="AE43" s="3" t="s">
        <v>109</v>
      </c>
      <c r="AF43" s="3" t="s">
        <v>51</v>
      </c>
      <c r="AG43" s="3" t="s">
        <v>49</v>
      </c>
      <c r="AH43" s="3" t="s">
        <v>53</v>
      </c>
      <c r="AI43" s="3" t="s">
        <v>54</v>
      </c>
    </row>
    <row r="44" spans="1:35" ht="26.25">
      <c r="A44" s="3">
        <v>40</v>
      </c>
      <c r="B44" s="3" t="str">
        <f>T("03270001959")</f>
        <v>03270001959</v>
      </c>
      <c r="C44" s="3" t="str">
        <f>T("8251546746")</f>
        <v>8251546746</v>
      </c>
      <c r="D44" s="3" t="s">
        <v>293</v>
      </c>
      <c r="E44" s="3" t="s">
        <v>294</v>
      </c>
      <c r="F44" s="3" t="s">
        <v>295</v>
      </c>
      <c r="G44" s="3" t="s">
        <v>296</v>
      </c>
      <c r="H44" s="3" t="s">
        <v>297</v>
      </c>
      <c r="I44" s="3" t="s">
        <v>298</v>
      </c>
      <c r="J44" s="4"/>
      <c r="K44" s="5">
        <v>33906</v>
      </c>
      <c r="L44" s="3">
        <v>29</v>
      </c>
      <c r="M44" s="3" t="s">
        <v>41</v>
      </c>
      <c r="N44" s="3" t="s">
        <v>42</v>
      </c>
      <c r="O44" s="3" t="s">
        <v>43</v>
      </c>
      <c r="P44" s="3">
        <v>2</v>
      </c>
      <c r="Q44" s="3" t="s">
        <v>44</v>
      </c>
      <c r="R44" s="3" t="s">
        <v>45</v>
      </c>
      <c r="S44" s="4"/>
      <c r="T44" s="3" t="s">
        <v>46</v>
      </c>
      <c r="U44" s="3">
        <v>1750899025</v>
      </c>
      <c r="V44" s="3" t="s">
        <v>47</v>
      </c>
      <c r="W44" s="3">
        <v>2210</v>
      </c>
      <c r="X44" s="3" t="s">
        <v>48</v>
      </c>
      <c r="Y44" s="3" t="s">
        <v>48</v>
      </c>
      <c r="Z44" s="3" t="s">
        <v>95</v>
      </c>
      <c r="AA44" s="3">
        <v>1740295567</v>
      </c>
      <c r="AB44" s="3">
        <v>200275556</v>
      </c>
      <c r="AC44" s="5">
        <v>43472</v>
      </c>
      <c r="AD44" s="3">
        <v>1750899025</v>
      </c>
      <c r="AE44" s="3" t="s">
        <v>109</v>
      </c>
      <c r="AF44" s="3" t="s">
        <v>51</v>
      </c>
      <c r="AG44" s="3" t="s">
        <v>52</v>
      </c>
      <c r="AH44" s="3" t="s">
        <v>53</v>
      </c>
      <c r="AI44" s="3" t="s">
        <v>54</v>
      </c>
    </row>
    <row r="45" spans="1:35" ht="26.25">
      <c r="A45" s="3">
        <v>41</v>
      </c>
      <c r="B45" s="3" t="str">
        <f>T("03270001961")</f>
        <v>03270001961</v>
      </c>
      <c r="C45" s="3" t="str">
        <f>T("20082713087100765")</f>
        <v>20082713087100765</v>
      </c>
      <c r="D45" s="3" t="s">
        <v>299</v>
      </c>
      <c r="E45" s="3" t="s">
        <v>300</v>
      </c>
      <c r="F45" s="3" t="s">
        <v>301</v>
      </c>
      <c r="G45" s="3" t="s">
        <v>302</v>
      </c>
      <c r="H45" s="3" t="s">
        <v>303</v>
      </c>
      <c r="I45" s="3" t="s">
        <v>304</v>
      </c>
      <c r="J45" s="4"/>
      <c r="K45" s="5">
        <v>39617</v>
      </c>
      <c r="L45" s="3">
        <v>13</v>
      </c>
      <c r="M45" s="3" t="s">
        <v>41</v>
      </c>
      <c r="N45" s="3" t="s">
        <v>42</v>
      </c>
      <c r="O45" s="3" t="s">
        <v>43</v>
      </c>
      <c r="P45" s="3">
        <v>1</v>
      </c>
      <c r="Q45" s="3" t="s">
        <v>44</v>
      </c>
      <c r="R45" s="3" t="s">
        <v>45</v>
      </c>
      <c r="S45" s="4"/>
      <c r="T45" s="3" t="s">
        <v>46</v>
      </c>
      <c r="U45" s="3">
        <v>1796106438</v>
      </c>
      <c r="V45" s="3" t="s">
        <v>47</v>
      </c>
      <c r="W45" s="3">
        <v>2204</v>
      </c>
      <c r="X45" s="3" t="s">
        <v>48</v>
      </c>
      <c r="Y45" s="3" t="s">
        <v>48</v>
      </c>
      <c r="Z45" s="3" t="s">
        <v>49</v>
      </c>
      <c r="AA45" s="3">
        <v>1796106438</v>
      </c>
      <c r="AB45" s="3">
        <v>200275556</v>
      </c>
      <c r="AC45" s="5">
        <v>43472</v>
      </c>
      <c r="AD45" s="3">
        <v>1796106438</v>
      </c>
      <c r="AE45" s="3" t="s">
        <v>109</v>
      </c>
      <c r="AF45" s="3" t="s">
        <v>51</v>
      </c>
      <c r="AG45" s="3" t="s">
        <v>49</v>
      </c>
      <c r="AH45" s="3" t="s">
        <v>53</v>
      </c>
      <c r="AI45" s="3" t="s">
        <v>54</v>
      </c>
    </row>
    <row r="46" spans="1:35" ht="26.25">
      <c r="A46" s="3">
        <v>42</v>
      </c>
      <c r="B46" s="3" t="str">
        <f>T("03270002048")</f>
        <v>03270002048</v>
      </c>
      <c r="C46" s="3" t="str">
        <f>T("19762713087118019")</f>
        <v>19762713087118019</v>
      </c>
      <c r="D46" s="3" t="s">
        <v>305</v>
      </c>
      <c r="E46" s="3" t="s">
        <v>306</v>
      </c>
      <c r="F46" s="3" t="s">
        <v>307</v>
      </c>
      <c r="G46" s="3" t="s">
        <v>308</v>
      </c>
      <c r="H46" s="3" t="s">
        <v>309</v>
      </c>
      <c r="I46" s="3" t="s">
        <v>310</v>
      </c>
      <c r="J46" s="4"/>
      <c r="K46" s="5">
        <v>28021</v>
      </c>
      <c r="L46" s="3">
        <v>45</v>
      </c>
      <c r="M46" s="3" t="s">
        <v>41</v>
      </c>
      <c r="N46" s="3" t="s">
        <v>42</v>
      </c>
      <c r="O46" s="3" t="s">
        <v>43</v>
      </c>
      <c r="P46" s="3">
        <v>5</v>
      </c>
      <c r="Q46" s="3" t="s">
        <v>311</v>
      </c>
      <c r="R46" s="3" t="s">
        <v>45</v>
      </c>
      <c r="S46" s="4"/>
      <c r="T46" s="3" t="s">
        <v>61</v>
      </c>
      <c r="U46" s="3">
        <v>1753817747</v>
      </c>
      <c r="V46" s="3" t="s">
        <v>47</v>
      </c>
      <c r="W46" s="3">
        <v>2243</v>
      </c>
      <c r="X46" s="3" t="s">
        <v>48</v>
      </c>
      <c r="Y46" s="3" t="s">
        <v>48</v>
      </c>
      <c r="Z46" s="3" t="s">
        <v>95</v>
      </c>
      <c r="AA46" s="3">
        <v>1753817747</v>
      </c>
      <c r="AB46" s="3">
        <v>200275556</v>
      </c>
      <c r="AC46" s="5">
        <v>43472</v>
      </c>
      <c r="AD46" s="3">
        <v>1753817747</v>
      </c>
      <c r="AE46" s="3" t="s">
        <v>109</v>
      </c>
      <c r="AF46" s="3" t="s">
        <v>51</v>
      </c>
      <c r="AG46" s="3" t="s">
        <v>52</v>
      </c>
      <c r="AH46" s="3" t="s">
        <v>53</v>
      </c>
      <c r="AI46" s="3" t="s">
        <v>54</v>
      </c>
    </row>
    <row r="47" spans="1:35" ht="26.25">
      <c r="A47" s="3">
        <v>43</v>
      </c>
      <c r="B47" s="3" t="str">
        <f>T("03270002049")</f>
        <v>03270002049</v>
      </c>
      <c r="C47" s="3" t="str">
        <f>T("7798474123")</f>
        <v>7798474123</v>
      </c>
      <c r="D47" s="3" t="s">
        <v>312</v>
      </c>
      <c r="E47" s="3" t="s">
        <v>313</v>
      </c>
      <c r="F47" s="3" t="s">
        <v>314</v>
      </c>
      <c r="G47" s="3" t="s">
        <v>315</v>
      </c>
      <c r="H47" s="3" t="s">
        <v>316</v>
      </c>
      <c r="I47" s="3" t="s">
        <v>317</v>
      </c>
      <c r="J47" s="4"/>
      <c r="K47" s="5">
        <v>34957</v>
      </c>
      <c r="L47" s="3">
        <v>26</v>
      </c>
      <c r="M47" s="3" t="s">
        <v>41</v>
      </c>
      <c r="N47" s="3" t="s">
        <v>42</v>
      </c>
      <c r="O47" s="3" t="s">
        <v>43</v>
      </c>
      <c r="P47" s="3">
        <v>1</v>
      </c>
      <c r="Q47" s="3" t="s">
        <v>318</v>
      </c>
      <c r="R47" s="3" t="s">
        <v>45</v>
      </c>
      <c r="S47" s="4"/>
      <c r="T47" s="3" t="s">
        <v>46</v>
      </c>
      <c r="U47" s="3">
        <v>1793192791</v>
      </c>
      <c r="V47" s="3" t="s">
        <v>47</v>
      </c>
      <c r="W47" s="3">
        <v>2205</v>
      </c>
      <c r="X47" s="3" t="s">
        <v>48</v>
      </c>
      <c r="Y47" s="3" t="s">
        <v>48</v>
      </c>
      <c r="Z47" s="3" t="s">
        <v>95</v>
      </c>
      <c r="AA47" s="3">
        <v>1793192791</v>
      </c>
      <c r="AB47" s="3">
        <v>200275556</v>
      </c>
      <c r="AC47" s="5">
        <v>43472</v>
      </c>
      <c r="AD47" s="3">
        <v>1793192791</v>
      </c>
      <c r="AE47" s="3" t="s">
        <v>109</v>
      </c>
      <c r="AF47" s="3" t="s">
        <v>51</v>
      </c>
      <c r="AG47" s="3" t="s">
        <v>52</v>
      </c>
      <c r="AH47" s="3" t="s">
        <v>53</v>
      </c>
      <c r="AI47" s="3" t="s">
        <v>54</v>
      </c>
    </row>
    <row r="48" spans="1:35" ht="26.25">
      <c r="A48" s="3">
        <v>44</v>
      </c>
      <c r="B48" s="3" t="str">
        <f>T("03270002050")</f>
        <v>03270002050</v>
      </c>
      <c r="C48" s="3" t="str">
        <f>T("20072713087100852")</f>
        <v>20072713087100852</v>
      </c>
      <c r="D48" s="3" t="s">
        <v>319</v>
      </c>
      <c r="E48" s="3" t="s">
        <v>320</v>
      </c>
      <c r="F48" s="3" t="s">
        <v>321</v>
      </c>
      <c r="G48" s="3" t="s">
        <v>322</v>
      </c>
      <c r="H48" s="3" t="s">
        <v>323</v>
      </c>
      <c r="I48" s="3" t="s">
        <v>324</v>
      </c>
      <c r="J48" s="4"/>
      <c r="K48" s="5">
        <v>39146</v>
      </c>
      <c r="L48" s="3">
        <v>15</v>
      </c>
      <c r="M48" s="3" t="s">
        <v>41</v>
      </c>
      <c r="N48" s="3" t="s">
        <v>42</v>
      </c>
      <c r="O48" s="3" t="s">
        <v>43</v>
      </c>
      <c r="P48" s="3">
        <v>1</v>
      </c>
      <c r="Q48" s="3" t="s">
        <v>311</v>
      </c>
      <c r="R48" s="3" t="s">
        <v>45</v>
      </c>
      <c r="S48" s="4"/>
      <c r="T48" s="3" t="s">
        <v>46</v>
      </c>
      <c r="U48" s="3">
        <v>1792526037</v>
      </c>
      <c r="V48" s="3" t="s">
        <v>47</v>
      </c>
      <c r="W48" s="3">
        <v>1886</v>
      </c>
      <c r="X48" s="3" t="s">
        <v>48</v>
      </c>
      <c r="Y48" s="3" t="s">
        <v>48</v>
      </c>
      <c r="Z48" s="3" t="s">
        <v>49</v>
      </c>
      <c r="AA48" s="3">
        <v>1792526037</v>
      </c>
      <c r="AB48" s="3">
        <v>200275556</v>
      </c>
      <c r="AC48" s="5">
        <v>43107</v>
      </c>
      <c r="AD48" s="3">
        <v>1792526037</v>
      </c>
      <c r="AE48" s="3" t="s">
        <v>109</v>
      </c>
      <c r="AF48" s="3" t="s">
        <v>51</v>
      </c>
      <c r="AG48" s="3" t="s">
        <v>49</v>
      </c>
      <c r="AH48" s="3" t="s">
        <v>53</v>
      </c>
      <c r="AI48" s="3" t="s">
        <v>54</v>
      </c>
    </row>
    <row r="49" spans="1:35" ht="26.25">
      <c r="A49" s="3">
        <v>45</v>
      </c>
      <c r="B49" s="3" t="str">
        <f>T("03270002051")</f>
        <v>03270002051</v>
      </c>
      <c r="C49" s="3" t="str">
        <f>T("20042713087100247")</f>
        <v>20042713087100247</v>
      </c>
      <c r="D49" s="3" t="s">
        <v>325</v>
      </c>
      <c r="E49" s="3" t="s">
        <v>326</v>
      </c>
      <c r="F49" s="3" t="s">
        <v>327</v>
      </c>
      <c r="G49" s="3" t="s">
        <v>328</v>
      </c>
      <c r="H49" s="3" t="s">
        <v>329</v>
      </c>
      <c r="I49" s="3" t="s">
        <v>330</v>
      </c>
      <c r="J49" s="4"/>
      <c r="K49" s="5">
        <v>38108</v>
      </c>
      <c r="L49" s="3">
        <v>17</v>
      </c>
      <c r="M49" s="3" t="s">
        <v>41</v>
      </c>
      <c r="N49" s="3" t="s">
        <v>42</v>
      </c>
      <c r="O49" s="3" t="s">
        <v>43</v>
      </c>
      <c r="P49" s="3">
        <v>6</v>
      </c>
      <c r="Q49" s="3" t="s">
        <v>311</v>
      </c>
      <c r="R49" s="3" t="s">
        <v>45</v>
      </c>
      <c r="S49" s="4"/>
      <c r="T49" s="3" t="s">
        <v>61</v>
      </c>
      <c r="U49" s="3">
        <v>1311960852</v>
      </c>
      <c r="V49" s="3" t="s">
        <v>47</v>
      </c>
      <c r="W49" s="3">
        <v>1699</v>
      </c>
      <c r="X49" s="3" t="s">
        <v>48</v>
      </c>
      <c r="Y49" s="3" t="s">
        <v>48</v>
      </c>
      <c r="Z49" s="3" t="s">
        <v>49</v>
      </c>
      <c r="AA49" s="3">
        <v>1867235430</v>
      </c>
      <c r="AB49" s="3">
        <v>200275556</v>
      </c>
      <c r="AC49" s="5">
        <v>42742</v>
      </c>
      <c r="AD49" s="3">
        <v>1311960852</v>
      </c>
      <c r="AE49" s="3" t="s">
        <v>109</v>
      </c>
      <c r="AF49" s="3" t="s">
        <v>51</v>
      </c>
      <c r="AG49" s="3" t="s">
        <v>49</v>
      </c>
      <c r="AH49" s="3" t="s">
        <v>53</v>
      </c>
      <c r="AI49" s="3" t="s">
        <v>54</v>
      </c>
    </row>
    <row r="50" spans="1:35" ht="26.25">
      <c r="A50" s="3">
        <v>46</v>
      </c>
      <c r="B50" s="3" t="str">
        <f>T("03270002052")</f>
        <v>03270002052</v>
      </c>
      <c r="C50" s="3" t="str">
        <f>T("20092713087100207")</f>
        <v>20092713087100207</v>
      </c>
      <c r="D50" s="3" t="s">
        <v>331</v>
      </c>
      <c r="E50" s="3" t="s">
        <v>332</v>
      </c>
      <c r="F50" s="3" t="s">
        <v>333</v>
      </c>
      <c r="G50" s="3" t="s">
        <v>334</v>
      </c>
      <c r="H50" s="3" t="s">
        <v>335</v>
      </c>
      <c r="I50" s="3" t="s">
        <v>336</v>
      </c>
      <c r="J50" s="4"/>
      <c r="K50" s="5">
        <v>40017</v>
      </c>
      <c r="L50" s="3">
        <v>12</v>
      </c>
      <c r="M50" s="3" t="s">
        <v>41</v>
      </c>
      <c r="N50" s="3" t="s">
        <v>42</v>
      </c>
      <c r="O50" s="3" t="s">
        <v>43</v>
      </c>
      <c r="P50" s="3">
        <v>4</v>
      </c>
      <c r="Q50" s="3" t="s">
        <v>311</v>
      </c>
      <c r="R50" s="3" t="s">
        <v>45</v>
      </c>
      <c r="S50" s="4"/>
      <c r="T50" s="3" t="s">
        <v>61</v>
      </c>
      <c r="U50" s="3">
        <v>1750137789</v>
      </c>
      <c r="V50" s="3" t="s">
        <v>47</v>
      </c>
      <c r="W50" s="3">
        <v>2226</v>
      </c>
      <c r="X50" s="3" t="s">
        <v>48</v>
      </c>
      <c r="Y50" s="3" t="s">
        <v>48</v>
      </c>
      <c r="Z50" s="3" t="s">
        <v>49</v>
      </c>
      <c r="AA50" s="3">
        <v>1750137789</v>
      </c>
      <c r="AB50" s="3">
        <v>200275556</v>
      </c>
      <c r="AC50" s="5">
        <v>43472</v>
      </c>
      <c r="AD50" s="3">
        <v>1750137789</v>
      </c>
      <c r="AE50" s="3" t="s">
        <v>109</v>
      </c>
      <c r="AF50" s="3" t="s">
        <v>51</v>
      </c>
      <c r="AG50" s="3" t="s">
        <v>49</v>
      </c>
      <c r="AH50" s="3" t="s">
        <v>53</v>
      </c>
      <c r="AI50" s="3" t="s">
        <v>54</v>
      </c>
    </row>
    <row r="51" spans="1:35" ht="26.25">
      <c r="A51" s="3">
        <v>47</v>
      </c>
      <c r="B51" s="3" t="str">
        <f>T("03270002054")</f>
        <v>03270002054</v>
      </c>
      <c r="C51" s="3" t="str">
        <f>T("19672713087112371")</f>
        <v>19672713087112371</v>
      </c>
      <c r="D51" s="3" t="s">
        <v>337</v>
      </c>
      <c r="E51" s="3" t="s">
        <v>338</v>
      </c>
      <c r="F51" s="3" t="s">
        <v>339</v>
      </c>
      <c r="G51" s="3" t="s">
        <v>340</v>
      </c>
      <c r="H51" s="3" t="s">
        <v>341</v>
      </c>
      <c r="I51" s="3" t="s">
        <v>342</v>
      </c>
      <c r="J51" s="4"/>
      <c r="K51" s="5">
        <v>24808</v>
      </c>
      <c r="L51" s="3">
        <v>54</v>
      </c>
      <c r="M51" s="3" t="s">
        <v>41</v>
      </c>
      <c r="N51" s="3" t="s">
        <v>42</v>
      </c>
      <c r="O51" s="3" t="s">
        <v>43</v>
      </c>
      <c r="P51" s="3">
        <v>1</v>
      </c>
      <c r="Q51" s="3" t="s">
        <v>318</v>
      </c>
      <c r="R51" s="3" t="s">
        <v>45</v>
      </c>
      <c r="S51" s="4"/>
      <c r="T51" s="3" t="s">
        <v>61</v>
      </c>
      <c r="U51" s="3">
        <v>1780508794</v>
      </c>
      <c r="V51" s="3" t="s">
        <v>47</v>
      </c>
      <c r="W51" s="3">
        <v>2206</v>
      </c>
      <c r="X51" s="3" t="s">
        <v>48</v>
      </c>
      <c r="Y51" s="3" t="s">
        <v>48</v>
      </c>
      <c r="Z51" s="3" t="s">
        <v>95</v>
      </c>
      <c r="AA51" s="3">
        <v>1902455406</v>
      </c>
      <c r="AB51" s="3">
        <v>200275556</v>
      </c>
      <c r="AC51" s="5">
        <v>43472</v>
      </c>
      <c r="AD51" s="3">
        <v>1780508794</v>
      </c>
      <c r="AE51" s="3" t="s">
        <v>109</v>
      </c>
      <c r="AF51" s="3" t="s">
        <v>51</v>
      </c>
      <c r="AG51" s="3" t="s">
        <v>52</v>
      </c>
      <c r="AH51" s="3" t="s">
        <v>53</v>
      </c>
      <c r="AI51" s="3" t="s">
        <v>54</v>
      </c>
    </row>
    <row r="52" spans="1:35" ht="26.25">
      <c r="A52" s="3">
        <v>48</v>
      </c>
      <c r="B52" s="3" t="str">
        <f>T("03270002056")</f>
        <v>03270002056</v>
      </c>
      <c r="C52" s="3" t="str">
        <f>T("20012713087090841")</f>
        <v>20012713087090841</v>
      </c>
      <c r="D52" s="3" t="s">
        <v>343</v>
      </c>
      <c r="E52" s="3" t="s">
        <v>344</v>
      </c>
      <c r="F52" s="3" t="s">
        <v>345</v>
      </c>
      <c r="G52" s="3" t="s">
        <v>346</v>
      </c>
      <c r="H52" s="3" t="s">
        <v>347</v>
      </c>
      <c r="I52" s="3" t="s">
        <v>348</v>
      </c>
      <c r="J52" s="4"/>
      <c r="K52" s="5">
        <v>36909</v>
      </c>
      <c r="L52" s="3">
        <v>21</v>
      </c>
      <c r="M52" s="3" t="s">
        <v>41</v>
      </c>
      <c r="N52" s="3" t="s">
        <v>42</v>
      </c>
      <c r="O52" s="3" t="s">
        <v>43</v>
      </c>
      <c r="P52" s="3">
        <v>5</v>
      </c>
      <c r="Q52" s="3" t="s">
        <v>311</v>
      </c>
      <c r="R52" s="3" t="s">
        <v>45</v>
      </c>
      <c r="S52" s="4"/>
      <c r="T52" s="3" t="s">
        <v>46</v>
      </c>
      <c r="U52" s="3">
        <v>1741032560</v>
      </c>
      <c r="V52" s="3" t="s">
        <v>47</v>
      </c>
      <c r="W52" s="3">
        <v>1390</v>
      </c>
      <c r="X52" s="3" t="s">
        <v>48</v>
      </c>
      <c r="Y52" s="3" t="s">
        <v>48</v>
      </c>
      <c r="Z52" s="3" t="s">
        <v>49</v>
      </c>
      <c r="AA52" s="3">
        <v>1741032560</v>
      </c>
      <c r="AB52" s="3">
        <v>200275556</v>
      </c>
      <c r="AC52" s="5">
        <v>42376</v>
      </c>
      <c r="AD52" s="3">
        <v>1741032560</v>
      </c>
      <c r="AE52" s="3" t="s">
        <v>109</v>
      </c>
      <c r="AF52" s="3" t="s">
        <v>51</v>
      </c>
      <c r="AG52" s="3" t="s">
        <v>49</v>
      </c>
      <c r="AH52" s="3" t="s">
        <v>53</v>
      </c>
      <c r="AI52" s="3" t="s">
        <v>54</v>
      </c>
    </row>
    <row r="53" spans="1:35" ht="26.25">
      <c r="A53" s="3">
        <v>49</v>
      </c>
      <c r="B53" s="3" t="str">
        <f>T("03270002057")</f>
        <v>03270002057</v>
      </c>
      <c r="C53" s="3" t="str">
        <f>T("19682713087117273")</f>
        <v>19682713087117273</v>
      </c>
      <c r="D53" s="3" t="s">
        <v>349</v>
      </c>
      <c r="E53" s="3" t="s">
        <v>136</v>
      </c>
      <c r="F53" s="3" t="s">
        <v>350</v>
      </c>
      <c r="G53" s="3" t="s">
        <v>351</v>
      </c>
      <c r="H53" s="3" t="s">
        <v>352</v>
      </c>
      <c r="I53" s="3" t="s">
        <v>353</v>
      </c>
      <c r="J53" s="4"/>
      <c r="K53" s="5">
        <v>25054</v>
      </c>
      <c r="L53" s="3">
        <v>53</v>
      </c>
      <c r="M53" s="3" t="s">
        <v>41</v>
      </c>
      <c r="N53" s="3" t="s">
        <v>42</v>
      </c>
      <c r="O53" s="3" t="s">
        <v>43</v>
      </c>
      <c r="P53" s="3">
        <v>5</v>
      </c>
      <c r="Q53" s="3" t="s">
        <v>311</v>
      </c>
      <c r="R53" s="3" t="s">
        <v>45</v>
      </c>
      <c r="S53" s="4"/>
      <c r="T53" s="3" t="s">
        <v>46</v>
      </c>
      <c r="U53" s="3">
        <v>1704249376</v>
      </c>
      <c r="V53" s="3" t="s">
        <v>47</v>
      </c>
      <c r="W53" s="3">
        <v>2243</v>
      </c>
      <c r="X53" s="3" t="s">
        <v>48</v>
      </c>
      <c r="Y53" s="3" t="s">
        <v>48</v>
      </c>
      <c r="Z53" s="3" t="s">
        <v>95</v>
      </c>
      <c r="AA53" s="3">
        <v>1704249376</v>
      </c>
      <c r="AB53" s="3">
        <v>200275556</v>
      </c>
      <c r="AC53" s="5">
        <v>43472</v>
      </c>
      <c r="AD53" s="3">
        <v>1704249376</v>
      </c>
      <c r="AE53" s="3" t="s">
        <v>109</v>
      </c>
      <c r="AF53" s="3" t="s">
        <v>51</v>
      </c>
      <c r="AG53" s="3" t="s">
        <v>52</v>
      </c>
      <c r="AH53" s="3" t="s">
        <v>53</v>
      </c>
      <c r="AI53" s="3" t="s">
        <v>54</v>
      </c>
    </row>
    <row r="54" spans="1:35" ht="26.25">
      <c r="A54" s="3">
        <v>50</v>
      </c>
      <c r="B54" s="3" t="str">
        <f>T("03270002058")</f>
        <v>03270002058</v>
      </c>
      <c r="C54" s="3" t="str">
        <f>T("20052713087002008")</f>
        <v>20052713087002008</v>
      </c>
      <c r="D54" s="3" t="s">
        <v>354</v>
      </c>
      <c r="E54" s="3" t="s">
        <v>355</v>
      </c>
      <c r="F54" s="3" t="s">
        <v>356</v>
      </c>
      <c r="G54" s="3" t="s">
        <v>357</v>
      </c>
      <c r="H54" s="3" t="s">
        <v>358</v>
      </c>
      <c r="I54" s="3" t="s">
        <v>359</v>
      </c>
      <c r="J54" s="4"/>
      <c r="K54" s="5">
        <v>38467</v>
      </c>
      <c r="L54" s="3">
        <v>16</v>
      </c>
      <c r="M54" s="3" t="s">
        <v>41</v>
      </c>
      <c r="N54" s="3" t="s">
        <v>42</v>
      </c>
      <c r="O54" s="3" t="s">
        <v>43</v>
      </c>
      <c r="P54" s="3">
        <v>6</v>
      </c>
      <c r="Q54" s="3" t="s">
        <v>311</v>
      </c>
      <c r="R54" s="3" t="s">
        <v>81</v>
      </c>
      <c r="S54" s="4"/>
      <c r="T54" s="3" t="s">
        <v>61</v>
      </c>
      <c r="U54" s="3">
        <v>1767512926</v>
      </c>
      <c r="V54" s="3" t="s">
        <v>47</v>
      </c>
      <c r="W54" s="3">
        <v>2256</v>
      </c>
      <c r="X54" s="3" t="s">
        <v>48</v>
      </c>
      <c r="Y54" s="3" t="s">
        <v>48</v>
      </c>
      <c r="Z54" s="3" t="s">
        <v>49</v>
      </c>
      <c r="AA54" s="3">
        <v>1767512926</v>
      </c>
      <c r="AB54" s="3">
        <v>200275556</v>
      </c>
      <c r="AC54" s="5">
        <v>43472</v>
      </c>
      <c r="AD54" s="3">
        <v>1767512926</v>
      </c>
      <c r="AE54" s="3" t="s">
        <v>109</v>
      </c>
      <c r="AF54" s="3" t="s">
        <v>51</v>
      </c>
      <c r="AG54" s="3" t="s">
        <v>49</v>
      </c>
      <c r="AH54" s="3" t="s">
        <v>53</v>
      </c>
      <c r="AI54" s="3" t="s">
        <v>54</v>
      </c>
    </row>
    <row r="55" spans="1:35" ht="26.25">
      <c r="A55" s="3">
        <v>51</v>
      </c>
      <c r="B55" s="3" t="str">
        <f>T("03270002060")</f>
        <v>03270002060</v>
      </c>
      <c r="C55" s="3" t="str">
        <f>T("19872713087116302")</f>
        <v>19872713087116302</v>
      </c>
      <c r="D55" s="3" t="s">
        <v>360</v>
      </c>
      <c r="E55" s="3" t="s">
        <v>361</v>
      </c>
      <c r="F55" s="3" t="s">
        <v>362</v>
      </c>
      <c r="G55" s="3" t="s">
        <v>363</v>
      </c>
      <c r="H55" s="3" t="s">
        <v>364</v>
      </c>
      <c r="I55" s="3" t="s">
        <v>365</v>
      </c>
      <c r="J55" s="4"/>
      <c r="K55" s="5">
        <v>32065</v>
      </c>
      <c r="L55" s="3">
        <v>34</v>
      </c>
      <c r="M55" s="3" t="s">
        <v>41</v>
      </c>
      <c r="N55" s="3" t="s">
        <v>42</v>
      </c>
      <c r="O55" s="3" t="s">
        <v>43</v>
      </c>
      <c r="P55" s="3">
        <v>4</v>
      </c>
      <c r="Q55" s="3" t="s">
        <v>311</v>
      </c>
      <c r="R55" s="3" t="s">
        <v>45</v>
      </c>
      <c r="S55" s="4"/>
      <c r="T55" s="3" t="s">
        <v>46</v>
      </c>
      <c r="U55" s="3">
        <v>1795579841</v>
      </c>
      <c r="V55" s="3" t="s">
        <v>47</v>
      </c>
      <c r="W55" s="3">
        <v>2229</v>
      </c>
      <c r="X55" s="3" t="s">
        <v>48</v>
      </c>
      <c r="Y55" s="3" t="s">
        <v>48</v>
      </c>
      <c r="Z55" s="3" t="s">
        <v>95</v>
      </c>
      <c r="AA55" s="3">
        <v>1795579841</v>
      </c>
      <c r="AB55" s="3">
        <v>200275556</v>
      </c>
      <c r="AC55" s="5">
        <v>43472</v>
      </c>
      <c r="AD55" s="3">
        <v>1795579841</v>
      </c>
      <c r="AE55" s="3" t="s">
        <v>109</v>
      </c>
      <c r="AF55" s="3" t="s">
        <v>51</v>
      </c>
      <c r="AG55" s="3" t="s">
        <v>52</v>
      </c>
      <c r="AH55" s="3" t="s">
        <v>53</v>
      </c>
      <c r="AI55" s="3" t="s">
        <v>54</v>
      </c>
    </row>
    <row r="56" spans="1:35" ht="26.25">
      <c r="A56" s="3">
        <v>52</v>
      </c>
      <c r="B56" s="3" t="str">
        <f>T("03270002061")</f>
        <v>03270002061</v>
      </c>
      <c r="C56" s="3" t="str">
        <f>T("19792713087116124")</f>
        <v>19792713087116124</v>
      </c>
      <c r="D56" s="3" t="s">
        <v>366</v>
      </c>
      <c r="E56" s="3" t="s">
        <v>367</v>
      </c>
      <c r="F56" s="3" t="s">
        <v>368</v>
      </c>
      <c r="G56" s="3" t="s">
        <v>369</v>
      </c>
      <c r="H56" s="3" t="s">
        <v>370</v>
      </c>
      <c r="I56" s="3" t="s">
        <v>371</v>
      </c>
      <c r="J56" s="4"/>
      <c r="K56" s="5">
        <v>28941</v>
      </c>
      <c r="L56" s="3">
        <v>43</v>
      </c>
      <c r="M56" s="3" t="s">
        <v>41</v>
      </c>
      <c r="N56" s="3" t="s">
        <v>42</v>
      </c>
      <c r="O56" s="3" t="s">
        <v>43</v>
      </c>
      <c r="P56" s="3">
        <v>4</v>
      </c>
      <c r="Q56" s="3" t="s">
        <v>311</v>
      </c>
      <c r="R56" s="3" t="s">
        <v>45</v>
      </c>
      <c r="S56" s="4"/>
      <c r="T56" s="3" t="s">
        <v>46</v>
      </c>
      <c r="U56" s="3">
        <v>1773274527</v>
      </c>
      <c r="V56" s="3" t="s">
        <v>47</v>
      </c>
      <c r="W56" s="3">
        <v>957</v>
      </c>
      <c r="X56" s="3" t="s">
        <v>48</v>
      </c>
      <c r="Y56" s="3" t="s">
        <v>48</v>
      </c>
      <c r="Z56" s="3" t="s">
        <v>95</v>
      </c>
      <c r="AA56" s="3">
        <v>1773274527</v>
      </c>
      <c r="AB56" s="3">
        <v>200275556</v>
      </c>
      <c r="AC56" s="5">
        <v>42011</v>
      </c>
      <c r="AD56" s="3">
        <v>1773274527</v>
      </c>
      <c r="AE56" s="3" t="s">
        <v>109</v>
      </c>
      <c r="AF56" s="3" t="s">
        <v>51</v>
      </c>
      <c r="AG56" s="3" t="s">
        <v>52</v>
      </c>
      <c r="AH56" s="3" t="s">
        <v>53</v>
      </c>
      <c r="AI56" s="3" t="s">
        <v>54</v>
      </c>
    </row>
    <row r="57" spans="1:35" ht="26.25">
      <c r="A57" s="3">
        <v>53</v>
      </c>
      <c r="B57" s="3" t="str">
        <f>T("03270002062")</f>
        <v>03270002062</v>
      </c>
      <c r="C57" s="3" t="str">
        <f>T("19872713087119091")</f>
        <v>19872713087119091</v>
      </c>
      <c r="D57" s="3" t="s">
        <v>372</v>
      </c>
      <c r="E57" s="3" t="s">
        <v>373</v>
      </c>
      <c r="F57" s="3" t="s">
        <v>374</v>
      </c>
      <c r="G57" s="3" t="s">
        <v>375</v>
      </c>
      <c r="H57" s="3" t="s">
        <v>376</v>
      </c>
      <c r="I57" s="3" t="s">
        <v>377</v>
      </c>
      <c r="J57" s="4"/>
      <c r="K57" s="5">
        <v>31900</v>
      </c>
      <c r="L57" s="3">
        <v>34</v>
      </c>
      <c r="M57" s="3" t="s">
        <v>41</v>
      </c>
      <c r="N57" s="3" t="s">
        <v>42</v>
      </c>
      <c r="O57" s="3" t="s">
        <v>43</v>
      </c>
      <c r="P57" s="3">
        <v>6</v>
      </c>
      <c r="Q57" s="3" t="s">
        <v>311</v>
      </c>
      <c r="R57" s="3" t="s">
        <v>45</v>
      </c>
      <c r="S57" s="4"/>
      <c r="T57" s="3" t="s">
        <v>46</v>
      </c>
      <c r="U57" s="3">
        <v>1767538613</v>
      </c>
      <c r="V57" s="3" t="s">
        <v>47</v>
      </c>
      <c r="W57" s="3">
        <v>2265</v>
      </c>
      <c r="X57" s="3" t="s">
        <v>48</v>
      </c>
      <c r="Y57" s="3" t="s">
        <v>48</v>
      </c>
      <c r="Z57" s="3" t="s">
        <v>49</v>
      </c>
      <c r="AA57" s="3">
        <v>1767538613</v>
      </c>
      <c r="AB57" s="3">
        <v>200275556</v>
      </c>
      <c r="AC57" s="5">
        <v>43472</v>
      </c>
      <c r="AD57" s="3">
        <v>1767538613</v>
      </c>
      <c r="AE57" s="3" t="s">
        <v>109</v>
      </c>
      <c r="AF57" s="3" t="s">
        <v>51</v>
      </c>
      <c r="AG57" s="3" t="s">
        <v>52</v>
      </c>
      <c r="AH57" s="3" t="s">
        <v>53</v>
      </c>
      <c r="AI57" s="3" t="s">
        <v>54</v>
      </c>
    </row>
    <row r="58" spans="1:35" ht="26.25">
      <c r="A58" s="3">
        <v>54</v>
      </c>
      <c r="B58" s="3" t="str">
        <f>T("03270002111")</f>
        <v>03270002111</v>
      </c>
      <c r="C58" s="3" t="str">
        <f>T("19972713087000683")</f>
        <v>19972713087000683</v>
      </c>
      <c r="D58" s="3" t="s">
        <v>378</v>
      </c>
      <c r="E58" s="3" t="s">
        <v>379</v>
      </c>
      <c r="F58" s="3" t="s">
        <v>380</v>
      </c>
      <c r="G58" s="3" t="s">
        <v>381</v>
      </c>
      <c r="H58" s="3" t="s">
        <v>382</v>
      </c>
      <c r="I58" s="3" t="s">
        <v>383</v>
      </c>
      <c r="J58" s="4"/>
      <c r="K58" s="5">
        <v>35569</v>
      </c>
      <c r="L58" s="3">
        <v>24</v>
      </c>
      <c r="M58" s="3" t="s">
        <v>41</v>
      </c>
      <c r="N58" s="3" t="s">
        <v>42</v>
      </c>
      <c r="O58" s="3" t="s">
        <v>43</v>
      </c>
      <c r="P58" s="3">
        <v>4</v>
      </c>
      <c r="Q58" s="3" t="s">
        <v>172</v>
      </c>
      <c r="R58" s="3" t="s">
        <v>45</v>
      </c>
      <c r="S58" s="4"/>
      <c r="T58" s="3" t="s">
        <v>46</v>
      </c>
      <c r="U58" s="3">
        <v>1761543409</v>
      </c>
      <c r="V58" s="3" t="s">
        <v>47</v>
      </c>
      <c r="W58" s="3">
        <v>2225</v>
      </c>
      <c r="X58" s="3" t="s">
        <v>48</v>
      </c>
      <c r="Y58" s="3" t="s">
        <v>48</v>
      </c>
      <c r="Z58" s="3" t="s">
        <v>49</v>
      </c>
      <c r="AA58" s="3">
        <v>1761543409</v>
      </c>
      <c r="AB58" s="3">
        <v>200275556</v>
      </c>
      <c r="AC58" s="5">
        <v>43472</v>
      </c>
      <c r="AD58" s="3">
        <v>1761543409</v>
      </c>
      <c r="AE58" s="3" t="s">
        <v>50</v>
      </c>
      <c r="AF58" s="3" t="s">
        <v>51</v>
      </c>
      <c r="AG58" s="3" t="s">
        <v>49</v>
      </c>
      <c r="AH58" s="3" t="s">
        <v>53</v>
      </c>
      <c r="AI58" s="3" t="s">
        <v>54</v>
      </c>
    </row>
    <row r="59" spans="1:35" ht="26.25">
      <c r="A59" s="3">
        <v>55</v>
      </c>
      <c r="B59" s="3" t="str">
        <f>T("03270002171")</f>
        <v>03270002171</v>
      </c>
      <c r="C59" s="3" t="str">
        <f>T("19942713087002038")</f>
        <v>19942713087002038</v>
      </c>
      <c r="D59" s="3" t="s">
        <v>384</v>
      </c>
      <c r="E59" s="3" t="s">
        <v>385</v>
      </c>
      <c r="F59" s="3" t="s">
        <v>386</v>
      </c>
      <c r="G59" s="3" t="s">
        <v>387</v>
      </c>
      <c r="H59" s="3" t="s">
        <v>388</v>
      </c>
      <c r="I59" s="3" t="s">
        <v>389</v>
      </c>
      <c r="J59" s="4"/>
      <c r="K59" s="5">
        <v>34408</v>
      </c>
      <c r="L59" s="3">
        <v>28</v>
      </c>
      <c r="M59" s="3" t="s">
        <v>41</v>
      </c>
      <c r="N59" s="3" t="s">
        <v>42</v>
      </c>
      <c r="O59" s="3" t="s">
        <v>43</v>
      </c>
      <c r="P59" s="3">
        <v>6</v>
      </c>
      <c r="Q59" s="3" t="s">
        <v>240</v>
      </c>
      <c r="R59" s="3" t="s">
        <v>45</v>
      </c>
      <c r="S59" s="4"/>
      <c r="T59" s="3" t="s">
        <v>46</v>
      </c>
      <c r="U59" s="3">
        <v>1750223990</v>
      </c>
      <c r="V59" s="3" t="s">
        <v>47</v>
      </c>
      <c r="W59" s="3">
        <v>1881</v>
      </c>
      <c r="X59" s="3" t="s">
        <v>48</v>
      </c>
      <c r="Y59" s="3" t="s">
        <v>48</v>
      </c>
      <c r="Z59" s="3" t="s">
        <v>49</v>
      </c>
      <c r="AA59" s="3">
        <v>1750223990</v>
      </c>
      <c r="AB59" s="3">
        <v>200275556</v>
      </c>
      <c r="AC59" s="5">
        <v>43107</v>
      </c>
      <c r="AD59" s="3">
        <v>1750223990</v>
      </c>
      <c r="AE59" s="3" t="s">
        <v>109</v>
      </c>
      <c r="AF59" s="3" t="s">
        <v>51</v>
      </c>
      <c r="AG59" s="3" t="s">
        <v>49</v>
      </c>
      <c r="AH59" s="3" t="s">
        <v>53</v>
      </c>
      <c r="AI59" s="3" t="s">
        <v>54</v>
      </c>
    </row>
    <row r="60" spans="1:35" ht="26.25">
      <c r="A60" s="3">
        <v>56</v>
      </c>
      <c r="B60" s="3" t="str">
        <f>T("03270002175")</f>
        <v>03270002175</v>
      </c>
      <c r="C60" s="3" t="str">
        <f>T("20022713087090148")</f>
        <v>20022713087090148</v>
      </c>
      <c r="D60" s="3" t="s">
        <v>390</v>
      </c>
      <c r="E60" s="3" t="s">
        <v>391</v>
      </c>
      <c r="F60" s="3" t="s">
        <v>392</v>
      </c>
      <c r="G60" s="3" t="s">
        <v>393</v>
      </c>
      <c r="H60" s="3" t="s">
        <v>394</v>
      </c>
      <c r="I60" s="3" t="s">
        <v>395</v>
      </c>
      <c r="J60" s="4"/>
      <c r="K60" s="5">
        <v>37588</v>
      </c>
      <c r="L60" s="3">
        <v>19</v>
      </c>
      <c r="M60" s="3" t="s">
        <v>41</v>
      </c>
      <c r="N60" s="3" t="s">
        <v>42</v>
      </c>
      <c r="O60" s="3" t="s">
        <v>43</v>
      </c>
      <c r="P60" s="3">
        <v>5</v>
      </c>
      <c r="Q60" s="3" t="s">
        <v>240</v>
      </c>
      <c r="R60" s="3" t="s">
        <v>45</v>
      </c>
      <c r="S60" s="4"/>
      <c r="T60" s="3" t="s">
        <v>46</v>
      </c>
      <c r="U60" s="3">
        <v>1747349063</v>
      </c>
      <c r="V60" s="3" t="s">
        <v>47</v>
      </c>
      <c r="W60" s="3">
        <v>1389</v>
      </c>
      <c r="X60" s="3" t="s">
        <v>48</v>
      </c>
      <c r="Y60" s="3" t="s">
        <v>48</v>
      </c>
      <c r="Z60" s="3" t="s">
        <v>49</v>
      </c>
      <c r="AA60" s="3">
        <v>1745210177</v>
      </c>
      <c r="AB60" s="3">
        <v>200275556</v>
      </c>
      <c r="AC60" s="5">
        <v>42376</v>
      </c>
      <c r="AD60" s="3">
        <v>1747349063</v>
      </c>
      <c r="AE60" s="3" t="s">
        <v>109</v>
      </c>
      <c r="AF60" s="3" t="s">
        <v>51</v>
      </c>
      <c r="AG60" s="3" t="s">
        <v>49</v>
      </c>
      <c r="AH60" s="3" t="s">
        <v>53</v>
      </c>
      <c r="AI60" s="3" t="s">
        <v>54</v>
      </c>
    </row>
    <row r="61" spans="1:35" ht="26.25">
      <c r="A61" s="3">
        <v>57</v>
      </c>
      <c r="B61" s="3" t="str">
        <f>T("03270002176")</f>
        <v>03270002176</v>
      </c>
      <c r="C61" s="3" t="str">
        <f>T("19562713087120228")</f>
        <v>19562713087120228</v>
      </c>
      <c r="D61" s="3" t="s">
        <v>396</v>
      </c>
      <c r="E61" s="3" t="s">
        <v>397</v>
      </c>
      <c r="F61" s="3" t="s">
        <v>398</v>
      </c>
      <c r="G61" s="3" t="s">
        <v>399</v>
      </c>
      <c r="H61" s="3" t="s">
        <v>400</v>
      </c>
      <c r="I61" s="3" t="s">
        <v>401</v>
      </c>
      <c r="J61" s="4"/>
      <c r="K61" s="5">
        <v>20650</v>
      </c>
      <c r="L61" s="3">
        <v>65</v>
      </c>
      <c r="M61" s="3" t="s">
        <v>41</v>
      </c>
      <c r="N61" s="3" t="s">
        <v>42</v>
      </c>
      <c r="O61" s="3" t="s">
        <v>43</v>
      </c>
      <c r="P61" s="3">
        <v>7</v>
      </c>
      <c r="Q61" s="3" t="s">
        <v>402</v>
      </c>
      <c r="R61" s="3" t="s">
        <v>45</v>
      </c>
      <c r="S61" s="4"/>
      <c r="T61" s="3" t="s">
        <v>61</v>
      </c>
      <c r="U61" s="3">
        <v>1780849546</v>
      </c>
      <c r="V61" s="3" t="s">
        <v>47</v>
      </c>
      <c r="W61" s="3">
        <v>2270</v>
      </c>
      <c r="X61" s="3" t="s">
        <v>48</v>
      </c>
      <c r="Y61" s="3" t="s">
        <v>48</v>
      </c>
      <c r="Z61" s="3" t="s">
        <v>49</v>
      </c>
      <c r="AA61" s="3">
        <v>1780849546</v>
      </c>
      <c r="AB61" s="3">
        <v>200275556</v>
      </c>
      <c r="AC61" s="5">
        <v>43472</v>
      </c>
      <c r="AD61" s="3">
        <v>1780849546</v>
      </c>
      <c r="AE61" s="3" t="s">
        <v>109</v>
      </c>
      <c r="AF61" s="3" t="s">
        <v>51</v>
      </c>
      <c r="AG61" s="3" t="s">
        <v>52</v>
      </c>
      <c r="AH61" s="3" t="s">
        <v>53</v>
      </c>
      <c r="AI61" s="3" t="s">
        <v>54</v>
      </c>
    </row>
    <row r="62" spans="1:35" ht="26.25">
      <c r="A62" s="3">
        <v>58</v>
      </c>
      <c r="B62" s="3" t="str">
        <f>T("03270002178")</f>
        <v>03270002178</v>
      </c>
      <c r="C62" s="3" t="str">
        <f>T("8657386028")</f>
        <v>8657386028</v>
      </c>
      <c r="D62" s="3" t="s">
        <v>403</v>
      </c>
      <c r="E62" s="3" t="s">
        <v>404</v>
      </c>
      <c r="F62" s="3" t="s">
        <v>405</v>
      </c>
      <c r="G62" s="3" t="s">
        <v>406</v>
      </c>
      <c r="H62" s="3" t="s">
        <v>407</v>
      </c>
      <c r="I62" s="3" t="s">
        <v>408</v>
      </c>
      <c r="J62" s="4"/>
      <c r="K62" s="5">
        <v>33960</v>
      </c>
      <c r="L62" s="3">
        <v>29</v>
      </c>
      <c r="M62" s="3" t="s">
        <v>41</v>
      </c>
      <c r="N62" s="3" t="s">
        <v>42</v>
      </c>
      <c r="O62" s="3" t="s">
        <v>43</v>
      </c>
      <c r="P62" s="3">
        <v>4</v>
      </c>
      <c r="Q62" s="3" t="s">
        <v>240</v>
      </c>
      <c r="R62" s="3" t="s">
        <v>45</v>
      </c>
      <c r="S62" s="4"/>
      <c r="T62" s="3" t="s">
        <v>61</v>
      </c>
      <c r="U62" s="3">
        <v>1864769769</v>
      </c>
      <c r="V62" s="3" t="s">
        <v>47</v>
      </c>
      <c r="W62" s="3">
        <v>2231</v>
      </c>
      <c r="X62" s="3" t="s">
        <v>48</v>
      </c>
      <c r="Y62" s="3" t="s">
        <v>48</v>
      </c>
      <c r="Z62" s="3" t="s">
        <v>49</v>
      </c>
      <c r="AA62" s="3">
        <v>1864769769</v>
      </c>
      <c r="AB62" s="3">
        <v>200275556</v>
      </c>
      <c r="AC62" s="5">
        <v>43472</v>
      </c>
      <c r="AD62" s="3">
        <v>1864769769</v>
      </c>
      <c r="AE62" s="3" t="s">
        <v>109</v>
      </c>
      <c r="AF62" s="3" t="s">
        <v>51</v>
      </c>
      <c r="AG62" s="3" t="s">
        <v>52</v>
      </c>
      <c r="AH62" s="3" t="s">
        <v>53</v>
      </c>
      <c r="AI62" s="3" t="s">
        <v>54</v>
      </c>
    </row>
    <row r="63" spans="1:35" ht="26.25">
      <c r="A63" s="3">
        <v>59</v>
      </c>
      <c r="B63" s="3" t="str">
        <f>T("03270002179")</f>
        <v>03270002179</v>
      </c>
      <c r="C63" s="3" t="str">
        <f>T("19832713087120801")</f>
        <v>19832713087120801</v>
      </c>
      <c r="D63" s="3" t="s">
        <v>409</v>
      </c>
      <c r="E63" s="3" t="s">
        <v>410</v>
      </c>
      <c r="F63" s="3" t="s">
        <v>411</v>
      </c>
      <c r="G63" s="3" t="s">
        <v>412</v>
      </c>
      <c r="H63" s="3" t="s">
        <v>413</v>
      </c>
      <c r="I63" s="3" t="s">
        <v>414</v>
      </c>
      <c r="J63" s="4"/>
      <c r="K63" s="5">
        <v>30528</v>
      </c>
      <c r="L63" s="3">
        <v>38</v>
      </c>
      <c r="M63" s="3" t="s">
        <v>41</v>
      </c>
      <c r="N63" s="3" t="s">
        <v>42</v>
      </c>
      <c r="O63" s="3" t="s">
        <v>43</v>
      </c>
      <c r="P63" s="3">
        <v>7</v>
      </c>
      <c r="Q63" s="3" t="s">
        <v>402</v>
      </c>
      <c r="R63" s="3" t="s">
        <v>45</v>
      </c>
      <c r="S63" s="4"/>
      <c r="T63" s="3" t="s">
        <v>46</v>
      </c>
      <c r="U63" s="3">
        <v>1311960823</v>
      </c>
      <c r="V63" s="3" t="s">
        <v>47</v>
      </c>
      <c r="W63" s="3">
        <v>735</v>
      </c>
      <c r="X63" s="3" t="s">
        <v>48</v>
      </c>
      <c r="Y63" s="3" t="s">
        <v>48</v>
      </c>
      <c r="Z63" s="3" t="s">
        <v>95</v>
      </c>
      <c r="AA63" s="3">
        <v>1311960823</v>
      </c>
      <c r="AB63" s="3">
        <v>200275556</v>
      </c>
      <c r="AC63" s="5">
        <v>41646</v>
      </c>
      <c r="AD63" s="3">
        <v>1311960823</v>
      </c>
      <c r="AE63" s="3" t="s">
        <v>109</v>
      </c>
      <c r="AF63" s="3" t="s">
        <v>51</v>
      </c>
      <c r="AG63" s="3" t="s">
        <v>52</v>
      </c>
      <c r="AH63" s="3" t="s">
        <v>53</v>
      </c>
      <c r="AI63" s="3" t="s">
        <v>54</v>
      </c>
    </row>
    <row r="64" spans="1:35" ht="26.25">
      <c r="A64" s="3">
        <v>60</v>
      </c>
      <c r="B64" s="3" t="str">
        <f>T("03270002181")</f>
        <v>03270002181</v>
      </c>
      <c r="C64" s="3" t="str">
        <f>T("19792713087118852")</f>
        <v>19792713087118852</v>
      </c>
      <c r="D64" s="3" t="s">
        <v>374</v>
      </c>
      <c r="E64" s="3" t="s">
        <v>415</v>
      </c>
      <c r="F64" s="3" t="s">
        <v>416</v>
      </c>
      <c r="G64" s="3" t="s">
        <v>417</v>
      </c>
      <c r="H64" s="3" t="s">
        <v>418</v>
      </c>
      <c r="I64" s="3" t="s">
        <v>419</v>
      </c>
      <c r="J64" s="4"/>
      <c r="K64" s="5">
        <v>28863</v>
      </c>
      <c r="L64" s="3">
        <v>43</v>
      </c>
      <c r="M64" s="3" t="s">
        <v>41</v>
      </c>
      <c r="N64" s="3" t="s">
        <v>42</v>
      </c>
      <c r="O64" s="3" t="s">
        <v>43</v>
      </c>
      <c r="P64" s="3">
        <v>6</v>
      </c>
      <c r="Q64" s="3" t="s">
        <v>240</v>
      </c>
      <c r="R64" s="3" t="s">
        <v>45</v>
      </c>
      <c r="S64" s="4"/>
      <c r="T64" s="3" t="s">
        <v>46</v>
      </c>
      <c r="U64" s="3">
        <v>1791529056</v>
      </c>
      <c r="V64" s="3" t="s">
        <v>47</v>
      </c>
      <c r="W64" s="3">
        <v>2268</v>
      </c>
      <c r="X64" s="3" t="s">
        <v>48</v>
      </c>
      <c r="Y64" s="3" t="s">
        <v>48</v>
      </c>
      <c r="Z64" s="3" t="s">
        <v>49</v>
      </c>
      <c r="AA64" s="3">
        <v>1791529056</v>
      </c>
      <c r="AB64" s="3">
        <v>200275556</v>
      </c>
      <c r="AC64" s="5">
        <v>43472</v>
      </c>
      <c r="AD64" s="3">
        <v>1791529056</v>
      </c>
      <c r="AE64" s="3" t="s">
        <v>109</v>
      </c>
      <c r="AF64" s="3" t="s">
        <v>51</v>
      </c>
      <c r="AG64" s="3" t="s">
        <v>52</v>
      </c>
      <c r="AH64" s="3" t="s">
        <v>53</v>
      </c>
      <c r="AI64" s="3" t="s">
        <v>54</v>
      </c>
    </row>
    <row r="65" spans="1:35" ht="26.25">
      <c r="A65" s="3">
        <v>61</v>
      </c>
      <c r="B65" s="3" t="str">
        <f>T("03270002182")</f>
        <v>03270002182</v>
      </c>
      <c r="C65" s="3" t="str">
        <f>T("19832713087120679")</f>
        <v>19832713087120679</v>
      </c>
      <c r="D65" s="3" t="s">
        <v>420</v>
      </c>
      <c r="E65" s="3" t="s">
        <v>421</v>
      </c>
      <c r="F65" s="3" t="s">
        <v>422</v>
      </c>
      <c r="G65" s="3" t="s">
        <v>423</v>
      </c>
      <c r="H65" s="3" t="s">
        <v>424</v>
      </c>
      <c r="I65" s="3" t="s">
        <v>425</v>
      </c>
      <c r="J65" s="4"/>
      <c r="K65" s="5">
        <v>30574</v>
      </c>
      <c r="L65" s="3">
        <v>38</v>
      </c>
      <c r="M65" s="3" t="s">
        <v>41</v>
      </c>
      <c r="N65" s="3" t="s">
        <v>42</v>
      </c>
      <c r="O65" s="3" t="s">
        <v>43</v>
      </c>
      <c r="P65" s="3">
        <v>7</v>
      </c>
      <c r="Q65" s="3" t="s">
        <v>402</v>
      </c>
      <c r="R65" s="3" t="s">
        <v>81</v>
      </c>
      <c r="S65" s="4"/>
      <c r="T65" s="3" t="s">
        <v>46</v>
      </c>
      <c r="U65" s="3">
        <v>1735373459</v>
      </c>
      <c r="V65" s="3" t="s">
        <v>47</v>
      </c>
      <c r="W65" s="3">
        <v>2269</v>
      </c>
      <c r="X65" s="3" t="s">
        <v>48</v>
      </c>
      <c r="Y65" s="3" t="s">
        <v>48</v>
      </c>
      <c r="Z65" s="3" t="s">
        <v>49</v>
      </c>
      <c r="AA65" s="3">
        <v>1735373459</v>
      </c>
      <c r="AB65" s="3">
        <v>200275556</v>
      </c>
      <c r="AC65" s="5">
        <v>43472</v>
      </c>
      <c r="AD65" s="3">
        <v>1735373459</v>
      </c>
      <c r="AE65" s="3" t="s">
        <v>109</v>
      </c>
      <c r="AF65" s="3" t="s">
        <v>51</v>
      </c>
      <c r="AG65" s="3" t="s">
        <v>52</v>
      </c>
      <c r="AH65" s="3" t="s">
        <v>53</v>
      </c>
      <c r="AI65" s="3" t="s">
        <v>54</v>
      </c>
    </row>
    <row r="66" spans="1:35" ht="26.25">
      <c r="A66" s="3">
        <v>62</v>
      </c>
      <c r="B66" s="3" t="str">
        <f>T("03270002184")</f>
        <v>03270002184</v>
      </c>
      <c r="C66" s="3" t="str">
        <f>T("19802713087119294")</f>
        <v>19802713087119294</v>
      </c>
      <c r="D66" s="3" t="s">
        <v>426</v>
      </c>
      <c r="E66" s="3" t="s">
        <v>427</v>
      </c>
      <c r="F66" s="3" t="s">
        <v>428</v>
      </c>
      <c r="G66" s="3" t="s">
        <v>429</v>
      </c>
      <c r="H66" s="3" t="s">
        <v>430</v>
      </c>
      <c r="I66" s="3" t="s">
        <v>431</v>
      </c>
      <c r="J66" s="4"/>
      <c r="K66" s="5">
        <v>29221</v>
      </c>
      <c r="L66" s="3">
        <v>42</v>
      </c>
      <c r="M66" s="3" t="s">
        <v>41</v>
      </c>
      <c r="N66" s="3" t="s">
        <v>42</v>
      </c>
      <c r="O66" s="3" t="s">
        <v>43</v>
      </c>
      <c r="P66" s="3">
        <v>6</v>
      </c>
      <c r="Q66" s="3" t="s">
        <v>240</v>
      </c>
      <c r="R66" s="3" t="s">
        <v>45</v>
      </c>
      <c r="S66" s="4"/>
      <c r="T66" s="3" t="s">
        <v>61</v>
      </c>
      <c r="U66" s="3">
        <v>1754546701</v>
      </c>
      <c r="V66" s="3" t="s">
        <v>47</v>
      </c>
      <c r="W66" s="3">
        <v>2260</v>
      </c>
      <c r="X66" s="3" t="s">
        <v>48</v>
      </c>
      <c r="Y66" s="3" t="s">
        <v>48</v>
      </c>
      <c r="Z66" s="3" t="s">
        <v>49</v>
      </c>
      <c r="AA66" s="3">
        <v>1754546071</v>
      </c>
      <c r="AB66" s="3">
        <v>200275556</v>
      </c>
      <c r="AC66" s="5">
        <v>43472</v>
      </c>
      <c r="AD66" s="3">
        <v>1754546701</v>
      </c>
      <c r="AE66" s="3" t="s">
        <v>109</v>
      </c>
      <c r="AF66" s="3" t="s">
        <v>51</v>
      </c>
      <c r="AG66" s="3" t="s">
        <v>52</v>
      </c>
      <c r="AH66" s="3" t="s">
        <v>53</v>
      </c>
      <c r="AI66" s="3" t="s">
        <v>54</v>
      </c>
    </row>
    <row r="67" spans="1:35" ht="26.25">
      <c r="A67" s="3">
        <v>63</v>
      </c>
      <c r="B67" s="3" t="str">
        <f>T("03270002185")</f>
        <v>03270002185</v>
      </c>
      <c r="C67" s="3" t="str">
        <f>T("19812713087120353")</f>
        <v>19812713087120353</v>
      </c>
      <c r="D67" s="3" t="s">
        <v>432</v>
      </c>
      <c r="E67" s="3" t="s">
        <v>433</v>
      </c>
      <c r="F67" s="3" t="s">
        <v>434</v>
      </c>
      <c r="G67" s="3" t="s">
        <v>435</v>
      </c>
      <c r="H67" s="3" t="s">
        <v>436</v>
      </c>
      <c r="I67" s="3" t="s">
        <v>437</v>
      </c>
      <c r="J67" s="4"/>
      <c r="K67" s="5">
        <v>29850</v>
      </c>
      <c r="L67" s="3">
        <v>40</v>
      </c>
      <c r="M67" s="3" t="s">
        <v>41</v>
      </c>
      <c r="N67" s="3" t="s">
        <v>42</v>
      </c>
      <c r="O67" s="3" t="s">
        <v>43</v>
      </c>
      <c r="P67" s="3">
        <v>7</v>
      </c>
      <c r="Q67" s="3" t="s">
        <v>402</v>
      </c>
      <c r="R67" s="3" t="s">
        <v>45</v>
      </c>
      <c r="S67" s="4"/>
      <c r="T67" s="3" t="s">
        <v>61</v>
      </c>
      <c r="U67" s="3">
        <v>1796046490</v>
      </c>
      <c r="V67" s="3" t="s">
        <v>47</v>
      </c>
      <c r="W67" s="3">
        <v>590</v>
      </c>
      <c r="X67" s="3" t="s">
        <v>48</v>
      </c>
      <c r="Y67" s="3" t="s">
        <v>48</v>
      </c>
      <c r="Z67" s="3" t="s">
        <v>49</v>
      </c>
      <c r="AA67" s="3">
        <v>1796046490</v>
      </c>
      <c r="AB67" s="3">
        <v>200275556</v>
      </c>
      <c r="AC67" s="5">
        <v>40185</v>
      </c>
      <c r="AD67" s="3">
        <v>1796046490</v>
      </c>
      <c r="AE67" s="3" t="s">
        <v>50</v>
      </c>
      <c r="AF67" s="3" t="s">
        <v>51</v>
      </c>
      <c r="AG67" s="3" t="s">
        <v>52</v>
      </c>
      <c r="AH67" s="3" t="s">
        <v>53</v>
      </c>
      <c r="AI67" s="3" t="s">
        <v>54</v>
      </c>
    </row>
    <row r="68" spans="1:35" ht="26.25">
      <c r="A68" s="3">
        <v>64</v>
      </c>
      <c r="B68" s="3" t="str">
        <f>T("03270002289")</f>
        <v>03270002289</v>
      </c>
      <c r="C68" s="3" t="str">
        <f>T("19932713087000116")</f>
        <v>19932713087000116</v>
      </c>
      <c r="D68" s="3" t="s">
        <v>438</v>
      </c>
      <c r="E68" s="3" t="s">
        <v>439</v>
      </c>
      <c r="F68" s="3" t="s">
        <v>440</v>
      </c>
      <c r="G68" s="3" t="s">
        <v>441</v>
      </c>
      <c r="H68" s="3" t="s">
        <v>442</v>
      </c>
      <c r="I68" s="3" t="s">
        <v>443</v>
      </c>
      <c r="J68" s="4"/>
      <c r="K68" s="5">
        <v>34233</v>
      </c>
      <c r="L68" s="3">
        <v>28</v>
      </c>
      <c r="M68" s="3" t="s">
        <v>41</v>
      </c>
      <c r="N68" s="3" t="s">
        <v>42</v>
      </c>
      <c r="O68" s="3" t="s">
        <v>43</v>
      </c>
      <c r="P68" s="3">
        <v>6</v>
      </c>
      <c r="Q68" s="3" t="s">
        <v>172</v>
      </c>
      <c r="R68" s="3" t="s">
        <v>45</v>
      </c>
      <c r="S68" s="4"/>
      <c r="T68" s="3" t="s">
        <v>46</v>
      </c>
      <c r="U68" s="3">
        <v>1312572549</v>
      </c>
      <c r="V68" s="3" t="s">
        <v>47</v>
      </c>
      <c r="W68" s="3">
        <v>1700</v>
      </c>
      <c r="X68" s="3" t="s">
        <v>48</v>
      </c>
      <c r="Y68" s="3" t="s">
        <v>48</v>
      </c>
      <c r="Z68" s="3" t="s">
        <v>49</v>
      </c>
      <c r="AA68" s="3">
        <v>1312572549</v>
      </c>
      <c r="AB68" s="3">
        <v>200275556</v>
      </c>
      <c r="AC68" s="5">
        <v>42742</v>
      </c>
      <c r="AD68" s="3">
        <v>1312572549</v>
      </c>
      <c r="AE68" s="3" t="s">
        <v>50</v>
      </c>
      <c r="AF68" s="3" t="s">
        <v>51</v>
      </c>
      <c r="AG68" s="3" t="s">
        <v>49</v>
      </c>
      <c r="AH68" s="3" t="s">
        <v>53</v>
      </c>
      <c r="AI68" s="3" t="s">
        <v>54</v>
      </c>
    </row>
    <row r="69" spans="1:35" ht="26.25">
      <c r="A69" s="3">
        <v>65</v>
      </c>
      <c r="B69" s="3" t="str">
        <f>T("03270002290")</f>
        <v>03270002290</v>
      </c>
      <c r="C69" s="3" t="str">
        <f>T("20112713087101950")</f>
        <v>20112713087101950</v>
      </c>
      <c r="D69" s="3" t="s">
        <v>444</v>
      </c>
      <c r="E69" s="3" t="s">
        <v>445</v>
      </c>
      <c r="F69" s="3" t="s">
        <v>446</v>
      </c>
      <c r="G69" s="3" t="s">
        <v>447</v>
      </c>
      <c r="H69" s="3" t="s">
        <v>448</v>
      </c>
      <c r="I69" s="3" t="s">
        <v>449</v>
      </c>
      <c r="J69" s="4"/>
      <c r="K69" s="5">
        <v>40599</v>
      </c>
      <c r="L69" s="3">
        <v>11</v>
      </c>
      <c r="M69" s="3" t="s">
        <v>41</v>
      </c>
      <c r="N69" s="3" t="s">
        <v>42</v>
      </c>
      <c r="O69" s="3" t="s">
        <v>43</v>
      </c>
      <c r="P69" s="3">
        <v>6</v>
      </c>
      <c r="Q69" s="3" t="s">
        <v>172</v>
      </c>
      <c r="R69" s="3" t="s">
        <v>45</v>
      </c>
      <c r="S69" s="4"/>
      <c r="T69" s="3" t="s">
        <v>61</v>
      </c>
      <c r="U69" s="3">
        <v>1747014761</v>
      </c>
      <c r="V69" s="3" t="s">
        <v>47</v>
      </c>
      <c r="W69" s="3">
        <v>1701</v>
      </c>
      <c r="X69" s="3" t="s">
        <v>48</v>
      </c>
      <c r="Y69" s="3" t="s">
        <v>48</v>
      </c>
      <c r="Z69" s="3" t="s">
        <v>49</v>
      </c>
      <c r="AA69" s="3">
        <v>1747014761</v>
      </c>
      <c r="AB69" s="3">
        <v>200275556</v>
      </c>
      <c r="AC69" s="5">
        <v>42742</v>
      </c>
      <c r="AD69" s="3">
        <v>1747014761</v>
      </c>
      <c r="AE69" s="3" t="s">
        <v>50</v>
      </c>
      <c r="AF69" s="3" t="s">
        <v>51</v>
      </c>
      <c r="AG69" s="3" t="s">
        <v>49</v>
      </c>
      <c r="AH69" s="3" t="s">
        <v>53</v>
      </c>
      <c r="AI69" s="3" t="s">
        <v>54</v>
      </c>
    </row>
    <row r="70" spans="1:35" ht="26.25">
      <c r="A70" s="3">
        <v>66</v>
      </c>
      <c r="B70" s="3" t="str">
        <f>T("03270002292")</f>
        <v>03270002292</v>
      </c>
      <c r="C70" s="3" t="str">
        <f>T("19842713087121141")</f>
        <v>19842713087121141</v>
      </c>
      <c r="D70" s="3" t="s">
        <v>450</v>
      </c>
      <c r="E70" s="3" t="s">
        <v>451</v>
      </c>
      <c r="F70" s="3" t="s">
        <v>452</v>
      </c>
      <c r="G70" s="3" t="s">
        <v>453</v>
      </c>
      <c r="H70" s="3" t="s">
        <v>454</v>
      </c>
      <c r="I70" s="3" t="s">
        <v>455</v>
      </c>
      <c r="J70" s="4"/>
      <c r="K70" s="5">
        <v>30937</v>
      </c>
      <c r="L70" s="3">
        <v>37</v>
      </c>
      <c r="M70" s="3" t="s">
        <v>41</v>
      </c>
      <c r="N70" s="3" t="s">
        <v>42</v>
      </c>
      <c r="O70" s="3" t="s">
        <v>43</v>
      </c>
      <c r="P70" s="3">
        <v>8</v>
      </c>
      <c r="Q70" s="3" t="s">
        <v>172</v>
      </c>
      <c r="R70" s="3" t="s">
        <v>81</v>
      </c>
      <c r="S70" s="4"/>
      <c r="T70" s="3" t="s">
        <v>61</v>
      </c>
      <c r="U70" s="3">
        <v>1761317548</v>
      </c>
      <c r="V70" s="3" t="s">
        <v>47</v>
      </c>
      <c r="W70" s="3">
        <v>2278</v>
      </c>
      <c r="X70" s="3" t="s">
        <v>48</v>
      </c>
      <c r="Y70" s="3" t="s">
        <v>48</v>
      </c>
      <c r="Z70" s="3" t="s">
        <v>49</v>
      </c>
      <c r="AA70" s="3">
        <v>1761317548</v>
      </c>
      <c r="AB70" s="3">
        <v>200275556</v>
      </c>
      <c r="AC70" s="5">
        <v>43472</v>
      </c>
      <c r="AD70" s="3">
        <v>1761317548</v>
      </c>
      <c r="AE70" s="3" t="s">
        <v>50</v>
      </c>
      <c r="AF70" s="3" t="s">
        <v>51</v>
      </c>
      <c r="AG70" s="3" t="s">
        <v>52</v>
      </c>
      <c r="AH70" s="3" t="s">
        <v>53</v>
      </c>
      <c r="AI70" s="3" t="s">
        <v>54</v>
      </c>
    </row>
    <row r="71" spans="1:35" ht="26.25">
      <c r="A71" s="3">
        <v>67</v>
      </c>
      <c r="B71" s="3" t="str">
        <f>T("03270002293")</f>
        <v>03270002293</v>
      </c>
      <c r="C71" s="3" t="str">
        <f>T("19872713087112370")</f>
        <v>19872713087112370</v>
      </c>
      <c r="D71" s="3" t="s">
        <v>456</v>
      </c>
      <c r="E71" s="3" t="s">
        <v>457</v>
      </c>
      <c r="F71" s="3" t="s">
        <v>458</v>
      </c>
      <c r="G71" s="3" t="s">
        <v>459</v>
      </c>
      <c r="H71" s="3" t="s">
        <v>460</v>
      </c>
      <c r="I71" s="3" t="s">
        <v>461</v>
      </c>
      <c r="J71" s="4"/>
      <c r="K71" s="5">
        <v>31837</v>
      </c>
      <c r="L71" s="3">
        <v>35</v>
      </c>
      <c r="M71" s="3" t="s">
        <v>41</v>
      </c>
      <c r="N71" s="3" t="s">
        <v>42</v>
      </c>
      <c r="O71" s="3" t="s">
        <v>43</v>
      </c>
      <c r="P71" s="3">
        <v>6</v>
      </c>
      <c r="Q71" s="3" t="s">
        <v>172</v>
      </c>
      <c r="R71" s="3" t="s">
        <v>45</v>
      </c>
      <c r="S71" s="4"/>
      <c r="T71" s="3" t="s">
        <v>46</v>
      </c>
      <c r="U71" s="3">
        <v>1964746965</v>
      </c>
      <c r="V71" s="3" t="s">
        <v>47</v>
      </c>
      <c r="W71" s="3">
        <v>1392</v>
      </c>
      <c r="X71" s="3" t="s">
        <v>48</v>
      </c>
      <c r="Y71" s="3" t="s">
        <v>48</v>
      </c>
      <c r="Z71" s="3" t="s">
        <v>49</v>
      </c>
      <c r="AA71" s="3">
        <v>1964746965</v>
      </c>
      <c r="AB71" s="3">
        <v>200275556</v>
      </c>
      <c r="AC71" s="5">
        <v>42376</v>
      </c>
      <c r="AD71" s="3">
        <v>1964746965</v>
      </c>
      <c r="AE71" s="3" t="s">
        <v>50</v>
      </c>
      <c r="AF71" s="3" t="s">
        <v>51</v>
      </c>
      <c r="AG71" s="3" t="s">
        <v>52</v>
      </c>
      <c r="AH71" s="3" t="s">
        <v>53</v>
      </c>
      <c r="AI71" s="3" t="s">
        <v>54</v>
      </c>
    </row>
    <row r="72" spans="1:35" ht="26.25">
      <c r="A72" s="3">
        <v>68</v>
      </c>
      <c r="B72" s="3" t="str">
        <f>T("03270002295")</f>
        <v>03270002295</v>
      </c>
      <c r="C72" s="3" t="str">
        <f>T("19972713087015167")</f>
        <v>19972713087015167</v>
      </c>
      <c r="D72" s="3" t="s">
        <v>462</v>
      </c>
      <c r="E72" s="3" t="s">
        <v>463</v>
      </c>
      <c r="F72" s="3" t="s">
        <v>464</v>
      </c>
      <c r="G72" s="3" t="s">
        <v>465</v>
      </c>
      <c r="H72" s="3" t="s">
        <v>466</v>
      </c>
      <c r="I72" s="3" t="s">
        <v>467</v>
      </c>
      <c r="J72" s="4"/>
      <c r="K72" s="5">
        <v>35508</v>
      </c>
      <c r="L72" s="3">
        <v>25</v>
      </c>
      <c r="M72" s="3" t="s">
        <v>41</v>
      </c>
      <c r="N72" s="3" t="s">
        <v>42</v>
      </c>
      <c r="O72" s="3" t="s">
        <v>43</v>
      </c>
      <c r="P72" s="3">
        <v>7</v>
      </c>
      <c r="Q72" s="3" t="s">
        <v>172</v>
      </c>
      <c r="R72" s="3" t="s">
        <v>45</v>
      </c>
      <c r="S72" s="4"/>
      <c r="T72" s="3" t="s">
        <v>46</v>
      </c>
      <c r="U72" s="3">
        <v>1780029198</v>
      </c>
      <c r="V72" s="3" t="s">
        <v>47</v>
      </c>
      <c r="W72" s="3">
        <v>1884</v>
      </c>
      <c r="X72" s="3" t="s">
        <v>48</v>
      </c>
      <c r="Y72" s="3" t="s">
        <v>48</v>
      </c>
      <c r="Z72" s="3" t="s">
        <v>95</v>
      </c>
      <c r="AA72" s="3">
        <v>1834701612</v>
      </c>
      <c r="AB72" s="3">
        <v>200275556</v>
      </c>
      <c r="AC72" s="5">
        <v>43107</v>
      </c>
      <c r="AD72" s="3">
        <v>1780029198</v>
      </c>
      <c r="AE72" s="3" t="s">
        <v>50</v>
      </c>
      <c r="AF72" s="3" t="s">
        <v>51</v>
      </c>
      <c r="AG72" s="3" t="s">
        <v>49</v>
      </c>
      <c r="AH72" s="3" t="s">
        <v>53</v>
      </c>
      <c r="AI72" s="3" t="s">
        <v>54</v>
      </c>
    </row>
    <row r="73" spans="1:35" ht="26.25">
      <c r="A73" s="3">
        <v>69</v>
      </c>
      <c r="B73" s="3" t="str">
        <f>T("03270002296")</f>
        <v>03270002296</v>
      </c>
      <c r="C73" s="3" t="str">
        <f>T("20112713087100805")</f>
        <v>20112713087100805</v>
      </c>
      <c r="D73" s="3" t="s">
        <v>468</v>
      </c>
      <c r="E73" s="3" t="s">
        <v>469</v>
      </c>
      <c r="F73" s="3" t="s">
        <v>470</v>
      </c>
      <c r="G73" s="3" t="s">
        <v>471</v>
      </c>
      <c r="H73" s="3" t="s">
        <v>472</v>
      </c>
      <c r="I73" s="3" t="s">
        <v>473</v>
      </c>
      <c r="J73" s="4"/>
      <c r="K73" s="5">
        <v>40644</v>
      </c>
      <c r="L73" s="3">
        <v>11</v>
      </c>
      <c r="M73" s="3" t="s">
        <v>41</v>
      </c>
      <c r="N73" s="3" t="s">
        <v>42</v>
      </c>
      <c r="O73" s="3" t="s">
        <v>43</v>
      </c>
      <c r="P73" s="3">
        <v>7</v>
      </c>
      <c r="Q73" s="3" t="s">
        <v>172</v>
      </c>
      <c r="R73" s="3" t="s">
        <v>81</v>
      </c>
      <c r="S73" s="4"/>
      <c r="T73" s="3" t="s">
        <v>61</v>
      </c>
      <c r="U73" s="3">
        <v>1971716447</v>
      </c>
      <c r="V73" s="3" t="s">
        <v>47</v>
      </c>
      <c r="W73" s="3">
        <v>736</v>
      </c>
      <c r="X73" s="3" t="s">
        <v>48</v>
      </c>
      <c r="Y73" s="3" t="s">
        <v>48</v>
      </c>
      <c r="Z73" s="3" t="s">
        <v>49</v>
      </c>
      <c r="AA73" s="3">
        <v>1961349564</v>
      </c>
      <c r="AB73" s="3">
        <v>200275556</v>
      </c>
      <c r="AC73" s="5">
        <v>41646</v>
      </c>
      <c r="AD73" s="3">
        <v>1971716447</v>
      </c>
      <c r="AE73" s="3" t="s">
        <v>50</v>
      </c>
      <c r="AF73" s="3" t="s">
        <v>51</v>
      </c>
      <c r="AG73" s="3" t="s">
        <v>49</v>
      </c>
      <c r="AH73" s="3" t="s">
        <v>53</v>
      </c>
      <c r="AI73" s="3" t="s">
        <v>54</v>
      </c>
    </row>
    <row r="74" spans="1:35" ht="26.25">
      <c r="A74" s="3">
        <v>70</v>
      </c>
      <c r="B74" s="3" t="str">
        <f>T("03270002297")</f>
        <v>03270002297</v>
      </c>
      <c r="C74" s="3" t="str">
        <f>T("20102713087101894")</f>
        <v>20102713087101894</v>
      </c>
      <c r="D74" s="3" t="s">
        <v>474</v>
      </c>
      <c r="E74" s="3" t="s">
        <v>475</v>
      </c>
      <c r="F74" s="3" t="s">
        <v>476</v>
      </c>
      <c r="G74" s="3" t="s">
        <v>477</v>
      </c>
      <c r="H74" s="3" t="s">
        <v>478</v>
      </c>
      <c r="I74" s="3" t="s">
        <v>479</v>
      </c>
      <c r="J74" s="4"/>
      <c r="K74" s="5">
        <v>40520</v>
      </c>
      <c r="L74" s="3">
        <v>11</v>
      </c>
      <c r="M74" s="3" t="s">
        <v>41</v>
      </c>
      <c r="N74" s="3" t="s">
        <v>42</v>
      </c>
      <c r="O74" s="3" t="s">
        <v>43</v>
      </c>
      <c r="P74" s="3">
        <v>8</v>
      </c>
      <c r="Q74" s="3" t="s">
        <v>172</v>
      </c>
      <c r="R74" s="3" t="s">
        <v>45</v>
      </c>
      <c r="S74" s="4"/>
      <c r="T74" s="3" t="s">
        <v>46</v>
      </c>
      <c r="U74" s="3">
        <v>1305150443</v>
      </c>
      <c r="V74" s="3" t="s">
        <v>47</v>
      </c>
      <c r="W74" s="3">
        <v>1702</v>
      </c>
      <c r="X74" s="3" t="s">
        <v>48</v>
      </c>
      <c r="Y74" s="3" t="s">
        <v>48</v>
      </c>
      <c r="Z74" s="3" t="s">
        <v>49</v>
      </c>
      <c r="AA74" s="3">
        <v>1305150443</v>
      </c>
      <c r="AB74" s="3">
        <v>200275556</v>
      </c>
      <c r="AC74" s="5">
        <v>42742</v>
      </c>
      <c r="AD74" s="3">
        <v>1305150443</v>
      </c>
      <c r="AE74" s="3" t="s">
        <v>50</v>
      </c>
      <c r="AF74" s="3" t="s">
        <v>51</v>
      </c>
      <c r="AG74" s="3" t="s">
        <v>49</v>
      </c>
      <c r="AH74" s="3" t="s">
        <v>53</v>
      </c>
      <c r="AI74" s="3" t="s">
        <v>54</v>
      </c>
    </row>
    <row r="75" spans="1:35" ht="26.25">
      <c r="A75" s="3">
        <v>71</v>
      </c>
      <c r="B75" s="3" t="str">
        <f>T("03270002298")</f>
        <v>03270002298</v>
      </c>
      <c r="C75" s="3" t="str">
        <f>T("19682713087626406")</f>
        <v>19682713087626406</v>
      </c>
      <c r="D75" s="3" t="s">
        <v>480</v>
      </c>
      <c r="E75" s="3" t="s">
        <v>481</v>
      </c>
      <c r="F75" s="3" t="s">
        <v>482</v>
      </c>
      <c r="G75" s="3" t="s">
        <v>483</v>
      </c>
      <c r="H75" s="3" t="s">
        <v>484</v>
      </c>
      <c r="I75" s="3" t="s">
        <v>485</v>
      </c>
      <c r="J75" s="4"/>
      <c r="K75" s="5">
        <v>25026</v>
      </c>
      <c r="L75" s="3">
        <v>53</v>
      </c>
      <c r="M75" s="3" t="s">
        <v>41</v>
      </c>
      <c r="N75" s="3" t="s">
        <v>42</v>
      </c>
      <c r="O75" s="3" t="s">
        <v>43</v>
      </c>
      <c r="P75" s="3">
        <v>7</v>
      </c>
      <c r="Q75" s="3" t="s">
        <v>172</v>
      </c>
      <c r="R75" s="3" t="s">
        <v>45</v>
      </c>
      <c r="S75" s="4"/>
      <c r="T75" s="3" t="s">
        <v>61</v>
      </c>
      <c r="U75" s="3">
        <v>1956177368</v>
      </c>
      <c r="V75" s="3" t="s">
        <v>47</v>
      </c>
      <c r="W75" s="3">
        <v>3304</v>
      </c>
      <c r="X75" s="3" t="s">
        <v>48</v>
      </c>
      <c r="Y75" s="3" t="s">
        <v>48</v>
      </c>
      <c r="Z75" s="3" t="s">
        <v>95</v>
      </c>
      <c r="AA75" s="3">
        <v>1761664922</v>
      </c>
      <c r="AB75" s="3">
        <v>200275556</v>
      </c>
      <c r="AC75" s="5">
        <v>43835</v>
      </c>
      <c r="AD75" s="3">
        <v>1956177368</v>
      </c>
      <c r="AE75" s="3" t="s">
        <v>50</v>
      </c>
      <c r="AF75" s="3" t="s">
        <v>51</v>
      </c>
      <c r="AG75" s="3" t="s">
        <v>52</v>
      </c>
      <c r="AH75" s="3" t="s">
        <v>53</v>
      </c>
      <c r="AI75" s="3" t="s">
        <v>54</v>
      </c>
    </row>
    <row r="76" spans="1:35" ht="26.25">
      <c r="A76" s="3">
        <v>72</v>
      </c>
      <c r="B76" s="3" t="str">
        <f>T("03270002300")</f>
        <v>03270002300</v>
      </c>
      <c r="C76" s="3" t="str">
        <f>T("19802713087119646")</f>
        <v>19802713087119646</v>
      </c>
      <c r="D76" s="3" t="s">
        <v>486</v>
      </c>
      <c r="E76" s="3" t="s">
        <v>90</v>
      </c>
      <c r="F76" s="3" t="s">
        <v>487</v>
      </c>
      <c r="G76" s="3" t="s">
        <v>488</v>
      </c>
      <c r="H76" s="3" t="s">
        <v>489</v>
      </c>
      <c r="I76" s="3" t="s">
        <v>490</v>
      </c>
      <c r="J76" s="4"/>
      <c r="K76" s="5">
        <v>29479</v>
      </c>
      <c r="L76" s="3">
        <v>41</v>
      </c>
      <c r="M76" s="3" t="s">
        <v>41</v>
      </c>
      <c r="N76" s="3" t="s">
        <v>42</v>
      </c>
      <c r="O76" s="3" t="s">
        <v>43</v>
      </c>
      <c r="P76" s="3">
        <v>6</v>
      </c>
      <c r="Q76" s="3" t="s">
        <v>172</v>
      </c>
      <c r="R76" s="3" t="s">
        <v>45</v>
      </c>
      <c r="S76" s="4"/>
      <c r="T76" s="3" t="s">
        <v>61</v>
      </c>
      <c r="U76" s="3">
        <v>1318761213</v>
      </c>
      <c r="V76" s="3" t="s">
        <v>47</v>
      </c>
      <c r="W76" s="3">
        <v>2255</v>
      </c>
      <c r="X76" s="3" t="s">
        <v>48</v>
      </c>
      <c r="Y76" s="3" t="s">
        <v>48</v>
      </c>
      <c r="Z76" s="3" t="s">
        <v>49</v>
      </c>
      <c r="AA76" s="3">
        <v>1318761213</v>
      </c>
      <c r="AB76" s="3">
        <v>200275556</v>
      </c>
      <c r="AC76" s="5">
        <v>43472</v>
      </c>
      <c r="AD76" s="3">
        <v>1318761213</v>
      </c>
      <c r="AE76" s="3" t="s">
        <v>50</v>
      </c>
      <c r="AF76" s="3" t="s">
        <v>51</v>
      </c>
      <c r="AG76" s="3" t="s">
        <v>52</v>
      </c>
      <c r="AH76" s="3" t="s">
        <v>53</v>
      </c>
      <c r="AI76" s="3" t="s">
        <v>54</v>
      </c>
    </row>
    <row r="77" spans="1:35" ht="26.25">
      <c r="A77" s="3">
        <v>73</v>
      </c>
      <c r="B77" s="3" t="str">
        <f>T("03270002301")</f>
        <v>03270002301</v>
      </c>
      <c r="C77" s="3" t="str">
        <f>T("19982713087100983")</f>
        <v>19982713087100983</v>
      </c>
      <c r="D77" s="3" t="s">
        <v>491</v>
      </c>
      <c r="E77" s="3" t="s">
        <v>492</v>
      </c>
      <c r="F77" s="3" t="s">
        <v>493</v>
      </c>
      <c r="G77" s="3" t="s">
        <v>494</v>
      </c>
      <c r="H77" s="3" t="s">
        <v>495</v>
      </c>
      <c r="I77" s="3" t="s">
        <v>496</v>
      </c>
      <c r="J77" s="4"/>
      <c r="K77" s="5">
        <v>35958</v>
      </c>
      <c r="L77" s="3">
        <v>23</v>
      </c>
      <c r="M77" s="3" t="s">
        <v>41</v>
      </c>
      <c r="N77" s="3" t="s">
        <v>42</v>
      </c>
      <c r="O77" s="3" t="s">
        <v>43</v>
      </c>
      <c r="P77" s="3">
        <v>3</v>
      </c>
      <c r="Q77" s="3" t="s">
        <v>44</v>
      </c>
      <c r="R77" s="3" t="s">
        <v>81</v>
      </c>
      <c r="S77" s="4"/>
      <c r="T77" s="3" t="s">
        <v>46</v>
      </c>
      <c r="U77" s="3">
        <v>1727077886</v>
      </c>
      <c r="V77" s="3" t="s">
        <v>47</v>
      </c>
      <c r="W77" s="3">
        <v>456</v>
      </c>
      <c r="X77" s="3" t="s">
        <v>48</v>
      </c>
      <c r="Y77" s="3" t="s">
        <v>48</v>
      </c>
      <c r="Z77" s="3" t="s">
        <v>49</v>
      </c>
      <c r="AA77" s="3">
        <v>1727077886</v>
      </c>
      <c r="AB77" s="3">
        <v>200275556</v>
      </c>
      <c r="AC77" s="5">
        <v>39820</v>
      </c>
      <c r="AD77" s="3">
        <v>1727077886</v>
      </c>
      <c r="AE77" s="3" t="s">
        <v>50</v>
      </c>
      <c r="AF77" s="3" t="s">
        <v>51</v>
      </c>
      <c r="AG77" s="3" t="s">
        <v>49</v>
      </c>
      <c r="AH77" s="3" t="s">
        <v>53</v>
      </c>
      <c r="AI77" s="3" t="s">
        <v>54</v>
      </c>
    </row>
    <row r="78" spans="1:35" ht="26.25">
      <c r="A78" s="3">
        <v>74</v>
      </c>
      <c r="B78" s="3" t="str">
        <f>T("03270002304")</f>
        <v>03270002304</v>
      </c>
      <c r="C78" s="3" t="str">
        <f>T("20082713087002054")</f>
        <v>20082713087002054</v>
      </c>
      <c r="D78" s="3" t="s">
        <v>497</v>
      </c>
      <c r="E78" s="3" t="s">
        <v>498</v>
      </c>
      <c r="F78" s="3" t="s">
        <v>499</v>
      </c>
      <c r="G78" s="3" t="s">
        <v>500</v>
      </c>
      <c r="H78" s="3" t="s">
        <v>501</v>
      </c>
      <c r="I78" s="3" t="s">
        <v>502</v>
      </c>
      <c r="J78" s="4"/>
      <c r="K78" s="5">
        <v>39696</v>
      </c>
      <c r="L78" s="3">
        <v>13</v>
      </c>
      <c r="M78" s="3" t="s">
        <v>41</v>
      </c>
      <c r="N78" s="3" t="s">
        <v>42</v>
      </c>
      <c r="O78" s="3" t="s">
        <v>43</v>
      </c>
      <c r="P78" s="3">
        <v>6</v>
      </c>
      <c r="Q78" s="3" t="s">
        <v>172</v>
      </c>
      <c r="R78" s="3" t="s">
        <v>81</v>
      </c>
      <c r="S78" s="4"/>
      <c r="T78" s="3" t="s">
        <v>61</v>
      </c>
      <c r="U78" s="3">
        <v>1764886862</v>
      </c>
      <c r="V78" s="3" t="s">
        <v>47</v>
      </c>
      <c r="W78" s="3">
        <v>734</v>
      </c>
      <c r="X78" s="3" t="s">
        <v>48</v>
      </c>
      <c r="Y78" s="3" t="s">
        <v>48</v>
      </c>
      <c r="Z78" s="3" t="s">
        <v>49</v>
      </c>
      <c r="AA78" s="3">
        <v>1764886862</v>
      </c>
      <c r="AB78" s="3">
        <v>200275556</v>
      </c>
      <c r="AC78" s="5">
        <v>41646</v>
      </c>
      <c r="AD78" s="3">
        <v>1764886862</v>
      </c>
      <c r="AE78" s="3" t="s">
        <v>50</v>
      </c>
      <c r="AF78" s="3" t="s">
        <v>51</v>
      </c>
      <c r="AG78" s="3" t="s">
        <v>49</v>
      </c>
      <c r="AH78" s="3" t="s">
        <v>53</v>
      </c>
      <c r="AI78" s="3" t="s">
        <v>54</v>
      </c>
    </row>
    <row r="79" spans="1:35" ht="26.25">
      <c r="A79" s="3">
        <v>75</v>
      </c>
      <c r="B79" s="3" t="str">
        <f>T("03270002306")</f>
        <v>03270002306</v>
      </c>
      <c r="C79" s="3" t="str">
        <f>T("20002713087177007")</f>
        <v>20002713087177007</v>
      </c>
      <c r="D79" s="3" t="s">
        <v>503</v>
      </c>
      <c r="E79" s="3" t="s">
        <v>504</v>
      </c>
      <c r="F79" s="3" t="s">
        <v>505</v>
      </c>
      <c r="G79" s="3" t="s">
        <v>506</v>
      </c>
      <c r="H79" s="3" t="s">
        <v>507</v>
      </c>
      <c r="I79" s="3" t="s">
        <v>508</v>
      </c>
      <c r="J79" s="4"/>
      <c r="K79" s="5">
        <v>36865</v>
      </c>
      <c r="L79" s="3">
        <v>21</v>
      </c>
      <c r="M79" s="3" t="s">
        <v>41</v>
      </c>
      <c r="N79" s="3" t="s">
        <v>42</v>
      </c>
      <c r="O79" s="3" t="s">
        <v>43</v>
      </c>
      <c r="P79" s="3">
        <v>8</v>
      </c>
      <c r="Q79" s="3" t="s">
        <v>172</v>
      </c>
      <c r="R79" s="3" t="s">
        <v>45</v>
      </c>
      <c r="S79" s="4"/>
      <c r="T79" s="3" t="s">
        <v>61</v>
      </c>
      <c r="U79" s="3">
        <v>1314129631</v>
      </c>
      <c r="V79" s="3" t="s">
        <v>47</v>
      </c>
      <c r="W79" s="3">
        <v>1883</v>
      </c>
      <c r="X79" s="3" t="s">
        <v>48</v>
      </c>
      <c r="Y79" s="3" t="s">
        <v>48</v>
      </c>
      <c r="Z79" s="3" t="s">
        <v>49</v>
      </c>
      <c r="AA79" s="3">
        <v>1314129631</v>
      </c>
      <c r="AB79" s="3">
        <v>200275556</v>
      </c>
      <c r="AC79" s="5">
        <v>43107</v>
      </c>
      <c r="AD79" s="3">
        <v>1314129631</v>
      </c>
      <c r="AE79" s="3" t="s">
        <v>50</v>
      </c>
      <c r="AF79" s="3" t="s">
        <v>51</v>
      </c>
      <c r="AG79" s="3" t="s">
        <v>49</v>
      </c>
      <c r="AH79" s="3" t="s">
        <v>53</v>
      </c>
      <c r="AI79" s="3" t="s">
        <v>54</v>
      </c>
    </row>
    <row r="80" spans="1:35" ht="26.25">
      <c r="A80" s="3">
        <v>76</v>
      </c>
      <c r="B80" s="3" t="str">
        <f>T("03270002307")</f>
        <v>03270002307</v>
      </c>
      <c r="C80" s="3" t="str">
        <f>T("19892713087005239")</f>
        <v>19892713087005239</v>
      </c>
      <c r="D80" s="3" t="s">
        <v>509</v>
      </c>
      <c r="E80" s="3" t="s">
        <v>510</v>
      </c>
      <c r="F80" s="3" t="s">
        <v>511</v>
      </c>
      <c r="G80" s="3" t="s">
        <v>512</v>
      </c>
      <c r="H80" s="3" t="s">
        <v>513</v>
      </c>
      <c r="I80" s="3" t="s">
        <v>514</v>
      </c>
      <c r="J80" s="4"/>
      <c r="K80" s="5">
        <v>32577</v>
      </c>
      <c r="L80" s="3">
        <v>33</v>
      </c>
      <c r="M80" s="3" t="s">
        <v>41</v>
      </c>
      <c r="N80" s="3" t="s">
        <v>42</v>
      </c>
      <c r="O80" s="3" t="s">
        <v>43</v>
      </c>
      <c r="P80" s="3">
        <v>8</v>
      </c>
      <c r="Q80" s="3" t="s">
        <v>141</v>
      </c>
      <c r="R80" s="3" t="s">
        <v>81</v>
      </c>
      <c r="S80" s="4"/>
      <c r="T80" s="3" t="s">
        <v>61</v>
      </c>
      <c r="U80" s="3">
        <v>1792670932</v>
      </c>
      <c r="V80" s="3" t="s">
        <v>47</v>
      </c>
      <c r="W80" s="3">
        <v>971</v>
      </c>
      <c r="X80" s="3" t="s">
        <v>48</v>
      </c>
      <c r="Y80" s="3" t="s">
        <v>48</v>
      </c>
      <c r="Z80" s="3" t="s">
        <v>95</v>
      </c>
      <c r="AA80" s="3">
        <v>1792670932</v>
      </c>
      <c r="AB80" s="3">
        <v>200275556</v>
      </c>
      <c r="AC80" s="5">
        <v>42011</v>
      </c>
      <c r="AD80" s="3">
        <v>1792670932</v>
      </c>
      <c r="AE80" s="3" t="s">
        <v>50</v>
      </c>
      <c r="AF80" s="3" t="s">
        <v>51</v>
      </c>
      <c r="AG80" s="3" t="s">
        <v>49</v>
      </c>
      <c r="AH80" s="3" t="s">
        <v>53</v>
      </c>
      <c r="AI80" s="3" t="s">
        <v>54</v>
      </c>
    </row>
    <row r="81" spans="1:35" ht="26.25">
      <c r="A81" s="3">
        <v>77</v>
      </c>
      <c r="B81" s="3" t="str">
        <f>T("03270002314")</f>
        <v>03270002314</v>
      </c>
      <c r="C81" s="3" t="str">
        <f>T("19602713087122015")</f>
        <v>19602713087122015</v>
      </c>
      <c r="D81" s="3" t="s">
        <v>238</v>
      </c>
      <c r="E81" s="3" t="s">
        <v>515</v>
      </c>
      <c r="F81" s="3" t="s">
        <v>516</v>
      </c>
      <c r="G81" s="3" t="s">
        <v>517</v>
      </c>
      <c r="H81" s="3" t="s">
        <v>518</v>
      </c>
      <c r="I81" s="3" t="s">
        <v>519</v>
      </c>
      <c r="J81" s="4"/>
      <c r="K81" s="5">
        <v>22069</v>
      </c>
      <c r="L81" s="3">
        <v>61</v>
      </c>
      <c r="M81" s="3" t="s">
        <v>41</v>
      </c>
      <c r="N81" s="3" t="s">
        <v>42</v>
      </c>
      <c r="O81" s="3" t="s">
        <v>43</v>
      </c>
      <c r="P81" s="3">
        <v>8</v>
      </c>
      <c r="Q81" s="3" t="s">
        <v>141</v>
      </c>
      <c r="R81" s="3" t="s">
        <v>45</v>
      </c>
      <c r="S81" s="4"/>
      <c r="T81" s="3" t="s">
        <v>61</v>
      </c>
      <c r="U81" s="3">
        <v>1745643150</v>
      </c>
      <c r="V81" s="3" t="s">
        <v>47</v>
      </c>
      <c r="W81" s="3">
        <v>2236</v>
      </c>
      <c r="X81" s="3" t="s">
        <v>48</v>
      </c>
      <c r="Y81" s="3" t="s">
        <v>48</v>
      </c>
      <c r="Z81" s="3" t="s">
        <v>49</v>
      </c>
      <c r="AA81" s="3">
        <v>1745643150</v>
      </c>
      <c r="AB81" s="3">
        <v>200275556</v>
      </c>
      <c r="AC81" s="5">
        <v>43472</v>
      </c>
      <c r="AD81" s="3">
        <v>1745643150</v>
      </c>
      <c r="AE81" s="3" t="s">
        <v>50</v>
      </c>
      <c r="AF81" s="3" t="s">
        <v>51</v>
      </c>
      <c r="AG81" s="3" t="s">
        <v>52</v>
      </c>
      <c r="AH81" s="3" t="s">
        <v>53</v>
      </c>
      <c r="AI81" s="3" t="s">
        <v>54</v>
      </c>
    </row>
    <row r="82" spans="1:35" ht="26.25">
      <c r="A82" s="3">
        <v>78</v>
      </c>
      <c r="B82" s="3" t="str">
        <f>T("03270002441")</f>
        <v>03270002441</v>
      </c>
      <c r="C82" s="3" t="str">
        <f>T("20002713087000032")</f>
        <v>20002713087000032</v>
      </c>
      <c r="D82" s="3" t="s">
        <v>520</v>
      </c>
      <c r="E82" s="3" t="s">
        <v>521</v>
      </c>
      <c r="F82" s="3" t="s">
        <v>522</v>
      </c>
      <c r="G82" s="3" t="s">
        <v>523</v>
      </c>
      <c r="H82" s="3" t="s">
        <v>524</v>
      </c>
      <c r="I82" s="3" t="s">
        <v>525</v>
      </c>
      <c r="J82" s="4"/>
      <c r="K82" s="5">
        <v>36576</v>
      </c>
      <c r="L82" s="3">
        <v>22</v>
      </c>
      <c r="M82" s="3" t="s">
        <v>41</v>
      </c>
      <c r="N82" s="3" t="s">
        <v>42</v>
      </c>
      <c r="O82" s="3" t="s">
        <v>43</v>
      </c>
      <c r="P82" s="3">
        <v>8</v>
      </c>
      <c r="Q82" s="3" t="s">
        <v>141</v>
      </c>
      <c r="R82" s="3" t="s">
        <v>45</v>
      </c>
      <c r="S82" s="4"/>
      <c r="T82" s="3" t="s">
        <v>61</v>
      </c>
      <c r="U82" s="3">
        <v>1724123545</v>
      </c>
      <c r="V82" s="3" t="s">
        <v>47</v>
      </c>
      <c r="W82" s="3">
        <v>3305</v>
      </c>
      <c r="X82" s="3" t="s">
        <v>48</v>
      </c>
      <c r="Y82" s="3" t="s">
        <v>48</v>
      </c>
      <c r="Z82" s="3" t="s">
        <v>49</v>
      </c>
      <c r="AA82" s="3">
        <v>1724123545</v>
      </c>
      <c r="AB82" s="3">
        <v>200275556</v>
      </c>
      <c r="AC82" s="5">
        <v>43835</v>
      </c>
      <c r="AD82" s="3">
        <v>1724123545</v>
      </c>
      <c r="AE82" s="3" t="s">
        <v>50</v>
      </c>
      <c r="AF82" s="3" t="s">
        <v>51</v>
      </c>
      <c r="AG82" s="3" t="s">
        <v>49</v>
      </c>
      <c r="AH82" s="3" t="s">
        <v>53</v>
      </c>
      <c r="AI82" s="3" t="s">
        <v>54</v>
      </c>
    </row>
    <row r="83" spans="1:35" ht="26.25">
      <c r="A83" s="3">
        <v>79</v>
      </c>
      <c r="B83" s="3" t="str">
        <f>T("03270002801")</f>
        <v>03270002801</v>
      </c>
      <c r="C83" s="3" t="str">
        <f>T("20032713087001400")</f>
        <v>20032713087001400</v>
      </c>
      <c r="D83" s="3" t="s">
        <v>526</v>
      </c>
      <c r="E83" s="3" t="s">
        <v>527</v>
      </c>
      <c r="F83" s="3" t="s">
        <v>528</v>
      </c>
      <c r="G83" s="3" t="s">
        <v>529</v>
      </c>
      <c r="H83" s="3" t="s">
        <v>530</v>
      </c>
      <c r="I83" s="3" t="s">
        <v>531</v>
      </c>
      <c r="J83" s="4"/>
      <c r="K83" s="5">
        <v>37926</v>
      </c>
      <c r="L83" s="3">
        <v>18</v>
      </c>
      <c r="M83" s="3" t="s">
        <v>41</v>
      </c>
      <c r="N83" s="3" t="s">
        <v>42</v>
      </c>
      <c r="O83" s="3" t="s">
        <v>43</v>
      </c>
      <c r="P83" s="3">
        <v>6</v>
      </c>
      <c r="Q83" s="3" t="s">
        <v>532</v>
      </c>
      <c r="R83" s="3" t="s">
        <v>45</v>
      </c>
      <c r="S83" s="4"/>
      <c r="T83" s="3" t="s">
        <v>46</v>
      </c>
      <c r="U83" s="3">
        <v>1882616207</v>
      </c>
      <c r="V83" s="3" t="s">
        <v>47</v>
      </c>
      <c r="W83" s="3">
        <v>2220</v>
      </c>
      <c r="X83" s="3" t="s">
        <v>48</v>
      </c>
      <c r="Y83" s="3" t="s">
        <v>48</v>
      </c>
      <c r="Z83" s="3" t="s">
        <v>95</v>
      </c>
      <c r="AA83" s="3">
        <v>1882616207</v>
      </c>
      <c r="AB83" s="3">
        <v>200275556</v>
      </c>
      <c r="AC83" s="5">
        <v>43472</v>
      </c>
      <c r="AD83" s="3">
        <v>1882616207</v>
      </c>
      <c r="AE83" s="3" t="s">
        <v>50</v>
      </c>
      <c r="AF83" s="3" t="s">
        <v>51</v>
      </c>
      <c r="AG83" s="3" t="s">
        <v>49</v>
      </c>
      <c r="AH83" s="3" t="s">
        <v>53</v>
      </c>
      <c r="AI83" s="3" t="s">
        <v>54</v>
      </c>
    </row>
    <row r="84" spans="1:35" ht="26.25">
      <c r="A84" s="3">
        <v>80</v>
      </c>
      <c r="B84" s="3" t="str">
        <f>T("03270002804")</f>
        <v>03270002804</v>
      </c>
      <c r="C84" s="3" t="str">
        <f>T("1933060673")</f>
        <v>1933060673</v>
      </c>
      <c r="D84" s="3" t="s">
        <v>533</v>
      </c>
      <c r="E84" s="3" t="s">
        <v>534</v>
      </c>
      <c r="F84" s="3" t="s">
        <v>535</v>
      </c>
      <c r="G84" s="3" t="s">
        <v>536</v>
      </c>
      <c r="H84" s="3" t="s">
        <v>537</v>
      </c>
      <c r="I84" s="3" t="s">
        <v>538</v>
      </c>
      <c r="J84" s="4"/>
      <c r="K84" s="5">
        <v>34160</v>
      </c>
      <c r="L84" s="3">
        <v>28</v>
      </c>
      <c r="M84" s="3" t="s">
        <v>41</v>
      </c>
      <c r="N84" s="3" t="s">
        <v>42</v>
      </c>
      <c r="O84" s="3" t="s">
        <v>43</v>
      </c>
      <c r="P84" s="3">
        <v>8</v>
      </c>
      <c r="Q84" s="3" t="s">
        <v>532</v>
      </c>
      <c r="R84" s="3" t="s">
        <v>45</v>
      </c>
      <c r="S84" s="4"/>
      <c r="T84" s="3" t="s">
        <v>46</v>
      </c>
      <c r="U84" s="3">
        <v>1705850962</v>
      </c>
      <c r="V84" s="3" t="s">
        <v>47</v>
      </c>
      <c r="W84" s="3">
        <v>2279</v>
      </c>
      <c r="X84" s="3" t="s">
        <v>48</v>
      </c>
      <c r="Y84" s="3" t="s">
        <v>48</v>
      </c>
      <c r="Z84" s="3" t="s">
        <v>49</v>
      </c>
      <c r="AA84" s="3">
        <v>1705850962</v>
      </c>
      <c r="AB84" s="3">
        <v>200275556</v>
      </c>
      <c r="AC84" s="5">
        <v>43472</v>
      </c>
      <c r="AD84" s="3">
        <v>1705850962</v>
      </c>
      <c r="AE84" s="3" t="s">
        <v>50</v>
      </c>
      <c r="AF84" s="3" t="s">
        <v>51</v>
      </c>
      <c r="AG84" s="3" t="s">
        <v>52</v>
      </c>
      <c r="AH84" s="3" t="s">
        <v>53</v>
      </c>
      <c r="AI84" s="3" t="s">
        <v>54</v>
      </c>
    </row>
    <row r="85" spans="1:35" ht="26.25">
      <c r="A85" s="3">
        <v>81</v>
      </c>
      <c r="B85" s="3" t="str">
        <f>T("03270002806")</f>
        <v>03270002806</v>
      </c>
      <c r="C85" s="3" t="str">
        <f>T("19902713087000201")</f>
        <v>19902713087000201</v>
      </c>
      <c r="D85" s="3" t="s">
        <v>539</v>
      </c>
      <c r="E85" s="3" t="s">
        <v>540</v>
      </c>
      <c r="F85" s="3" t="s">
        <v>243</v>
      </c>
      <c r="G85" s="3" t="s">
        <v>541</v>
      </c>
      <c r="H85" s="3" t="s">
        <v>542</v>
      </c>
      <c r="I85" s="3" t="s">
        <v>543</v>
      </c>
      <c r="J85" s="4"/>
      <c r="K85" s="5">
        <v>32933</v>
      </c>
      <c r="L85" s="3">
        <v>32</v>
      </c>
      <c r="M85" s="3" t="s">
        <v>41</v>
      </c>
      <c r="N85" s="3" t="s">
        <v>42</v>
      </c>
      <c r="O85" s="3" t="s">
        <v>43</v>
      </c>
      <c r="P85" s="3">
        <v>6</v>
      </c>
      <c r="Q85" s="3" t="s">
        <v>532</v>
      </c>
      <c r="R85" s="3" t="s">
        <v>45</v>
      </c>
      <c r="S85" s="4"/>
      <c r="T85" s="3" t="s">
        <v>61</v>
      </c>
      <c r="U85" s="3">
        <v>1755434424</v>
      </c>
      <c r="V85" s="3" t="s">
        <v>47</v>
      </c>
      <c r="W85" s="3">
        <v>2259</v>
      </c>
      <c r="X85" s="3" t="s">
        <v>48</v>
      </c>
      <c r="Y85" s="3" t="s">
        <v>48</v>
      </c>
      <c r="Z85" s="3" t="s">
        <v>95</v>
      </c>
      <c r="AA85" s="3">
        <v>1323299960</v>
      </c>
      <c r="AB85" s="3">
        <v>200275556</v>
      </c>
      <c r="AC85" s="5">
        <v>43472</v>
      </c>
      <c r="AD85" s="3">
        <v>1755434424</v>
      </c>
      <c r="AE85" s="3" t="s">
        <v>50</v>
      </c>
      <c r="AF85" s="3" t="s">
        <v>51</v>
      </c>
      <c r="AG85" s="3" t="s">
        <v>52</v>
      </c>
      <c r="AH85" s="3" t="s">
        <v>53</v>
      </c>
      <c r="AI85" s="3" t="s">
        <v>54</v>
      </c>
    </row>
    <row r="86" spans="1:35" ht="26.25">
      <c r="A86" s="3">
        <v>82</v>
      </c>
      <c r="B86" s="3" t="str">
        <f>T("03270002807")</f>
        <v>03270002807</v>
      </c>
      <c r="C86" s="3" t="str">
        <f>T("4648259564")</f>
        <v>4648259564</v>
      </c>
      <c r="D86" s="3" t="s">
        <v>544</v>
      </c>
      <c r="E86" s="3" t="s">
        <v>545</v>
      </c>
      <c r="F86" s="3" t="s">
        <v>546</v>
      </c>
      <c r="G86" s="3" t="s">
        <v>547</v>
      </c>
      <c r="H86" s="3" t="s">
        <v>548</v>
      </c>
      <c r="I86" s="3" t="s">
        <v>549</v>
      </c>
      <c r="J86" s="4"/>
      <c r="K86" s="5">
        <v>33460</v>
      </c>
      <c r="L86" s="3">
        <v>30</v>
      </c>
      <c r="M86" s="3" t="s">
        <v>41</v>
      </c>
      <c r="N86" s="3" t="s">
        <v>42</v>
      </c>
      <c r="O86" s="3" t="s">
        <v>43</v>
      </c>
      <c r="P86" s="3">
        <v>1</v>
      </c>
      <c r="Q86" s="3" t="s">
        <v>74</v>
      </c>
      <c r="R86" s="3" t="s">
        <v>81</v>
      </c>
      <c r="S86" s="4"/>
      <c r="T86" s="3" t="s">
        <v>46</v>
      </c>
      <c r="U86" s="3">
        <v>1313329556</v>
      </c>
      <c r="V86" s="3" t="s">
        <v>47</v>
      </c>
      <c r="W86" s="3">
        <v>367</v>
      </c>
      <c r="X86" s="3" t="s">
        <v>48</v>
      </c>
      <c r="Y86" s="3" t="s">
        <v>48</v>
      </c>
      <c r="Z86" s="3" t="s">
        <v>49</v>
      </c>
      <c r="AA86" s="3">
        <v>1313329556</v>
      </c>
      <c r="AB86" s="3">
        <v>200275556</v>
      </c>
      <c r="AC86" s="5">
        <v>39089</v>
      </c>
      <c r="AD86" s="3">
        <v>1313329556</v>
      </c>
      <c r="AE86" s="3" t="s">
        <v>50</v>
      </c>
      <c r="AF86" s="3" t="s">
        <v>51</v>
      </c>
      <c r="AG86" s="3" t="s">
        <v>52</v>
      </c>
      <c r="AH86" s="3" t="s">
        <v>53</v>
      </c>
      <c r="AI86" s="3" t="s">
        <v>54</v>
      </c>
    </row>
    <row r="87" spans="1:35" ht="26.25">
      <c r="A87" s="3">
        <v>83</v>
      </c>
      <c r="B87" s="3" t="str">
        <f>T("03270002809")</f>
        <v>03270002809</v>
      </c>
      <c r="C87" s="3" t="str">
        <f>T("20062713087100967")</f>
        <v>20062713087100967</v>
      </c>
      <c r="D87" s="3" t="s">
        <v>550</v>
      </c>
      <c r="E87" s="3" t="s">
        <v>551</v>
      </c>
      <c r="F87" s="3" t="s">
        <v>119</v>
      </c>
      <c r="G87" s="3" t="s">
        <v>552</v>
      </c>
      <c r="H87" s="3" t="s">
        <v>553</v>
      </c>
      <c r="I87" s="3" t="s">
        <v>554</v>
      </c>
      <c r="J87" s="4"/>
      <c r="K87" s="5">
        <v>38749</v>
      </c>
      <c r="L87" s="3">
        <v>16</v>
      </c>
      <c r="M87" s="3" t="s">
        <v>41</v>
      </c>
      <c r="N87" s="3" t="s">
        <v>42</v>
      </c>
      <c r="O87" s="3" t="s">
        <v>43</v>
      </c>
      <c r="P87" s="3">
        <v>7</v>
      </c>
      <c r="Q87" s="3" t="s">
        <v>532</v>
      </c>
      <c r="R87" s="3" t="s">
        <v>45</v>
      </c>
      <c r="S87" s="4"/>
      <c r="T87" s="3" t="s">
        <v>61</v>
      </c>
      <c r="U87" s="3">
        <v>1890566513</v>
      </c>
      <c r="V87" s="3" t="s">
        <v>47</v>
      </c>
      <c r="W87" s="3">
        <v>969</v>
      </c>
      <c r="X87" s="3" t="s">
        <v>48</v>
      </c>
      <c r="Y87" s="3" t="s">
        <v>48</v>
      </c>
      <c r="Z87" s="3" t="s">
        <v>95</v>
      </c>
      <c r="AA87" s="3">
        <v>1890566514</v>
      </c>
      <c r="AB87" s="3">
        <v>200275556</v>
      </c>
      <c r="AC87" s="5">
        <v>42011</v>
      </c>
      <c r="AD87" s="3">
        <v>1890566513</v>
      </c>
      <c r="AE87" s="3" t="s">
        <v>50</v>
      </c>
      <c r="AF87" s="3" t="s">
        <v>51</v>
      </c>
      <c r="AG87" s="3" t="s">
        <v>49</v>
      </c>
      <c r="AH87" s="3" t="s">
        <v>53</v>
      </c>
      <c r="AI87" s="3" t="s">
        <v>54</v>
      </c>
    </row>
    <row r="88" spans="1:35" ht="26.25">
      <c r="A88" s="3">
        <v>84</v>
      </c>
      <c r="B88" s="3" t="str">
        <f>T("03270002813")</f>
        <v>03270002813</v>
      </c>
      <c r="C88" s="3" t="str">
        <f>T("19862713087118697")</f>
        <v>19862713087118697</v>
      </c>
      <c r="D88" s="3" t="s">
        <v>555</v>
      </c>
      <c r="E88" s="3" t="s">
        <v>556</v>
      </c>
      <c r="F88" s="3" t="s">
        <v>557</v>
      </c>
      <c r="G88" s="3" t="s">
        <v>558</v>
      </c>
      <c r="H88" s="3" t="s">
        <v>559</v>
      </c>
      <c r="I88" s="3" t="s">
        <v>560</v>
      </c>
      <c r="J88" s="4"/>
      <c r="K88" s="5">
        <v>31757</v>
      </c>
      <c r="L88" s="3">
        <v>35</v>
      </c>
      <c r="M88" s="3" t="s">
        <v>41</v>
      </c>
      <c r="N88" s="3" t="s">
        <v>42</v>
      </c>
      <c r="O88" s="3" t="s">
        <v>43</v>
      </c>
      <c r="P88" s="3">
        <v>6</v>
      </c>
      <c r="Q88" s="3" t="s">
        <v>532</v>
      </c>
      <c r="R88" s="3" t="s">
        <v>45</v>
      </c>
      <c r="S88" s="4"/>
      <c r="T88" s="3" t="s">
        <v>46</v>
      </c>
      <c r="U88" s="3">
        <v>1747349647</v>
      </c>
      <c r="V88" s="3" t="s">
        <v>47</v>
      </c>
      <c r="W88" s="3">
        <v>2266</v>
      </c>
      <c r="X88" s="3" t="s">
        <v>48</v>
      </c>
      <c r="Y88" s="3" t="s">
        <v>48</v>
      </c>
      <c r="Z88" s="3" t="s">
        <v>49</v>
      </c>
      <c r="AA88" s="3">
        <v>1314205044</v>
      </c>
      <c r="AB88" s="3">
        <v>200275556</v>
      </c>
      <c r="AC88" s="5">
        <v>43472</v>
      </c>
      <c r="AD88" s="3">
        <v>1747349647</v>
      </c>
      <c r="AE88" s="3" t="s">
        <v>50</v>
      </c>
      <c r="AF88" s="3" t="s">
        <v>51</v>
      </c>
      <c r="AG88" s="3" t="s">
        <v>52</v>
      </c>
      <c r="AH88" s="3" t="s">
        <v>53</v>
      </c>
      <c r="AI88" s="3" t="s">
        <v>54</v>
      </c>
    </row>
    <row r="89" spans="1:35" ht="26.25">
      <c r="A89" s="3">
        <v>85</v>
      </c>
      <c r="B89" s="3" t="str">
        <f>T("03270002817")</f>
        <v>03270002817</v>
      </c>
      <c r="C89" s="3" t="str">
        <f>T("19702713087121597")</f>
        <v>19702713087121597</v>
      </c>
      <c r="D89" s="3" t="s">
        <v>561</v>
      </c>
      <c r="E89" s="3" t="s">
        <v>562</v>
      </c>
      <c r="F89" s="3" t="s">
        <v>563</v>
      </c>
      <c r="G89" s="3" t="s">
        <v>564</v>
      </c>
      <c r="H89" s="3" t="s">
        <v>565</v>
      </c>
      <c r="I89" s="3" t="s">
        <v>566</v>
      </c>
      <c r="J89" s="4"/>
      <c r="K89" s="5">
        <v>25759</v>
      </c>
      <c r="L89" s="3">
        <v>51</v>
      </c>
      <c r="M89" s="3" t="s">
        <v>41</v>
      </c>
      <c r="N89" s="3" t="s">
        <v>42</v>
      </c>
      <c r="O89" s="3" t="s">
        <v>43</v>
      </c>
      <c r="P89" s="3">
        <v>6</v>
      </c>
      <c r="Q89" s="3" t="s">
        <v>532</v>
      </c>
      <c r="R89" s="3" t="s">
        <v>45</v>
      </c>
      <c r="S89" s="4"/>
      <c r="T89" s="3" t="s">
        <v>61</v>
      </c>
      <c r="U89" s="3">
        <v>1774480622</v>
      </c>
      <c r="V89" s="3" t="s">
        <v>47</v>
      </c>
      <c r="W89" s="3">
        <v>3301</v>
      </c>
      <c r="X89" s="3" t="s">
        <v>48</v>
      </c>
      <c r="Y89" s="3" t="s">
        <v>48</v>
      </c>
      <c r="Z89" s="3" t="s">
        <v>95</v>
      </c>
      <c r="AA89" s="3">
        <v>1774480622</v>
      </c>
      <c r="AB89" s="3">
        <v>200275556</v>
      </c>
      <c r="AC89" s="5">
        <v>43835</v>
      </c>
      <c r="AD89" s="3">
        <v>1774480622</v>
      </c>
      <c r="AE89" s="3" t="s">
        <v>50</v>
      </c>
      <c r="AF89" s="3" t="s">
        <v>51</v>
      </c>
      <c r="AG89" s="3" t="s">
        <v>52</v>
      </c>
      <c r="AH89" s="3" t="s">
        <v>53</v>
      </c>
      <c r="AI89" s="3" t="s">
        <v>54</v>
      </c>
    </row>
    <row r="90" spans="1:35" ht="26.25">
      <c r="A90" s="3">
        <v>86</v>
      </c>
      <c r="B90" s="3" t="str">
        <f>T("03270002823")</f>
        <v>03270002823</v>
      </c>
      <c r="C90" s="3" t="str">
        <f>T("20122713087103442")</f>
        <v>20122713087103442</v>
      </c>
      <c r="D90" s="3" t="s">
        <v>567</v>
      </c>
      <c r="E90" s="3" t="s">
        <v>568</v>
      </c>
      <c r="F90" s="3" t="s">
        <v>569</v>
      </c>
      <c r="G90" s="3" t="s">
        <v>570</v>
      </c>
      <c r="H90" s="3" t="s">
        <v>571</v>
      </c>
      <c r="I90" s="3" t="s">
        <v>572</v>
      </c>
      <c r="J90" s="4"/>
      <c r="K90" s="5">
        <v>41171</v>
      </c>
      <c r="L90" s="3">
        <v>9</v>
      </c>
      <c r="M90" s="3" t="s">
        <v>41</v>
      </c>
      <c r="N90" s="3" t="s">
        <v>42</v>
      </c>
      <c r="O90" s="3" t="s">
        <v>43</v>
      </c>
      <c r="P90" s="3">
        <v>3</v>
      </c>
      <c r="Q90" s="3" t="s">
        <v>74</v>
      </c>
      <c r="R90" s="3" t="s">
        <v>45</v>
      </c>
      <c r="S90" s="4"/>
      <c r="T90" s="3" t="s">
        <v>46</v>
      </c>
      <c r="U90" s="3">
        <v>1706448037</v>
      </c>
      <c r="V90" s="3" t="s">
        <v>47</v>
      </c>
      <c r="W90" s="3">
        <v>2213</v>
      </c>
      <c r="X90" s="3" t="s">
        <v>48</v>
      </c>
      <c r="Y90" s="3" t="s">
        <v>48</v>
      </c>
      <c r="Z90" s="3" t="s">
        <v>49</v>
      </c>
      <c r="AA90" s="3">
        <v>1706448037</v>
      </c>
      <c r="AB90" s="3">
        <v>200275556</v>
      </c>
      <c r="AC90" s="5">
        <v>43472</v>
      </c>
      <c r="AD90" s="3">
        <v>1706448037</v>
      </c>
      <c r="AE90" s="3" t="s">
        <v>50</v>
      </c>
      <c r="AF90" s="3" t="s">
        <v>51</v>
      </c>
      <c r="AG90" s="3" t="s">
        <v>49</v>
      </c>
      <c r="AH90" s="3" t="s">
        <v>53</v>
      </c>
      <c r="AI90" s="3" t="s">
        <v>54</v>
      </c>
    </row>
    <row r="91" spans="1:35" ht="26.25">
      <c r="A91" s="3">
        <v>87</v>
      </c>
      <c r="B91" s="3" t="str">
        <f>T("03270002825")</f>
        <v>03270002825</v>
      </c>
      <c r="C91" s="3" t="str">
        <f>T("20112713087101535")</f>
        <v>20112713087101535</v>
      </c>
      <c r="D91" s="3" t="s">
        <v>573</v>
      </c>
      <c r="E91" s="3" t="s">
        <v>574</v>
      </c>
      <c r="F91" s="3" t="s">
        <v>575</v>
      </c>
      <c r="G91" s="3" t="s">
        <v>576</v>
      </c>
      <c r="H91" s="3" t="s">
        <v>577</v>
      </c>
      <c r="I91" s="3" t="s">
        <v>578</v>
      </c>
      <c r="J91" s="4"/>
      <c r="K91" s="5">
        <v>40874</v>
      </c>
      <c r="L91" s="3">
        <v>10</v>
      </c>
      <c r="M91" s="3" t="s">
        <v>41</v>
      </c>
      <c r="N91" s="3" t="s">
        <v>42</v>
      </c>
      <c r="O91" s="3" t="s">
        <v>43</v>
      </c>
      <c r="P91" s="3">
        <v>6</v>
      </c>
      <c r="Q91" s="3" t="s">
        <v>532</v>
      </c>
      <c r="R91" s="3" t="s">
        <v>45</v>
      </c>
      <c r="S91" s="4"/>
      <c r="T91" s="3" t="s">
        <v>61</v>
      </c>
      <c r="U91" s="3">
        <v>1785360439</v>
      </c>
      <c r="V91" s="3" t="s">
        <v>47</v>
      </c>
      <c r="W91" s="3">
        <v>1882</v>
      </c>
      <c r="X91" s="3" t="s">
        <v>48</v>
      </c>
      <c r="Y91" s="3" t="s">
        <v>48</v>
      </c>
      <c r="Z91" s="3" t="s">
        <v>95</v>
      </c>
      <c r="AA91" s="3">
        <v>1759166571</v>
      </c>
      <c r="AB91" s="3">
        <v>200275556</v>
      </c>
      <c r="AC91" s="5">
        <v>43107</v>
      </c>
      <c r="AD91" s="3">
        <v>1785360439</v>
      </c>
      <c r="AE91" s="3" t="s">
        <v>50</v>
      </c>
      <c r="AF91" s="3" t="s">
        <v>51</v>
      </c>
      <c r="AG91" s="3" t="s">
        <v>49</v>
      </c>
      <c r="AH91" s="3" t="s">
        <v>53</v>
      </c>
      <c r="AI91" s="3" t="s">
        <v>54</v>
      </c>
    </row>
    <row r="92" spans="1:35" ht="26.25">
      <c r="A92" s="3">
        <v>88</v>
      </c>
      <c r="B92" s="3" t="str">
        <f>T("03270002826")</f>
        <v>03270002826</v>
      </c>
      <c r="C92" s="3" t="str">
        <f>T("20162713087103727")</f>
        <v>20162713087103727</v>
      </c>
      <c r="D92" s="3" t="s">
        <v>579</v>
      </c>
      <c r="E92" s="3" t="s">
        <v>580</v>
      </c>
      <c r="F92" s="3" t="s">
        <v>581</v>
      </c>
      <c r="G92" s="3" t="s">
        <v>582</v>
      </c>
      <c r="H92" s="3" t="s">
        <v>583</v>
      </c>
      <c r="I92" s="3" t="s">
        <v>584</v>
      </c>
      <c r="J92" s="4"/>
      <c r="K92" s="5">
        <v>42458</v>
      </c>
      <c r="L92" s="3">
        <v>6</v>
      </c>
      <c r="M92" s="3" t="s">
        <v>41</v>
      </c>
      <c r="N92" s="3" t="s">
        <v>42</v>
      </c>
      <c r="O92" s="3" t="s">
        <v>43</v>
      </c>
      <c r="P92" s="3">
        <v>7</v>
      </c>
      <c r="Q92" s="3" t="s">
        <v>532</v>
      </c>
      <c r="R92" s="3" t="s">
        <v>81</v>
      </c>
      <c r="S92" s="4"/>
      <c r="T92" s="3" t="s">
        <v>46</v>
      </c>
      <c r="U92" s="3">
        <v>1737632663</v>
      </c>
      <c r="V92" s="3" t="s">
        <v>47</v>
      </c>
      <c r="W92" s="3">
        <v>2272</v>
      </c>
      <c r="X92" s="3" t="s">
        <v>48</v>
      </c>
      <c r="Y92" s="3" t="s">
        <v>48</v>
      </c>
      <c r="Z92" s="3" t="s">
        <v>95</v>
      </c>
      <c r="AA92" s="3">
        <v>1798457891</v>
      </c>
      <c r="AB92" s="3">
        <v>200275556</v>
      </c>
      <c r="AC92" s="5">
        <v>43472</v>
      </c>
      <c r="AD92" s="3">
        <v>1737632663</v>
      </c>
      <c r="AE92" s="3" t="s">
        <v>50</v>
      </c>
      <c r="AF92" s="3" t="s">
        <v>51</v>
      </c>
      <c r="AG92" s="3" t="s">
        <v>49</v>
      </c>
      <c r="AH92" s="3" t="s">
        <v>53</v>
      </c>
      <c r="AI92" s="3" t="s">
        <v>54</v>
      </c>
    </row>
    <row r="93" spans="1:35" ht="26.25">
      <c r="A93" s="3">
        <v>89</v>
      </c>
      <c r="B93" s="3" t="str">
        <f>T("03270002828")</f>
        <v>03270002828</v>
      </c>
      <c r="C93" s="3" t="str">
        <f>T("19772713087114772")</f>
        <v>19772713087114772</v>
      </c>
      <c r="D93" s="3" t="s">
        <v>585</v>
      </c>
      <c r="E93" s="3" t="s">
        <v>586</v>
      </c>
      <c r="F93" s="3" t="s">
        <v>587</v>
      </c>
      <c r="G93" s="3" t="s">
        <v>588</v>
      </c>
      <c r="H93" s="3" t="s">
        <v>589</v>
      </c>
      <c r="I93" s="3" t="s">
        <v>590</v>
      </c>
      <c r="J93" s="4"/>
      <c r="K93" s="5">
        <v>28225</v>
      </c>
      <c r="L93" s="3">
        <v>45</v>
      </c>
      <c r="M93" s="3" t="s">
        <v>41</v>
      </c>
      <c r="N93" s="3" t="s">
        <v>42</v>
      </c>
      <c r="O93" s="3" t="s">
        <v>43</v>
      </c>
      <c r="P93" s="3">
        <v>3</v>
      </c>
      <c r="Q93" s="3" t="s">
        <v>591</v>
      </c>
      <c r="R93" s="3" t="s">
        <v>45</v>
      </c>
      <c r="S93" s="4"/>
      <c r="T93" s="3" t="s">
        <v>61</v>
      </c>
      <c r="U93" s="3">
        <v>1743031796</v>
      </c>
      <c r="V93" s="3" t="s">
        <v>47</v>
      </c>
      <c r="W93" s="3">
        <v>30</v>
      </c>
      <c r="X93" s="3" t="s">
        <v>48</v>
      </c>
      <c r="Y93" s="3" t="s">
        <v>48</v>
      </c>
      <c r="Z93" s="3" t="s">
        <v>49</v>
      </c>
      <c r="AA93" s="3">
        <v>1743031796</v>
      </c>
      <c r="AB93" s="3">
        <v>200275556</v>
      </c>
      <c r="AC93" s="5">
        <v>38725</v>
      </c>
      <c r="AD93" s="3">
        <v>1743031796</v>
      </c>
      <c r="AE93" s="3" t="s">
        <v>50</v>
      </c>
      <c r="AF93" s="3" t="s">
        <v>51</v>
      </c>
      <c r="AG93" s="3" t="s">
        <v>52</v>
      </c>
      <c r="AH93" s="3" t="s">
        <v>53</v>
      </c>
      <c r="AI93" s="3" t="s">
        <v>54</v>
      </c>
    </row>
    <row r="94" spans="1:35" ht="26.25">
      <c r="A94" s="3">
        <v>90</v>
      </c>
      <c r="B94" s="3" t="str">
        <f>T("03270002830")</f>
        <v>03270002830</v>
      </c>
      <c r="C94" s="3" t="str">
        <f>T("19882713087121551")</f>
        <v>19882713087121551</v>
      </c>
      <c r="D94" s="3" t="s">
        <v>592</v>
      </c>
      <c r="E94" s="3" t="s">
        <v>593</v>
      </c>
      <c r="F94" s="3" t="s">
        <v>594</v>
      </c>
      <c r="G94" s="3" t="s">
        <v>595</v>
      </c>
      <c r="H94" s="3" t="s">
        <v>596</v>
      </c>
      <c r="I94" s="3" t="s">
        <v>597</v>
      </c>
      <c r="J94" s="4"/>
      <c r="K94" s="5">
        <v>32244</v>
      </c>
      <c r="L94" s="3">
        <v>34</v>
      </c>
      <c r="M94" s="3" t="s">
        <v>41</v>
      </c>
      <c r="N94" s="3" t="s">
        <v>42</v>
      </c>
      <c r="O94" s="3" t="s">
        <v>43</v>
      </c>
      <c r="P94" s="3">
        <v>8</v>
      </c>
      <c r="Q94" s="3" t="s">
        <v>532</v>
      </c>
      <c r="R94" s="3" t="s">
        <v>45</v>
      </c>
      <c r="S94" s="4"/>
      <c r="T94" s="3" t="s">
        <v>61</v>
      </c>
      <c r="U94" s="3">
        <v>1774159589</v>
      </c>
      <c r="V94" s="3" t="s">
        <v>47</v>
      </c>
      <c r="W94" s="3">
        <v>1397</v>
      </c>
      <c r="X94" s="3" t="s">
        <v>48</v>
      </c>
      <c r="Y94" s="3" t="s">
        <v>48</v>
      </c>
      <c r="Z94" s="3" t="s">
        <v>49</v>
      </c>
      <c r="AA94" s="3">
        <v>1870200213</v>
      </c>
      <c r="AB94" s="3">
        <v>200275556</v>
      </c>
      <c r="AC94" s="5">
        <v>42375</v>
      </c>
      <c r="AD94" s="3">
        <v>1774159589</v>
      </c>
      <c r="AE94" s="3" t="s">
        <v>50</v>
      </c>
      <c r="AF94" s="3" t="s">
        <v>51</v>
      </c>
      <c r="AG94" s="3" t="s">
        <v>52</v>
      </c>
      <c r="AH94" s="3" t="s">
        <v>53</v>
      </c>
      <c r="AI94" s="3" t="s">
        <v>54</v>
      </c>
    </row>
    <row r="95" spans="1:35" ht="26.25">
      <c r="A95" s="3">
        <v>91</v>
      </c>
      <c r="B95" s="3" t="str">
        <f>T("03270002832")</f>
        <v>03270002832</v>
      </c>
      <c r="C95" s="3" t="str">
        <f>T("20042713087100100")</f>
        <v>20042713087100100</v>
      </c>
      <c r="D95" s="3" t="s">
        <v>598</v>
      </c>
      <c r="E95" s="3" t="s">
        <v>599</v>
      </c>
      <c r="F95" s="3" t="s">
        <v>600</v>
      </c>
      <c r="G95" s="3" t="s">
        <v>601</v>
      </c>
      <c r="H95" s="3" t="s">
        <v>602</v>
      </c>
      <c r="I95" s="3" t="s">
        <v>603</v>
      </c>
      <c r="J95" s="4"/>
      <c r="K95" s="5">
        <v>38266</v>
      </c>
      <c r="L95" s="3">
        <v>17</v>
      </c>
      <c r="M95" s="3" t="s">
        <v>41</v>
      </c>
      <c r="N95" s="3" t="s">
        <v>42</v>
      </c>
      <c r="O95" s="3" t="s">
        <v>43</v>
      </c>
      <c r="P95" s="3">
        <v>8</v>
      </c>
      <c r="Q95" s="3" t="s">
        <v>532</v>
      </c>
      <c r="R95" s="3" t="s">
        <v>45</v>
      </c>
      <c r="S95" s="4"/>
      <c r="T95" s="3" t="s">
        <v>46</v>
      </c>
      <c r="U95" s="3">
        <v>1750829160</v>
      </c>
      <c r="V95" s="3" t="s">
        <v>47</v>
      </c>
      <c r="W95" s="3">
        <v>3295</v>
      </c>
      <c r="X95" s="3" t="s">
        <v>48</v>
      </c>
      <c r="Y95" s="3" t="s">
        <v>48</v>
      </c>
      <c r="Z95" s="3" t="s">
        <v>95</v>
      </c>
      <c r="AA95" s="3">
        <v>1867889703</v>
      </c>
      <c r="AB95" s="3">
        <v>200275556</v>
      </c>
      <c r="AC95" s="5">
        <v>43835</v>
      </c>
      <c r="AD95" s="3">
        <v>1750829160</v>
      </c>
      <c r="AE95" s="3" t="s">
        <v>50</v>
      </c>
      <c r="AF95" s="3" t="s">
        <v>51</v>
      </c>
      <c r="AG95" s="3" t="s">
        <v>49</v>
      </c>
      <c r="AH95" s="3" t="s">
        <v>53</v>
      </c>
      <c r="AI95" s="3" t="s">
        <v>54</v>
      </c>
    </row>
    <row r="96" spans="1:35" ht="26.25">
      <c r="A96" s="3">
        <v>92</v>
      </c>
      <c r="B96" s="3" t="str">
        <f>T("03270002834")</f>
        <v>03270002834</v>
      </c>
      <c r="C96" s="3" t="str">
        <f>T("19732713087120586")</f>
        <v>19732713087120586</v>
      </c>
      <c r="D96" s="3" t="s">
        <v>604</v>
      </c>
      <c r="E96" s="3" t="s">
        <v>605</v>
      </c>
      <c r="F96" s="3" t="s">
        <v>606</v>
      </c>
      <c r="G96" s="3" t="s">
        <v>607</v>
      </c>
      <c r="H96" s="3" t="s">
        <v>608</v>
      </c>
      <c r="I96" s="3" t="s">
        <v>609</v>
      </c>
      <c r="J96" s="4"/>
      <c r="K96" s="5">
        <v>27001</v>
      </c>
      <c r="L96" s="3">
        <v>48</v>
      </c>
      <c r="M96" s="3" t="s">
        <v>41</v>
      </c>
      <c r="N96" s="3" t="s">
        <v>42</v>
      </c>
      <c r="O96" s="3" t="s">
        <v>43</v>
      </c>
      <c r="P96" s="3">
        <v>7</v>
      </c>
      <c r="Q96" s="3" t="s">
        <v>532</v>
      </c>
      <c r="R96" s="3" t="s">
        <v>81</v>
      </c>
      <c r="S96" s="4"/>
      <c r="T96" s="3" t="s">
        <v>46</v>
      </c>
      <c r="U96" s="3">
        <v>1797815514</v>
      </c>
      <c r="V96" s="3" t="s">
        <v>47</v>
      </c>
      <c r="W96" s="3">
        <v>2273</v>
      </c>
      <c r="X96" s="3" t="s">
        <v>48</v>
      </c>
      <c r="Y96" s="3" t="s">
        <v>48</v>
      </c>
      <c r="Z96" s="3" t="s">
        <v>95</v>
      </c>
      <c r="AA96" s="3">
        <v>1797815514</v>
      </c>
      <c r="AB96" s="3">
        <v>200275556</v>
      </c>
      <c r="AC96" s="5">
        <v>43472</v>
      </c>
      <c r="AD96" s="3">
        <v>1797815514</v>
      </c>
      <c r="AE96" s="3" t="s">
        <v>50</v>
      </c>
      <c r="AF96" s="3" t="s">
        <v>51</v>
      </c>
      <c r="AG96" s="3" t="s">
        <v>52</v>
      </c>
      <c r="AH96" s="3" t="s">
        <v>53</v>
      </c>
      <c r="AI96" s="3" t="s">
        <v>54</v>
      </c>
    </row>
    <row r="97" spans="1:35" ht="26.25">
      <c r="A97" s="3">
        <v>93</v>
      </c>
      <c r="B97" s="3" t="str">
        <f>T("03270002836")</f>
        <v>03270002836</v>
      </c>
      <c r="C97" s="3" t="str">
        <f>T("19972713087002157")</f>
        <v>19972713087002157</v>
      </c>
      <c r="D97" s="3" t="s">
        <v>66</v>
      </c>
      <c r="E97" s="3" t="s">
        <v>610</v>
      </c>
      <c r="F97" s="3" t="s">
        <v>611</v>
      </c>
      <c r="G97" s="3" t="s">
        <v>612</v>
      </c>
      <c r="H97" s="3" t="s">
        <v>613</v>
      </c>
      <c r="I97" s="3" t="s">
        <v>614</v>
      </c>
      <c r="J97" s="4"/>
      <c r="K97" s="5">
        <v>35556</v>
      </c>
      <c r="L97" s="3">
        <v>24</v>
      </c>
      <c r="M97" s="3" t="s">
        <v>41</v>
      </c>
      <c r="N97" s="3" t="s">
        <v>42</v>
      </c>
      <c r="O97" s="3" t="s">
        <v>43</v>
      </c>
      <c r="P97" s="3">
        <v>8</v>
      </c>
      <c r="Q97" s="3" t="s">
        <v>532</v>
      </c>
      <c r="R97" s="3" t="s">
        <v>45</v>
      </c>
      <c r="S97" s="4"/>
      <c r="T97" s="3" t="s">
        <v>61</v>
      </c>
      <c r="U97" s="3">
        <v>1310137794</v>
      </c>
      <c r="V97" s="3" t="s">
        <v>47</v>
      </c>
      <c r="W97" s="3">
        <v>2281</v>
      </c>
      <c r="X97" s="3" t="s">
        <v>48</v>
      </c>
      <c r="Y97" s="3" t="s">
        <v>48</v>
      </c>
      <c r="Z97" s="3" t="s">
        <v>95</v>
      </c>
      <c r="AA97" s="3">
        <v>1883758052</v>
      </c>
      <c r="AB97" s="3">
        <v>200275556</v>
      </c>
      <c r="AC97" s="5">
        <v>43472</v>
      </c>
      <c r="AD97" s="3">
        <v>1310137794</v>
      </c>
      <c r="AE97" s="3" t="s">
        <v>50</v>
      </c>
      <c r="AF97" s="3" t="s">
        <v>51</v>
      </c>
      <c r="AG97" s="3" t="s">
        <v>49</v>
      </c>
      <c r="AH97" s="3" t="s">
        <v>53</v>
      </c>
      <c r="AI97" s="3" t="s">
        <v>54</v>
      </c>
    </row>
    <row r="98" spans="1:35" ht="26.25">
      <c r="A98" s="3">
        <v>94</v>
      </c>
      <c r="B98" s="3" t="str">
        <f>T("03270002839")</f>
        <v>03270002839</v>
      </c>
      <c r="C98" s="3" t="str">
        <f>T("20032713087014153")</f>
        <v>20032713087014153</v>
      </c>
      <c r="D98" s="3" t="s">
        <v>615</v>
      </c>
      <c r="E98" s="3" t="s">
        <v>616</v>
      </c>
      <c r="F98" s="3" t="s">
        <v>617</v>
      </c>
      <c r="G98" s="3" t="s">
        <v>618</v>
      </c>
      <c r="H98" s="3" t="s">
        <v>619</v>
      </c>
      <c r="I98" s="3" t="s">
        <v>620</v>
      </c>
      <c r="J98" s="4"/>
      <c r="K98" s="5">
        <v>37909</v>
      </c>
      <c r="L98" s="3">
        <v>18</v>
      </c>
      <c r="M98" s="3" t="s">
        <v>41</v>
      </c>
      <c r="N98" s="3" t="s">
        <v>42</v>
      </c>
      <c r="O98" s="3" t="s">
        <v>43</v>
      </c>
      <c r="P98" s="3">
        <v>7</v>
      </c>
      <c r="Q98" s="3" t="s">
        <v>532</v>
      </c>
      <c r="R98" s="3" t="s">
        <v>81</v>
      </c>
      <c r="S98" s="4"/>
      <c r="T98" s="3" t="s">
        <v>46</v>
      </c>
      <c r="U98" s="3">
        <v>1738089537</v>
      </c>
      <c r="V98" s="3" t="s">
        <v>47</v>
      </c>
      <c r="W98" s="3">
        <v>1394</v>
      </c>
      <c r="X98" s="3" t="s">
        <v>48</v>
      </c>
      <c r="Y98" s="3" t="s">
        <v>48</v>
      </c>
      <c r="Z98" s="3" t="s">
        <v>95</v>
      </c>
      <c r="AA98" s="3">
        <v>1885425537</v>
      </c>
      <c r="AB98" s="3">
        <v>200275556</v>
      </c>
      <c r="AC98" s="5">
        <v>42376</v>
      </c>
      <c r="AD98" s="3">
        <v>1738089537</v>
      </c>
      <c r="AE98" s="3" t="s">
        <v>50</v>
      </c>
      <c r="AF98" s="3" t="s">
        <v>51</v>
      </c>
      <c r="AG98" s="3" t="s">
        <v>49</v>
      </c>
      <c r="AH98" s="3" t="s">
        <v>53</v>
      </c>
      <c r="AI98" s="3" t="s">
        <v>54</v>
      </c>
    </row>
    <row r="99" spans="1:35" ht="26.25">
      <c r="A99" s="3">
        <v>95</v>
      </c>
      <c r="B99" s="3" t="str">
        <f>T("03270002844")</f>
        <v>03270002844</v>
      </c>
      <c r="C99" s="3" t="str">
        <f>T("19842713087000001")</f>
        <v>19842713087000001</v>
      </c>
      <c r="D99" s="3" t="s">
        <v>621</v>
      </c>
      <c r="E99" s="3" t="s">
        <v>622</v>
      </c>
      <c r="F99" s="3" t="s">
        <v>623</v>
      </c>
      <c r="G99" s="3" t="s">
        <v>624</v>
      </c>
      <c r="H99" s="3" t="s">
        <v>625</v>
      </c>
      <c r="I99" s="3" t="s">
        <v>626</v>
      </c>
      <c r="J99" s="4"/>
      <c r="K99" s="5">
        <v>30993</v>
      </c>
      <c r="L99" s="3">
        <v>37</v>
      </c>
      <c r="M99" s="3" t="s">
        <v>41</v>
      </c>
      <c r="N99" s="3" t="s">
        <v>42</v>
      </c>
      <c r="O99" s="3" t="s">
        <v>43</v>
      </c>
      <c r="P99" s="3">
        <v>9</v>
      </c>
      <c r="Q99" s="3" t="s">
        <v>141</v>
      </c>
      <c r="R99" s="3" t="s">
        <v>45</v>
      </c>
      <c r="S99" s="4"/>
      <c r="T99" s="3" t="s">
        <v>46</v>
      </c>
      <c r="U99" s="3">
        <v>1759451269</v>
      </c>
      <c r="V99" s="3" t="s">
        <v>47</v>
      </c>
      <c r="W99" s="3">
        <v>1399</v>
      </c>
      <c r="X99" s="3" t="s">
        <v>48</v>
      </c>
      <c r="Y99" s="3" t="s">
        <v>48</v>
      </c>
      <c r="Z99" s="3" t="s">
        <v>49</v>
      </c>
      <c r="AA99" s="3">
        <v>1759451269</v>
      </c>
      <c r="AB99" s="3">
        <v>200275556</v>
      </c>
      <c r="AC99" s="5">
        <v>42376</v>
      </c>
      <c r="AD99" s="3">
        <v>1759451269</v>
      </c>
      <c r="AE99" s="3" t="s">
        <v>50</v>
      </c>
      <c r="AF99" s="3" t="s">
        <v>51</v>
      </c>
      <c r="AG99" s="3" t="s">
        <v>52</v>
      </c>
      <c r="AH99" s="3" t="s">
        <v>53</v>
      </c>
      <c r="AI99" s="3" t="s">
        <v>54</v>
      </c>
    </row>
    <row r="100" spans="1:35" ht="26.25">
      <c r="A100" s="3">
        <v>96</v>
      </c>
      <c r="B100" s="3" t="str">
        <f>T("03270002845")</f>
        <v>03270002845</v>
      </c>
      <c r="C100" s="3" t="str">
        <f>T("19893313047279489")</f>
        <v>19893313047279489</v>
      </c>
      <c r="D100" s="3" t="s">
        <v>627</v>
      </c>
      <c r="E100" s="3" t="s">
        <v>628</v>
      </c>
      <c r="F100" s="3" t="s">
        <v>623</v>
      </c>
      <c r="G100" s="3" t="s">
        <v>624</v>
      </c>
      <c r="H100" s="3" t="s">
        <v>629</v>
      </c>
      <c r="I100" s="3" t="s">
        <v>626</v>
      </c>
      <c r="J100" s="4"/>
      <c r="K100" s="5">
        <v>32822</v>
      </c>
      <c r="L100" s="3">
        <v>32</v>
      </c>
      <c r="M100" s="3" t="s">
        <v>41</v>
      </c>
      <c r="N100" s="3" t="s">
        <v>42</v>
      </c>
      <c r="O100" s="3" t="s">
        <v>43</v>
      </c>
      <c r="P100" s="3">
        <v>9</v>
      </c>
      <c r="Q100" s="3" t="s">
        <v>141</v>
      </c>
      <c r="R100" s="3" t="s">
        <v>45</v>
      </c>
      <c r="S100" s="4"/>
      <c r="T100" s="3" t="s">
        <v>61</v>
      </c>
      <c r="U100" s="3">
        <v>1764073154</v>
      </c>
      <c r="V100" s="3" t="s">
        <v>47</v>
      </c>
      <c r="W100" s="3">
        <v>3306</v>
      </c>
      <c r="X100" s="3" t="s">
        <v>48</v>
      </c>
      <c r="Y100" s="3" t="s">
        <v>48</v>
      </c>
      <c r="Z100" s="3" t="s">
        <v>49</v>
      </c>
      <c r="AA100" s="3">
        <v>1737714728</v>
      </c>
      <c r="AB100" s="3">
        <v>200275556</v>
      </c>
      <c r="AC100" s="5">
        <v>43835</v>
      </c>
      <c r="AD100" s="3">
        <v>1764073154</v>
      </c>
      <c r="AE100" s="3" t="s">
        <v>50</v>
      </c>
      <c r="AF100" s="3" t="s">
        <v>51</v>
      </c>
      <c r="AG100" s="3" t="s">
        <v>52</v>
      </c>
      <c r="AH100" s="3" t="s">
        <v>53</v>
      </c>
      <c r="AI100" s="3" t="s">
        <v>54</v>
      </c>
    </row>
    <row r="101" spans="1:35" ht="26.25">
      <c r="A101" s="3">
        <v>97</v>
      </c>
      <c r="B101" s="3" t="str">
        <f>T("03270002847")</f>
        <v>03270002847</v>
      </c>
      <c r="C101" s="3" t="str">
        <f>T("19772713087122919")</f>
        <v>19772713087122919</v>
      </c>
      <c r="D101" s="3" t="s">
        <v>630</v>
      </c>
      <c r="E101" s="3" t="s">
        <v>631</v>
      </c>
      <c r="F101" s="3" t="s">
        <v>154</v>
      </c>
      <c r="G101" s="3" t="s">
        <v>632</v>
      </c>
      <c r="H101" s="3" t="s">
        <v>633</v>
      </c>
      <c r="I101" s="3" t="s">
        <v>634</v>
      </c>
      <c r="J101" s="4"/>
      <c r="K101" s="5">
        <v>28403</v>
      </c>
      <c r="L101" s="3">
        <v>44</v>
      </c>
      <c r="M101" s="3" t="s">
        <v>41</v>
      </c>
      <c r="N101" s="3" t="s">
        <v>42</v>
      </c>
      <c r="O101" s="3" t="s">
        <v>43</v>
      </c>
      <c r="P101" s="3">
        <v>9</v>
      </c>
      <c r="Q101" s="3" t="s">
        <v>141</v>
      </c>
      <c r="R101" s="3" t="s">
        <v>45</v>
      </c>
      <c r="S101" s="4"/>
      <c r="T101" s="3" t="s">
        <v>46</v>
      </c>
      <c r="U101" s="3">
        <v>1719028868</v>
      </c>
      <c r="V101" s="3" t="s">
        <v>47</v>
      </c>
      <c r="W101" s="3">
        <v>244</v>
      </c>
      <c r="X101" s="3" t="s">
        <v>48</v>
      </c>
      <c r="Y101" s="3" t="s">
        <v>48</v>
      </c>
      <c r="Z101" s="3" t="s">
        <v>49</v>
      </c>
      <c r="AA101" s="3">
        <v>1719028868</v>
      </c>
      <c r="AB101" s="3">
        <v>200275556</v>
      </c>
      <c r="AC101" s="5">
        <v>42014</v>
      </c>
      <c r="AD101" s="3">
        <v>1719028868</v>
      </c>
      <c r="AE101" s="3" t="s">
        <v>50</v>
      </c>
      <c r="AF101" s="3" t="s">
        <v>51</v>
      </c>
      <c r="AG101" s="3" t="s">
        <v>52</v>
      </c>
      <c r="AH101" s="3" t="s">
        <v>53</v>
      </c>
      <c r="AI101" s="3" t="s">
        <v>54</v>
      </c>
    </row>
    <row r="102" spans="1:35" ht="26.25">
      <c r="A102" s="3">
        <v>98</v>
      </c>
      <c r="B102" s="3" t="str">
        <f>T("03270002851")</f>
        <v>03270002851</v>
      </c>
      <c r="C102" s="3" t="str">
        <f>T("19542713087121962")</f>
        <v>19542713087121962</v>
      </c>
      <c r="D102" s="3" t="s">
        <v>635</v>
      </c>
      <c r="E102" s="3" t="s">
        <v>636</v>
      </c>
      <c r="F102" s="3" t="s">
        <v>637</v>
      </c>
      <c r="G102" s="3" t="s">
        <v>638</v>
      </c>
      <c r="H102" s="3" t="s">
        <v>639</v>
      </c>
      <c r="I102" s="3" t="s">
        <v>107</v>
      </c>
      <c r="J102" s="4"/>
      <c r="K102" s="5">
        <v>19784</v>
      </c>
      <c r="L102" s="3">
        <v>68</v>
      </c>
      <c r="M102" s="3" t="s">
        <v>41</v>
      </c>
      <c r="N102" s="3" t="s">
        <v>42</v>
      </c>
      <c r="O102" s="3" t="s">
        <v>43</v>
      </c>
      <c r="P102" s="3">
        <v>8</v>
      </c>
      <c r="Q102" s="3" t="s">
        <v>141</v>
      </c>
      <c r="R102" s="3" t="s">
        <v>45</v>
      </c>
      <c r="S102" s="4"/>
      <c r="T102" s="3" t="s">
        <v>61</v>
      </c>
      <c r="U102" s="3">
        <v>1736986920</v>
      </c>
      <c r="V102" s="3" t="s">
        <v>47</v>
      </c>
      <c r="W102" s="3">
        <v>249</v>
      </c>
      <c r="X102" s="3" t="s">
        <v>48</v>
      </c>
      <c r="Y102" s="3" t="s">
        <v>48</v>
      </c>
      <c r="Z102" s="3" t="s">
        <v>49</v>
      </c>
      <c r="AA102" s="3">
        <v>1736986920</v>
      </c>
      <c r="AB102" s="3">
        <v>200275556</v>
      </c>
      <c r="AC102" s="5">
        <v>39083</v>
      </c>
      <c r="AD102" s="3">
        <v>1736986920</v>
      </c>
      <c r="AE102" s="3" t="s">
        <v>50</v>
      </c>
      <c r="AF102" s="3" t="s">
        <v>51</v>
      </c>
      <c r="AG102" s="3" t="s">
        <v>52</v>
      </c>
      <c r="AH102" s="3" t="s">
        <v>53</v>
      </c>
      <c r="AI102" s="3" t="s">
        <v>54</v>
      </c>
    </row>
    <row r="103" spans="1:35" ht="26.25">
      <c r="A103" s="3">
        <v>99</v>
      </c>
      <c r="B103" s="3" t="str">
        <f>T("03270002852")</f>
        <v>03270002852</v>
      </c>
      <c r="C103" s="3" t="str">
        <f>T("19902713087000061")</f>
        <v>19902713087000061</v>
      </c>
      <c r="D103" s="3" t="s">
        <v>640</v>
      </c>
      <c r="E103" s="3" t="s">
        <v>641</v>
      </c>
      <c r="F103" s="3" t="s">
        <v>440</v>
      </c>
      <c r="G103" s="3" t="s">
        <v>111</v>
      </c>
      <c r="H103" s="3" t="s">
        <v>596</v>
      </c>
      <c r="I103" s="3" t="s">
        <v>597</v>
      </c>
      <c r="J103" s="4"/>
      <c r="K103" s="5">
        <v>33134</v>
      </c>
      <c r="L103" s="3">
        <v>31</v>
      </c>
      <c r="M103" s="3" t="s">
        <v>41</v>
      </c>
      <c r="N103" s="3" t="s">
        <v>42</v>
      </c>
      <c r="O103" s="3" t="s">
        <v>43</v>
      </c>
      <c r="P103" s="3">
        <v>8</v>
      </c>
      <c r="Q103" s="3" t="s">
        <v>141</v>
      </c>
      <c r="R103" s="3" t="s">
        <v>45</v>
      </c>
      <c r="S103" s="4"/>
      <c r="T103" s="3" t="s">
        <v>61</v>
      </c>
      <c r="U103" s="3">
        <v>1712782032</v>
      </c>
      <c r="V103" s="3" t="s">
        <v>47</v>
      </c>
      <c r="W103" s="3">
        <v>2276</v>
      </c>
      <c r="X103" s="3" t="s">
        <v>48</v>
      </c>
      <c r="Y103" s="3" t="s">
        <v>48</v>
      </c>
      <c r="Z103" s="3" t="s">
        <v>95</v>
      </c>
      <c r="AA103" s="3">
        <v>1708761295</v>
      </c>
      <c r="AB103" s="3">
        <v>200275556</v>
      </c>
      <c r="AC103" s="5">
        <v>43472</v>
      </c>
      <c r="AD103" s="3">
        <v>1712782032</v>
      </c>
      <c r="AE103" s="3" t="s">
        <v>50</v>
      </c>
      <c r="AF103" s="3" t="s">
        <v>51</v>
      </c>
      <c r="AG103" s="3" t="s">
        <v>52</v>
      </c>
      <c r="AH103" s="3" t="s">
        <v>53</v>
      </c>
      <c r="AI103" s="3" t="s">
        <v>54</v>
      </c>
    </row>
    <row r="104" spans="1:35" ht="26.25">
      <c r="A104" s="3">
        <v>100</v>
      </c>
      <c r="B104" s="3" t="str">
        <f>T("03270002853")</f>
        <v>03270002853</v>
      </c>
      <c r="C104" s="3" t="str">
        <f>T("19832713087121122")</f>
        <v>19832713087121122</v>
      </c>
      <c r="D104" s="3" t="s">
        <v>642</v>
      </c>
      <c r="E104" s="3" t="s">
        <v>643</v>
      </c>
      <c r="F104" s="3" t="s">
        <v>644</v>
      </c>
      <c r="G104" s="3" t="s">
        <v>645</v>
      </c>
      <c r="H104" s="3" t="s">
        <v>646</v>
      </c>
      <c r="I104" s="3" t="s">
        <v>647</v>
      </c>
      <c r="J104" s="4"/>
      <c r="K104" s="5">
        <v>30517</v>
      </c>
      <c r="L104" s="3">
        <v>38</v>
      </c>
      <c r="M104" s="3" t="s">
        <v>41</v>
      </c>
      <c r="N104" s="3" t="s">
        <v>42</v>
      </c>
      <c r="O104" s="3" t="s">
        <v>43</v>
      </c>
      <c r="P104" s="3">
        <v>8</v>
      </c>
      <c r="Q104" s="3" t="s">
        <v>141</v>
      </c>
      <c r="R104" s="3" t="s">
        <v>81</v>
      </c>
      <c r="S104" s="4"/>
      <c r="T104" s="3" t="s">
        <v>61</v>
      </c>
      <c r="U104" s="3">
        <v>1790470972</v>
      </c>
      <c r="V104" s="3" t="s">
        <v>47</v>
      </c>
      <c r="W104" s="3">
        <v>2277</v>
      </c>
      <c r="X104" s="3" t="s">
        <v>48</v>
      </c>
      <c r="Y104" s="3" t="s">
        <v>48</v>
      </c>
      <c r="Z104" s="3" t="s">
        <v>49</v>
      </c>
      <c r="AA104" s="3">
        <v>1790470972</v>
      </c>
      <c r="AB104" s="3">
        <v>200275556</v>
      </c>
      <c r="AC104" s="5">
        <v>43472</v>
      </c>
      <c r="AD104" s="3">
        <v>1790470972</v>
      </c>
      <c r="AE104" s="3" t="s">
        <v>50</v>
      </c>
      <c r="AF104" s="3" t="s">
        <v>51</v>
      </c>
      <c r="AG104" s="3" t="s">
        <v>52</v>
      </c>
      <c r="AH104" s="3" t="s">
        <v>53</v>
      </c>
      <c r="AI104" s="3" t="s">
        <v>54</v>
      </c>
    </row>
    <row r="105" spans="1:35" ht="26.25">
      <c r="A105" s="3">
        <v>101</v>
      </c>
      <c r="B105" s="3" t="str">
        <f>T("03270002854")</f>
        <v>03270002854</v>
      </c>
      <c r="C105" s="3" t="str">
        <f>T("19812713087122240")</f>
        <v>19812713087122240</v>
      </c>
      <c r="D105" s="3" t="s">
        <v>648</v>
      </c>
      <c r="E105" s="3" t="s">
        <v>649</v>
      </c>
      <c r="F105" s="3" t="s">
        <v>650</v>
      </c>
      <c r="G105" s="3" t="s">
        <v>651</v>
      </c>
      <c r="H105" s="3" t="s">
        <v>652</v>
      </c>
      <c r="I105" s="3" t="s">
        <v>653</v>
      </c>
      <c r="J105" s="4"/>
      <c r="K105" s="5">
        <v>29813</v>
      </c>
      <c r="L105" s="3">
        <v>40</v>
      </c>
      <c r="M105" s="3" t="s">
        <v>41</v>
      </c>
      <c r="N105" s="3" t="s">
        <v>42</v>
      </c>
      <c r="O105" s="3" t="s">
        <v>43</v>
      </c>
      <c r="P105" s="3">
        <v>8</v>
      </c>
      <c r="Q105" s="3" t="s">
        <v>141</v>
      </c>
      <c r="R105" s="3" t="s">
        <v>45</v>
      </c>
      <c r="S105" s="4"/>
      <c r="T105" s="3" t="s">
        <v>46</v>
      </c>
      <c r="U105" s="3">
        <v>1737202774</v>
      </c>
      <c r="V105" s="3" t="s">
        <v>47</v>
      </c>
      <c r="W105" s="3">
        <v>2282</v>
      </c>
      <c r="X105" s="3" t="s">
        <v>48</v>
      </c>
      <c r="Y105" s="3" t="s">
        <v>48</v>
      </c>
      <c r="Z105" s="3" t="s">
        <v>49</v>
      </c>
      <c r="AA105" s="3">
        <v>1737202774</v>
      </c>
      <c r="AB105" s="3">
        <v>200275556</v>
      </c>
      <c r="AC105" s="5">
        <v>43472</v>
      </c>
      <c r="AD105" s="3">
        <v>1737202774</v>
      </c>
      <c r="AE105" s="3" t="s">
        <v>50</v>
      </c>
      <c r="AF105" s="3" t="s">
        <v>51</v>
      </c>
      <c r="AG105" s="3" t="s">
        <v>52</v>
      </c>
      <c r="AH105" s="3" t="s">
        <v>53</v>
      </c>
      <c r="AI105" s="3" t="s">
        <v>54</v>
      </c>
    </row>
    <row r="106" spans="1:35" ht="26.25">
      <c r="A106" s="3">
        <v>102</v>
      </c>
      <c r="B106" s="3" t="str">
        <f>T("03270002857")</f>
        <v>03270002857</v>
      </c>
      <c r="C106" s="3" t="str">
        <f>T("19922713087000513")</f>
        <v>19922713087000513</v>
      </c>
      <c r="D106" s="3" t="s">
        <v>654</v>
      </c>
      <c r="E106" s="3" t="s">
        <v>655</v>
      </c>
      <c r="F106" s="3" t="s">
        <v>656</v>
      </c>
      <c r="G106" s="3" t="s">
        <v>657</v>
      </c>
      <c r="H106" s="3" t="s">
        <v>658</v>
      </c>
      <c r="I106" s="3" t="s">
        <v>659</v>
      </c>
      <c r="J106" s="4"/>
      <c r="K106" s="5">
        <v>33726</v>
      </c>
      <c r="L106" s="3">
        <v>29</v>
      </c>
      <c r="M106" s="3" t="s">
        <v>41</v>
      </c>
      <c r="N106" s="3" t="s">
        <v>42</v>
      </c>
      <c r="O106" s="3" t="s">
        <v>43</v>
      </c>
      <c r="P106" s="3">
        <v>8</v>
      </c>
      <c r="Q106" s="3" t="s">
        <v>141</v>
      </c>
      <c r="R106" s="3" t="s">
        <v>45</v>
      </c>
      <c r="S106" s="4"/>
      <c r="T106" s="3" t="s">
        <v>61</v>
      </c>
      <c r="U106" s="3">
        <v>1754519597</v>
      </c>
      <c r="V106" s="3" t="s">
        <v>47</v>
      </c>
      <c r="W106" s="3">
        <v>1395</v>
      </c>
      <c r="X106" s="3" t="s">
        <v>48</v>
      </c>
      <c r="Y106" s="3" t="s">
        <v>48</v>
      </c>
      <c r="Z106" s="3" t="s">
        <v>95</v>
      </c>
      <c r="AA106" s="3">
        <v>1754519597</v>
      </c>
      <c r="AB106" s="3">
        <v>200275556</v>
      </c>
      <c r="AC106" s="5">
        <v>42376</v>
      </c>
      <c r="AD106" s="3">
        <v>1754519597</v>
      </c>
      <c r="AE106" s="3" t="s">
        <v>50</v>
      </c>
      <c r="AF106" s="3" t="s">
        <v>51</v>
      </c>
      <c r="AG106" s="3" t="s">
        <v>49</v>
      </c>
      <c r="AH106" s="3" t="s">
        <v>53</v>
      </c>
      <c r="AI106" s="3" t="s">
        <v>54</v>
      </c>
    </row>
    <row r="107" spans="1:35" ht="26.25">
      <c r="A107" s="3">
        <v>103</v>
      </c>
      <c r="B107" s="3" t="str">
        <f>T("03270002860")</f>
        <v>03270002860</v>
      </c>
      <c r="C107" s="3" t="str">
        <f>T("19732713087121627")</f>
        <v>19732713087121627</v>
      </c>
      <c r="D107" s="3" t="s">
        <v>660</v>
      </c>
      <c r="E107" s="3" t="s">
        <v>661</v>
      </c>
      <c r="F107" s="3" t="s">
        <v>662</v>
      </c>
      <c r="G107" s="3" t="s">
        <v>663</v>
      </c>
      <c r="H107" s="3" t="s">
        <v>664</v>
      </c>
      <c r="I107" s="3" t="s">
        <v>140</v>
      </c>
      <c r="J107" s="4"/>
      <c r="K107" s="5">
        <v>26772</v>
      </c>
      <c r="L107" s="3">
        <v>49</v>
      </c>
      <c r="M107" s="3" t="s">
        <v>41</v>
      </c>
      <c r="N107" s="3" t="s">
        <v>42</v>
      </c>
      <c r="O107" s="3" t="s">
        <v>43</v>
      </c>
      <c r="P107" s="3">
        <v>8</v>
      </c>
      <c r="Q107" s="3" t="s">
        <v>141</v>
      </c>
      <c r="R107" s="3" t="s">
        <v>45</v>
      </c>
      <c r="S107" s="4"/>
      <c r="T107" s="3" t="s">
        <v>46</v>
      </c>
      <c r="U107" s="3">
        <v>1638948855</v>
      </c>
      <c r="V107" s="3" t="s">
        <v>47</v>
      </c>
      <c r="W107" s="3">
        <v>2335</v>
      </c>
      <c r="X107" s="3" t="s">
        <v>48</v>
      </c>
      <c r="Y107" s="3" t="s">
        <v>48</v>
      </c>
      <c r="Z107" s="3" t="s">
        <v>49</v>
      </c>
      <c r="AA107" s="3">
        <v>1638948855</v>
      </c>
      <c r="AB107" s="3">
        <v>200275556</v>
      </c>
      <c r="AC107" s="5">
        <v>43472</v>
      </c>
      <c r="AD107" s="3">
        <v>1638948855</v>
      </c>
      <c r="AE107" s="3" t="s">
        <v>50</v>
      </c>
      <c r="AF107" s="3" t="s">
        <v>51</v>
      </c>
      <c r="AG107" s="3" t="s">
        <v>52</v>
      </c>
      <c r="AH107" s="3" t="s">
        <v>53</v>
      </c>
      <c r="AI107" s="3" t="s">
        <v>54</v>
      </c>
    </row>
    <row r="108" spans="1:35" ht="26.25">
      <c r="A108" s="3">
        <v>104</v>
      </c>
      <c r="B108" s="3" t="str">
        <f>T("03270002861")</f>
        <v>03270002861</v>
      </c>
      <c r="C108" s="3" t="str">
        <f>T("19592713087121940")</f>
        <v>19592713087121940</v>
      </c>
      <c r="D108" s="3" t="s">
        <v>665</v>
      </c>
      <c r="E108" s="3" t="s">
        <v>666</v>
      </c>
      <c r="F108" s="3" t="s">
        <v>667</v>
      </c>
      <c r="G108" s="3" t="s">
        <v>668</v>
      </c>
      <c r="H108" s="3" t="s">
        <v>669</v>
      </c>
      <c r="I108" s="3" t="s">
        <v>670</v>
      </c>
      <c r="J108" s="4"/>
      <c r="K108" s="5">
        <v>21843</v>
      </c>
      <c r="L108" s="3">
        <v>62</v>
      </c>
      <c r="M108" s="3" t="s">
        <v>41</v>
      </c>
      <c r="N108" s="3" t="s">
        <v>42</v>
      </c>
      <c r="O108" s="3" t="s">
        <v>43</v>
      </c>
      <c r="P108" s="3">
        <v>8</v>
      </c>
      <c r="Q108" s="3" t="s">
        <v>141</v>
      </c>
      <c r="R108" s="3" t="s">
        <v>45</v>
      </c>
      <c r="S108" s="4"/>
      <c r="T108" s="3" t="s">
        <v>46</v>
      </c>
      <c r="U108" s="3">
        <v>1722666281</v>
      </c>
      <c r="V108" s="3" t="s">
        <v>47</v>
      </c>
      <c r="W108" s="3">
        <v>1396</v>
      </c>
      <c r="X108" s="3" t="s">
        <v>48</v>
      </c>
      <c r="Y108" s="3" t="s">
        <v>48</v>
      </c>
      <c r="Z108" s="3" t="s">
        <v>49</v>
      </c>
      <c r="AA108" s="3">
        <v>1722666281</v>
      </c>
      <c r="AB108" s="3">
        <v>200275556</v>
      </c>
      <c r="AC108" s="5">
        <v>42377</v>
      </c>
      <c r="AD108" s="3">
        <v>1722666281</v>
      </c>
      <c r="AE108" s="3" t="s">
        <v>50</v>
      </c>
      <c r="AF108" s="3" t="s">
        <v>51</v>
      </c>
      <c r="AG108" s="3" t="s">
        <v>52</v>
      </c>
      <c r="AH108" s="3" t="s">
        <v>53</v>
      </c>
      <c r="AI108" s="3" t="s">
        <v>54</v>
      </c>
    </row>
    <row r="109" spans="1:35" ht="26.25">
      <c r="A109" s="3">
        <v>105</v>
      </c>
      <c r="B109" s="3" t="str">
        <f>T("03270002863")</f>
        <v>03270002863</v>
      </c>
      <c r="C109" s="3" t="str">
        <f>T("20162713087103195")</f>
        <v>20162713087103195</v>
      </c>
      <c r="D109" s="3" t="s">
        <v>671</v>
      </c>
      <c r="E109" s="3" t="s">
        <v>672</v>
      </c>
      <c r="F109" s="3" t="s">
        <v>673</v>
      </c>
      <c r="G109" s="3" t="s">
        <v>674</v>
      </c>
      <c r="H109" s="3" t="s">
        <v>675</v>
      </c>
      <c r="I109" s="3" t="s">
        <v>676</v>
      </c>
      <c r="J109" s="4"/>
      <c r="K109" s="5">
        <v>42401</v>
      </c>
      <c r="L109" s="3">
        <v>6</v>
      </c>
      <c r="M109" s="3" t="s">
        <v>41</v>
      </c>
      <c r="N109" s="3" t="s">
        <v>42</v>
      </c>
      <c r="O109" s="3" t="s">
        <v>43</v>
      </c>
      <c r="P109" s="3">
        <v>7</v>
      </c>
      <c r="Q109" s="3" t="s">
        <v>141</v>
      </c>
      <c r="R109" s="3" t="s">
        <v>45</v>
      </c>
      <c r="S109" s="4"/>
      <c r="T109" s="3" t="s">
        <v>61</v>
      </c>
      <c r="U109" s="3">
        <v>1744850512</v>
      </c>
      <c r="V109" s="3" t="s">
        <v>47</v>
      </c>
      <c r="W109" s="3">
        <v>3303</v>
      </c>
      <c r="X109" s="3" t="s">
        <v>48</v>
      </c>
      <c r="Y109" s="3" t="s">
        <v>48</v>
      </c>
      <c r="Z109" s="3" t="s">
        <v>49</v>
      </c>
      <c r="AA109" s="3">
        <v>1744850512</v>
      </c>
      <c r="AB109" s="3">
        <v>200275556</v>
      </c>
      <c r="AC109" s="5">
        <v>43835</v>
      </c>
      <c r="AD109" s="3">
        <v>1744850512</v>
      </c>
      <c r="AE109" s="3" t="s">
        <v>50</v>
      </c>
      <c r="AF109" s="3" t="s">
        <v>51</v>
      </c>
      <c r="AG109" s="3" t="s">
        <v>52</v>
      </c>
      <c r="AH109" s="3" t="s">
        <v>53</v>
      </c>
      <c r="AI109" s="3" t="s">
        <v>54</v>
      </c>
    </row>
    <row r="110" spans="1:35" ht="26.25">
      <c r="A110" s="3">
        <v>106</v>
      </c>
      <c r="B110" s="3" t="str">
        <f>T("03270002864")</f>
        <v>03270002864</v>
      </c>
      <c r="C110" s="3" t="str">
        <f>T("19982713087008258")</f>
        <v>19982713087008258</v>
      </c>
      <c r="D110" s="3" t="s">
        <v>677</v>
      </c>
      <c r="E110" s="3" t="s">
        <v>678</v>
      </c>
      <c r="F110" s="3" t="s">
        <v>679</v>
      </c>
      <c r="G110" s="3" t="s">
        <v>680</v>
      </c>
      <c r="H110" s="3" t="s">
        <v>681</v>
      </c>
      <c r="I110" s="3" t="s">
        <v>682</v>
      </c>
      <c r="J110" s="4"/>
      <c r="K110" s="5">
        <v>36159</v>
      </c>
      <c r="L110" s="3">
        <v>23</v>
      </c>
      <c r="M110" s="3" t="s">
        <v>41</v>
      </c>
      <c r="N110" s="3" t="s">
        <v>42</v>
      </c>
      <c r="O110" s="3" t="s">
        <v>43</v>
      </c>
      <c r="P110" s="3">
        <v>4</v>
      </c>
      <c r="Q110" s="3" t="s">
        <v>141</v>
      </c>
      <c r="R110" s="3" t="s">
        <v>45</v>
      </c>
      <c r="S110" s="4"/>
      <c r="T110" s="3" t="s">
        <v>61</v>
      </c>
      <c r="U110" s="3">
        <v>1750677982</v>
      </c>
      <c r="V110" s="3" t="s">
        <v>47</v>
      </c>
      <c r="W110" s="3">
        <v>2224</v>
      </c>
      <c r="X110" s="3" t="s">
        <v>48</v>
      </c>
      <c r="Y110" s="3" t="s">
        <v>48</v>
      </c>
      <c r="Z110" s="3" t="s">
        <v>95</v>
      </c>
      <c r="AA110" s="3">
        <v>1750677982</v>
      </c>
      <c r="AB110" s="3">
        <v>200275556</v>
      </c>
      <c r="AC110" s="5">
        <v>43472</v>
      </c>
      <c r="AD110" s="3">
        <v>1750677982</v>
      </c>
      <c r="AE110" s="3" t="s">
        <v>50</v>
      </c>
      <c r="AF110" s="3" t="s">
        <v>51</v>
      </c>
      <c r="AG110" s="3" t="s">
        <v>49</v>
      </c>
      <c r="AH110" s="3" t="s">
        <v>53</v>
      </c>
      <c r="AI110" s="3" t="s">
        <v>54</v>
      </c>
    </row>
    <row r="111" spans="1:35" ht="26.25">
      <c r="A111" s="3">
        <v>107</v>
      </c>
      <c r="B111" s="3" t="str">
        <f>T("03270002865")</f>
        <v>03270002865</v>
      </c>
      <c r="C111" s="3" t="str">
        <f>T("19672713087120071")</f>
        <v>19672713087120071</v>
      </c>
      <c r="D111" s="3" t="s">
        <v>683</v>
      </c>
      <c r="E111" s="3" t="s">
        <v>684</v>
      </c>
      <c r="F111" s="3" t="s">
        <v>685</v>
      </c>
      <c r="G111" s="3" t="s">
        <v>686</v>
      </c>
      <c r="H111" s="3" t="s">
        <v>687</v>
      </c>
      <c r="I111" s="3" t="s">
        <v>688</v>
      </c>
      <c r="J111" s="4"/>
      <c r="K111" s="5">
        <v>24719</v>
      </c>
      <c r="L111" s="3">
        <v>54</v>
      </c>
      <c r="M111" s="3" t="s">
        <v>41</v>
      </c>
      <c r="N111" s="3" t="s">
        <v>42</v>
      </c>
      <c r="O111" s="3" t="s">
        <v>43</v>
      </c>
      <c r="P111" s="3">
        <v>7</v>
      </c>
      <c r="Q111" s="3" t="s">
        <v>141</v>
      </c>
      <c r="R111" s="3" t="s">
        <v>45</v>
      </c>
      <c r="S111" s="4"/>
      <c r="T111" s="3" t="s">
        <v>61</v>
      </c>
      <c r="U111" s="3">
        <v>1946825592</v>
      </c>
      <c r="V111" s="3" t="s">
        <v>47</v>
      </c>
      <c r="W111" s="3">
        <v>3302</v>
      </c>
      <c r="X111" s="3" t="s">
        <v>48</v>
      </c>
      <c r="Y111" s="3" t="s">
        <v>48</v>
      </c>
      <c r="Z111" s="3" t="s">
        <v>49</v>
      </c>
      <c r="AA111" s="3">
        <v>1946825592</v>
      </c>
      <c r="AB111" s="3">
        <v>200275556</v>
      </c>
      <c r="AC111" s="5">
        <v>43835</v>
      </c>
      <c r="AD111" s="3">
        <v>1946825592</v>
      </c>
      <c r="AE111" s="3" t="s">
        <v>50</v>
      </c>
      <c r="AF111" s="3" t="s">
        <v>51</v>
      </c>
      <c r="AG111" s="3" t="s">
        <v>52</v>
      </c>
      <c r="AH111" s="3" t="s">
        <v>53</v>
      </c>
      <c r="AI111" s="3" t="s">
        <v>54</v>
      </c>
    </row>
    <row r="112" spans="1:35" ht="26.25">
      <c r="A112" s="3">
        <v>108</v>
      </c>
      <c r="B112" s="3" t="str">
        <f>T("03270002866")</f>
        <v>03270002866</v>
      </c>
      <c r="C112" s="3" t="str">
        <f>T("20112713087103505")</f>
        <v>20112713087103505</v>
      </c>
      <c r="D112" s="3" t="s">
        <v>345</v>
      </c>
      <c r="E112" s="3" t="s">
        <v>689</v>
      </c>
      <c r="F112" s="3" t="s">
        <v>690</v>
      </c>
      <c r="G112" s="3" t="s">
        <v>691</v>
      </c>
      <c r="H112" s="3" t="s">
        <v>692</v>
      </c>
      <c r="I112" s="3" t="s">
        <v>693</v>
      </c>
      <c r="J112" s="4"/>
      <c r="K112" s="5">
        <v>40605</v>
      </c>
      <c r="L112" s="3">
        <v>11</v>
      </c>
      <c r="M112" s="3" t="s">
        <v>41</v>
      </c>
      <c r="N112" s="3" t="s">
        <v>42</v>
      </c>
      <c r="O112" s="3" t="s">
        <v>43</v>
      </c>
      <c r="P112" s="3">
        <v>4</v>
      </c>
      <c r="Q112" s="3" t="s">
        <v>141</v>
      </c>
      <c r="R112" s="3" t="s">
        <v>45</v>
      </c>
      <c r="S112" s="4"/>
      <c r="T112" s="3" t="s">
        <v>46</v>
      </c>
      <c r="U112" s="3">
        <v>1723351267</v>
      </c>
      <c r="V112" s="3" t="s">
        <v>47</v>
      </c>
      <c r="W112" s="3">
        <v>2230</v>
      </c>
      <c r="X112" s="3" t="s">
        <v>48</v>
      </c>
      <c r="Y112" s="3" t="s">
        <v>48</v>
      </c>
      <c r="Z112" s="3" t="s">
        <v>95</v>
      </c>
      <c r="AA112" s="3">
        <v>1962757917</v>
      </c>
      <c r="AB112" s="3">
        <v>200275556</v>
      </c>
      <c r="AC112" s="5">
        <v>43472</v>
      </c>
      <c r="AD112" s="3">
        <v>1723351267</v>
      </c>
      <c r="AE112" s="3" t="s">
        <v>50</v>
      </c>
      <c r="AF112" s="3" t="s">
        <v>51</v>
      </c>
      <c r="AG112" s="3" t="s">
        <v>49</v>
      </c>
      <c r="AH112" s="3" t="s">
        <v>53</v>
      </c>
      <c r="AI112" s="3" t="s">
        <v>54</v>
      </c>
    </row>
    <row r="113" spans="1:35" ht="26.25">
      <c r="A113" s="3">
        <v>109</v>
      </c>
      <c r="B113" s="3" t="str">
        <f>T("03270002868")</f>
        <v>03270002868</v>
      </c>
      <c r="C113" s="3" t="str">
        <f>T("19702713087114806")</f>
        <v>19702713087114806</v>
      </c>
      <c r="D113" s="3" t="s">
        <v>694</v>
      </c>
      <c r="E113" s="3" t="s">
        <v>695</v>
      </c>
      <c r="F113" s="3" t="s">
        <v>696</v>
      </c>
      <c r="G113" s="3" t="s">
        <v>697</v>
      </c>
      <c r="H113" s="3" t="s">
        <v>698</v>
      </c>
      <c r="I113" s="3" t="s">
        <v>699</v>
      </c>
      <c r="J113" s="4"/>
      <c r="K113" s="5">
        <v>25619</v>
      </c>
      <c r="L113" s="3">
        <v>52</v>
      </c>
      <c r="M113" s="3" t="s">
        <v>41</v>
      </c>
      <c r="N113" s="3" t="s">
        <v>42</v>
      </c>
      <c r="O113" s="3" t="s">
        <v>43</v>
      </c>
      <c r="P113" s="3">
        <v>3</v>
      </c>
      <c r="Q113" s="3" t="s">
        <v>44</v>
      </c>
      <c r="R113" s="3" t="s">
        <v>45</v>
      </c>
      <c r="S113" s="4"/>
      <c r="T113" s="3" t="s">
        <v>46</v>
      </c>
      <c r="U113" s="3">
        <v>1782108921</v>
      </c>
      <c r="V113" s="3" t="s">
        <v>47</v>
      </c>
      <c r="W113" s="3">
        <v>2212</v>
      </c>
      <c r="X113" s="3" t="s">
        <v>48</v>
      </c>
      <c r="Y113" s="3" t="s">
        <v>48</v>
      </c>
      <c r="Z113" s="3" t="s">
        <v>49</v>
      </c>
      <c r="AA113" s="3">
        <v>1782108921</v>
      </c>
      <c r="AB113" s="3">
        <v>200275556</v>
      </c>
      <c r="AC113" s="5">
        <v>43472</v>
      </c>
      <c r="AD113" s="3">
        <v>1782108921</v>
      </c>
      <c r="AE113" s="3" t="s">
        <v>50</v>
      </c>
      <c r="AF113" s="3" t="s">
        <v>51</v>
      </c>
      <c r="AG113" s="3" t="s">
        <v>52</v>
      </c>
      <c r="AH113" s="3" t="s">
        <v>53</v>
      </c>
      <c r="AI113" s="3" t="s">
        <v>54</v>
      </c>
    </row>
    <row r="114" spans="1:35" ht="26.25">
      <c r="A114" s="3">
        <v>110</v>
      </c>
      <c r="B114" s="3" t="str">
        <f>T("03270002869")</f>
        <v>03270002869</v>
      </c>
      <c r="C114" s="3" t="str">
        <f>T("2359597503")</f>
        <v>2359597503</v>
      </c>
      <c r="D114" s="3" t="s">
        <v>700</v>
      </c>
      <c r="E114" s="3" t="s">
        <v>701</v>
      </c>
      <c r="F114" s="3" t="s">
        <v>702</v>
      </c>
      <c r="G114" s="3" t="s">
        <v>703</v>
      </c>
      <c r="H114" s="3" t="s">
        <v>704</v>
      </c>
      <c r="I114" s="3" t="s">
        <v>705</v>
      </c>
      <c r="J114" s="4"/>
      <c r="K114" s="5">
        <v>35399</v>
      </c>
      <c r="L114" s="3">
        <v>25</v>
      </c>
      <c r="M114" s="3" t="s">
        <v>41</v>
      </c>
      <c r="N114" s="3" t="s">
        <v>42</v>
      </c>
      <c r="O114" s="3" t="s">
        <v>43</v>
      </c>
      <c r="P114" s="3">
        <v>3</v>
      </c>
      <c r="Q114" s="3" t="s">
        <v>44</v>
      </c>
      <c r="R114" s="3" t="s">
        <v>81</v>
      </c>
      <c r="S114" s="4"/>
      <c r="T114" s="3" t="s">
        <v>61</v>
      </c>
      <c r="U114" s="3">
        <v>1761016959</v>
      </c>
      <c r="V114" s="3" t="s">
        <v>47</v>
      </c>
      <c r="W114" s="3">
        <v>2116</v>
      </c>
      <c r="X114" s="3" t="s">
        <v>48</v>
      </c>
      <c r="Y114" s="3" t="s">
        <v>48</v>
      </c>
      <c r="Z114" s="3" t="s">
        <v>49</v>
      </c>
      <c r="AA114" s="3">
        <v>1761016959</v>
      </c>
      <c r="AB114" s="3">
        <v>200275556</v>
      </c>
      <c r="AC114" s="5">
        <v>43472</v>
      </c>
      <c r="AD114" s="3">
        <v>1761016959</v>
      </c>
      <c r="AE114" s="3" t="s">
        <v>50</v>
      </c>
      <c r="AF114" s="3" t="s">
        <v>51</v>
      </c>
      <c r="AG114" s="3" t="s">
        <v>52</v>
      </c>
      <c r="AH114" s="3" t="s">
        <v>53</v>
      </c>
      <c r="AI114" s="3" t="s">
        <v>54</v>
      </c>
    </row>
    <row r="115" spans="1:35" ht="26.25">
      <c r="A115" s="3">
        <v>111</v>
      </c>
      <c r="B115" s="3" t="str">
        <f>T("03270002870")</f>
        <v>03270002870</v>
      </c>
      <c r="C115" s="3" t="str">
        <f>T("20132713087101842")</f>
        <v>20132713087101842</v>
      </c>
      <c r="D115" s="3" t="s">
        <v>706</v>
      </c>
      <c r="E115" s="3" t="s">
        <v>707</v>
      </c>
      <c r="F115" s="3" t="s">
        <v>708</v>
      </c>
      <c r="G115" s="3" t="s">
        <v>709</v>
      </c>
      <c r="H115" s="3" t="s">
        <v>710</v>
      </c>
      <c r="I115" s="3" t="s">
        <v>711</v>
      </c>
      <c r="J115" s="4"/>
      <c r="K115" s="5">
        <v>41436</v>
      </c>
      <c r="L115" s="3">
        <v>8</v>
      </c>
      <c r="M115" s="3" t="s">
        <v>41</v>
      </c>
      <c r="N115" s="3" t="s">
        <v>42</v>
      </c>
      <c r="O115" s="3" t="s">
        <v>43</v>
      </c>
      <c r="P115" s="3">
        <v>3</v>
      </c>
      <c r="Q115" s="3" t="s">
        <v>44</v>
      </c>
      <c r="R115" s="3" t="s">
        <v>45</v>
      </c>
      <c r="S115" s="4"/>
      <c r="T115" s="3" t="s">
        <v>61</v>
      </c>
      <c r="U115" s="3">
        <v>1859289190</v>
      </c>
      <c r="V115" s="3" t="s">
        <v>47</v>
      </c>
      <c r="W115" s="3">
        <v>2211</v>
      </c>
      <c r="X115" s="3" t="s">
        <v>48</v>
      </c>
      <c r="Y115" s="3" t="s">
        <v>48</v>
      </c>
      <c r="Z115" s="3" t="s">
        <v>49</v>
      </c>
      <c r="AA115" s="3">
        <v>1859289190</v>
      </c>
      <c r="AB115" s="3">
        <v>200275556</v>
      </c>
      <c r="AC115" s="5">
        <v>43472</v>
      </c>
      <c r="AD115" s="3">
        <v>1859289190</v>
      </c>
      <c r="AE115" s="3" t="s">
        <v>50</v>
      </c>
      <c r="AF115" s="3" t="s">
        <v>51</v>
      </c>
      <c r="AG115" s="3" t="s">
        <v>49</v>
      </c>
      <c r="AH115" s="3" t="s">
        <v>53</v>
      </c>
      <c r="AI115" s="3" t="s">
        <v>54</v>
      </c>
    </row>
    <row r="116" spans="1:35" ht="26.25">
      <c r="A116" s="3">
        <v>112</v>
      </c>
      <c r="B116" s="3" t="str">
        <f>T("03270003175")</f>
        <v>03270003175</v>
      </c>
      <c r="C116" s="3" t="str">
        <f>T("19552713087100388")</f>
        <v>19552713087100388</v>
      </c>
      <c r="D116" s="3" t="s">
        <v>712</v>
      </c>
      <c r="E116" s="3" t="s">
        <v>713</v>
      </c>
      <c r="F116" s="3" t="s">
        <v>714</v>
      </c>
      <c r="G116" s="3" t="s">
        <v>715</v>
      </c>
      <c r="H116" s="3" t="s">
        <v>716</v>
      </c>
      <c r="I116" s="3" t="s">
        <v>717</v>
      </c>
      <c r="J116" s="4"/>
      <c r="K116" s="5">
        <v>34863</v>
      </c>
      <c r="L116" s="3">
        <v>26</v>
      </c>
      <c r="M116" s="3" t="s">
        <v>41</v>
      </c>
      <c r="N116" s="3" t="s">
        <v>42</v>
      </c>
      <c r="O116" s="3" t="s">
        <v>43</v>
      </c>
      <c r="P116" s="3">
        <v>5</v>
      </c>
      <c r="Q116" s="3" t="s">
        <v>172</v>
      </c>
      <c r="R116" s="3" t="s">
        <v>45</v>
      </c>
      <c r="S116" s="4"/>
      <c r="T116" s="3" t="s">
        <v>61</v>
      </c>
      <c r="U116" s="3">
        <v>1737875111</v>
      </c>
      <c r="V116" s="3" t="s">
        <v>47</v>
      </c>
      <c r="W116" s="3">
        <v>32</v>
      </c>
      <c r="X116" s="3" t="s">
        <v>48</v>
      </c>
      <c r="Y116" s="3" t="s">
        <v>48</v>
      </c>
      <c r="Z116" s="3" t="s">
        <v>49</v>
      </c>
      <c r="AA116" s="3">
        <v>1761694302</v>
      </c>
      <c r="AB116" s="3">
        <v>200275556</v>
      </c>
      <c r="AC116" s="5">
        <v>38725</v>
      </c>
      <c r="AD116" s="3">
        <v>1737875111</v>
      </c>
      <c r="AE116" s="3" t="s">
        <v>50</v>
      </c>
      <c r="AF116" s="3" t="s">
        <v>51</v>
      </c>
      <c r="AG116" s="3" t="s">
        <v>49</v>
      </c>
      <c r="AH116" s="3" t="s">
        <v>53</v>
      </c>
      <c r="AI116" s="3" t="s">
        <v>54</v>
      </c>
    </row>
    <row r="117" spans="1:35" ht="26.25">
      <c r="A117" s="3">
        <v>113</v>
      </c>
      <c r="B117" s="3" t="str">
        <f>T("03270003180")</f>
        <v>03270003180</v>
      </c>
      <c r="C117" s="3" t="str">
        <f>T("19892713087000041")</f>
        <v>19892713087000041</v>
      </c>
      <c r="D117" s="3" t="s">
        <v>718</v>
      </c>
      <c r="E117" s="3" t="s">
        <v>719</v>
      </c>
      <c r="F117" s="3" t="s">
        <v>487</v>
      </c>
      <c r="G117" s="3" t="s">
        <v>720</v>
      </c>
      <c r="H117" s="3" t="s">
        <v>721</v>
      </c>
      <c r="I117" s="3" t="s">
        <v>722</v>
      </c>
      <c r="J117" s="4"/>
      <c r="K117" s="5">
        <v>32782</v>
      </c>
      <c r="L117" s="3">
        <v>32</v>
      </c>
      <c r="M117" s="3" t="s">
        <v>41</v>
      </c>
      <c r="N117" s="3" t="s">
        <v>42</v>
      </c>
      <c r="O117" s="3" t="s">
        <v>43</v>
      </c>
      <c r="P117" s="3">
        <v>6</v>
      </c>
      <c r="Q117" s="3" t="s">
        <v>172</v>
      </c>
      <c r="R117" s="3" t="s">
        <v>45</v>
      </c>
      <c r="S117" s="4"/>
      <c r="T117" s="3" t="s">
        <v>46</v>
      </c>
      <c r="U117" s="3">
        <v>1747073528</v>
      </c>
      <c r="V117" s="3" t="s">
        <v>47</v>
      </c>
      <c r="W117" s="3">
        <v>2258</v>
      </c>
      <c r="X117" s="3" t="s">
        <v>48</v>
      </c>
      <c r="Y117" s="3" t="s">
        <v>48</v>
      </c>
      <c r="Z117" s="3" t="s">
        <v>49</v>
      </c>
      <c r="AA117" s="3">
        <v>1747073528</v>
      </c>
      <c r="AB117" s="3">
        <v>200275556</v>
      </c>
      <c r="AC117" s="5">
        <v>43472</v>
      </c>
      <c r="AD117" s="3">
        <v>1747073528</v>
      </c>
      <c r="AE117" s="3" t="s">
        <v>50</v>
      </c>
      <c r="AF117" s="3" t="s">
        <v>51</v>
      </c>
      <c r="AG117" s="3" t="s">
        <v>52</v>
      </c>
      <c r="AH117" s="3" t="s">
        <v>53</v>
      </c>
      <c r="AI117" s="3" t="s">
        <v>54</v>
      </c>
    </row>
    <row r="118" spans="1:35" ht="26.25">
      <c r="A118" s="3">
        <v>114</v>
      </c>
      <c r="B118" s="3" t="str">
        <f>T("03270003191")</f>
        <v>03270003191</v>
      </c>
      <c r="C118" s="3" t="str">
        <f>T("19872713087122374")</f>
        <v>19872713087122374</v>
      </c>
      <c r="D118" s="3" t="s">
        <v>723</v>
      </c>
      <c r="E118" s="3" t="s">
        <v>724</v>
      </c>
      <c r="F118" s="3" t="s">
        <v>725</v>
      </c>
      <c r="G118" s="3" t="s">
        <v>726</v>
      </c>
      <c r="H118" s="3" t="s">
        <v>727</v>
      </c>
      <c r="I118" s="3" t="s">
        <v>728</v>
      </c>
      <c r="J118" s="4"/>
      <c r="K118" s="5">
        <v>32034</v>
      </c>
      <c r="L118" s="3">
        <v>34</v>
      </c>
      <c r="M118" s="3" t="s">
        <v>41</v>
      </c>
      <c r="N118" s="3" t="s">
        <v>42</v>
      </c>
      <c r="O118" s="3" t="s">
        <v>43</v>
      </c>
      <c r="P118" s="3">
        <v>8</v>
      </c>
      <c r="Q118" s="3" t="s">
        <v>141</v>
      </c>
      <c r="R118" s="3" t="s">
        <v>45</v>
      </c>
      <c r="S118" s="4"/>
      <c r="T118" s="3" t="s">
        <v>46</v>
      </c>
      <c r="U118" s="3">
        <v>1755344916</v>
      </c>
      <c r="V118" s="3" t="s">
        <v>47</v>
      </c>
      <c r="W118" s="3">
        <v>458</v>
      </c>
      <c r="X118" s="3" t="s">
        <v>48</v>
      </c>
      <c r="Y118" s="3" t="s">
        <v>48</v>
      </c>
      <c r="Z118" s="3" t="s">
        <v>49</v>
      </c>
      <c r="AA118" s="3">
        <v>1755344916</v>
      </c>
      <c r="AB118" s="3">
        <v>200275556</v>
      </c>
      <c r="AC118" s="5">
        <v>39820</v>
      </c>
      <c r="AD118" s="3">
        <v>1755344916</v>
      </c>
      <c r="AE118" s="3" t="s">
        <v>50</v>
      </c>
      <c r="AF118" s="3" t="s">
        <v>51</v>
      </c>
      <c r="AG118" s="3" t="s">
        <v>52</v>
      </c>
      <c r="AH118" s="3" t="s">
        <v>53</v>
      </c>
      <c r="AI118" s="3" t="s">
        <v>54</v>
      </c>
    </row>
    <row r="119" spans="1:35" ht="26.25">
      <c r="A119" s="3">
        <v>115</v>
      </c>
      <c r="B119" s="3" t="str">
        <f>T("03270003196")</f>
        <v>03270003196</v>
      </c>
      <c r="C119" s="3" t="str">
        <f>T("19992713087001501")</f>
        <v>19992713087001501</v>
      </c>
      <c r="D119" s="3" t="s">
        <v>729</v>
      </c>
      <c r="E119" s="3" t="s">
        <v>730</v>
      </c>
      <c r="F119" s="3" t="s">
        <v>731</v>
      </c>
      <c r="G119" s="3" t="s">
        <v>92</v>
      </c>
      <c r="H119" s="3" t="s">
        <v>732</v>
      </c>
      <c r="I119" s="3" t="s">
        <v>733</v>
      </c>
      <c r="J119" s="4"/>
      <c r="K119" s="5">
        <v>36214</v>
      </c>
      <c r="L119" s="3">
        <v>23</v>
      </c>
      <c r="M119" s="3" t="s">
        <v>41</v>
      </c>
      <c r="N119" s="3" t="s">
        <v>42</v>
      </c>
      <c r="O119" s="3" t="s">
        <v>43</v>
      </c>
      <c r="P119" s="3">
        <v>9</v>
      </c>
      <c r="Q119" s="3" t="s">
        <v>141</v>
      </c>
      <c r="R119" s="3" t="s">
        <v>45</v>
      </c>
      <c r="S119" s="4"/>
      <c r="T119" s="3" t="s">
        <v>46</v>
      </c>
      <c r="U119" s="3">
        <v>1842611212</v>
      </c>
      <c r="V119" s="3" t="s">
        <v>47</v>
      </c>
      <c r="W119" s="3">
        <v>1398</v>
      </c>
      <c r="X119" s="3" t="s">
        <v>48</v>
      </c>
      <c r="Y119" s="3" t="s">
        <v>48</v>
      </c>
      <c r="Z119" s="3" t="s">
        <v>95</v>
      </c>
      <c r="AA119" s="3">
        <v>1842611212</v>
      </c>
      <c r="AB119" s="3">
        <v>200275556</v>
      </c>
      <c r="AC119" s="5">
        <v>42376</v>
      </c>
      <c r="AD119" s="3">
        <v>1842611212</v>
      </c>
      <c r="AE119" s="3" t="s">
        <v>50</v>
      </c>
      <c r="AF119" s="3" t="s">
        <v>51</v>
      </c>
      <c r="AG119" s="3" t="s">
        <v>49</v>
      </c>
      <c r="AH119" s="3" t="s">
        <v>53</v>
      </c>
      <c r="AI119" s="3" t="s">
        <v>54</v>
      </c>
    </row>
    <row r="120" spans="1:35" ht="26.25">
      <c r="A120" s="3">
        <v>116</v>
      </c>
      <c r="B120" s="3" t="str">
        <f>T("03270003253")</f>
        <v>03270003253</v>
      </c>
      <c r="C120" s="3" t="str">
        <f>T("19952713087100770")</f>
        <v>19952713087100770</v>
      </c>
      <c r="D120" s="3" t="s">
        <v>734</v>
      </c>
      <c r="E120" s="3" t="s">
        <v>735</v>
      </c>
      <c r="F120" s="3" t="s">
        <v>714</v>
      </c>
      <c r="G120" s="3" t="s">
        <v>736</v>
      </c>
      <c r="H120" s="3" t="s">
        <v>737</v>
      </c>
      <c r="I120" s="3" t="s">
        <v>738</v>
      </c>
      <c r="J120" s="4"/>
      <c r="K120" s="5">
        <v>34863</v>
      </c>
      <c r="L120" s="3">
        <v>26</v>
      </c>
      <c r="M120" s="3" t="s">
        <v>41</v>
      </c>
      <c r="N120" s="3" t="s">
        <v>42</v>
      </c>
      <c r="O120" s="3" t="s">
        <v>43</v>
      </c>
      <c r="P120" s="3">
        <v>9</v>
      </c>
      <c r="Q120" s="3" t="s">
        <v>141</v>
      </c>
      <c r="R120" s="3" t="s">
        <v>45</v>
      </c>
      <c r="S120" s="4"/>
      <c r="T120" s="3" t="s">
        <v>61</v>
      </c>
      <c r="U120" s="3">
        <v>1764807833</v>
      </c>
      <c r="V120" s="3" t="s">
        <v>47</v>
      </c>
      <c r="W120" s="3">
        <v>2280</v>
      </c>
      <c r="X120" s="3" t="s">
        <v>48</v>
      </c>
      <c r="Y120" s="3" t="s">
        <v>48</v>
      </c>
      <c r="Z120" s="3" t="s">
        <v>95</v>
      </c>
      <c r="AA120" s="3">
        <v>1764807833</v>
      </c>
      <c r="AB120" s="3">
        <v>200275556</v>
      </c>
      <c r="AC120" s="5">
        <v>43472</v>
      </c>
      <c r="AD120" s="3">
        <v>1764807833</v>
      </c>
      <c r="AE120" s="3" t="s">
        <v>50</v>
      </c>
      <c r="AF120" s="3" t="s">
        <v>51</v>
      </c>
      <c r="AG120" s="3" t="s">
        <v>49</v>
      </c>
      <c r="AH120" s="3" t="s">
        <v>53</v>
      </c>
      <c r="AI120" s="3" t="s">
        <v>54</v>
      </c>
    </row>
    <row r="121" spans="1:35" ht="26.25">
      <c r="A121" s="3">
        <v>117</v>
      </c>
      <c r="B121" s="3" t="str">
        <f>T("03270003265")</f>
        <v>03270003265</v>
      </c>
      <c r="C121" s="3" t="str">
        <f>T("19852713087121500")</f>
        <v>19852713087121500</v>
      </c>
      <c r="D121" s="3" t="s">
        <v>739</v>
      </c>
      <c r="E121" s="3" t="s">
        <v>740</v>
      </c>
      <c r="F121" s="3" t="s">
        <v>741</v>
      </c>
      <c r="G121" s="3" t="s">
        <v>742</v>
      </c>
      <c r="H121" s="3" t="s">
        <v>743</v>
      </c>
      <c r="I121" s="3" t="s">
        <v>744</v>
      </c>
      <c r="J121" s="4"/>
      <c r="K121" s="5">
        <v>31249</v>
      </c>
      <c r="L121" s="3">
        <v>36</v>
      </c>
      <c r="M121" s="3" t="s">
        <v>41</v>
      </c>
      <c r="N121" s="3" t="s">
        <v>42</v>
      </c>
      <c r="O121" s="3" t="s">
        <v>43</v>
      </c>
      <c r="P121" s="3">
        <v>8</v>
      </c>
      <c r="Q121" s="3" t="s">
        <v>141</v>
      </c>
      <c r="R121" s="3" t="s">
        <v>45</v>
      </c>
      <c r="S121" s="4"/>
      <c r="T121" s="3" t="s">
        <v>46</v>
      </c>
      <c r="U121" s="3">
        <v>1780814510</v>
      </c>
      <c r="V121" s="3" t="s">
        <v>47</v>
      </c>
      <c r="W121" s="3">
        <v>1703</v>
      </c>
      <c r="X121" s="3" t="s">
        <v>48</v>
      </c>
      <c r="Y121" s="3" t="s">
        <v>48</v>
      </c>
      <c r="Z121" s="3" t="s">
        <v>49</v>
      </c>
      <c r="AA121" s="3">
        <v>1780814510</v>
      </c>
      <c r="AB121" s="3">
        <v>200275556</v>
      </c>
      <c r="AC121" s="5">
        <v>42736</v>
      </c>
      <c r="AD121" s="3">
        <v>1780814510</v>
      </c>
      <c r="AE121" s="3" t="s">
        <v>50</v>
      </c>
      <c r="AF121" s="3" t="s">
        <v>51</v>
      </c>
      <c r="AG121" s="3" t="s">
        <v>52</v>
      </c>
      <c r="AH121" s="3" t="s">
        <v>53</v>
      </c>
      <c r="AI121" s="3" t="s">
        <v>54</v>
      </c>
    </row>
    <row r="122" spans="1:35" ht="26.25">
      <c r="A122" s="3">
        <v>118</v>
      </c>
      <c r="B122" s="3" t="str">
        <f>T("03270003285")</f>
        <v>03270003285</v>
      </c>
      <c r="C122" s="3" t="str">
        <f>T("19832713087116066")</f>
        <v>19832713087116066</v>
      </c>
      <c r="D122" s="3" t="s">
        <v>745</v>
      </c>
      <c r="E122" s="3" t="s">
        <v>746</v>
      </c>
      <c r="F122" s="3" t="s">
        <v>747</v>
      </c>
      <c r="G122" s="3" t="s">
        <v>748</v>
      </c>
      <c r="H122" s="3" t="s">
        <v>749</v>
      </c>
      <c r="I122" s="3" t="s">
        <v>750</v>
      </c>
      <c r="J122" s="4"/>
      <c r="K122" s="5">
        <v>30635</v>
      </c>
      <c r="L122" s="3">
        <v>38</v>
      </c>
      <c r="M122" s="3" t="s">
        <v>41</v>
      </c>
      <c r="N122" s="3" t="s">
        <v>42</v>
      </c>
      <c r="O122" s="3" t="s">
        <v>43</v>
      </c>
      <c r="P122" s="3">
        <v>4</v>
      </c>
      <c r="Q122" s="3" t="s">
        <v>172</v>
      </c>
      <c r="R122" s="3" t="s">
        <v>45</v>
      </c>
      <c r="S122" s="4"/>
      <c r="T122" s="3" t="s">
        <v>61</v>
      </c>
      <c r="U122" s="3">
        <v>1765916239</v>
      </c>
      <c r="V122" s="3" t="s">
        <v>47</v>
      </c>
      <c r="W122" s="3">
        <v>589</v>
      </c>
      <c r="X122" s="3" t="s">
        <v>48</v>
      </c>
      <c r="Y122" s="3" t="s">
        <v>48</v>
      </c>
      <c r="Z122" s="3" t="s">
        <v>49</v>
      </c>
      <c r="AA122" s="3">
        <v>1765916239</v>
      </c>
      <c r="AB122" s="3">
        <v>200275556</v>
      </c>
      <c r="AC122" s="5">
        <v>40185</v>
      </c>
      <c r="AD122" s="3">
        <v>1765916239</v>
      </c>
      <c r="AE122" s="3" t="s">
        <v>50</v>
      </c>
      <c r="AF122" s="3" t="s">
        <v>51</v>
      </c>
      <c r="AG122" s="3" t="s">
        <v>52</v>
      </c>
      <c r="AH122" s="3" t="s">
        <v>53</v>
      </c>
      <c r="AI122" s="3" t="s">
        <v>54</v>
      </c>
    </row>
    <row r="123" spans="1:35" ht="26.25">
      <c r="A123" s="3">
        <v>119</v>
      </c>
      <c r="B123" s="3" t="str">
        <f>T("03270003289")</f>
        <v>03270003289</v>
      </c>
      <c r="C123" s="3" t="str">
        <f>T("20042713087001395")</f>
        <v>20042713087001395</v>
      </c>
      <c r="D123" s="3" t="s">
        <v>751</v>
      </c>
      <c r="E123" s="3" t="s">
        <v>752</v>
      </c>
      <c r="F123" s="3" t="s">
        <v>753</v>
      </c>
      <c r="G123" s="3" t="s">
        <v>754</v>
      </c>
      <c r="H123" s="3" t="s">
        <v>755</v>
      </c>
      <c r="I123" s="3" t="s">
        <v>756</v>
      </c>
      <c r="J123" s="4"/>
      <c r="K123" s="5">
        <v>38051</v>
      </c>
      <c r="L123" s="3">
        <v>18</v>
      </c>
      <c r="M123" s="3" t="s">
        <v>41</v>
      </c>
      <c r="N123" s="3" t="s">
        <v>42</v>
      </c>
      <c r="O123" s="3" t="s">
        <v>43</v>
      </c>
      <c r="P123" s="3">
        <v>7</v>
      </c>
      <c r="Q123" s="3" t="s">
        <v>172</v>
      </c>
      <c r="R123" s="3" t="s">
        <v>45</v>
      </c>
      <c r="S123" s="4"/>
      <c r="T123" s="3" t="s">
        <v>46</v>
      </c>
      <c r="U123" s="3">
        <v>1792845056</v>
      </c>
      <c r="V123" s="3" t="s">
        <v>47</v>
      </c>
      <c r="W123" s="3">
        <v>737</v>
      </c>
      <c r="X123" s="3" t="s">
        <v>48</v>
      </c>
      <c r="Y123" s="3" t="s">
        <v>48</v>
      </c>
      <c r="Z123" s="3" t="s">
        <v>95</v>
      </c>
      <c r="AA123" s="3">
        <v>1792845056</v>
      </c>
      <c r="AB123" s="3">
        <v>200275556</v>
      </c>
      <c r="AC123" s="5">
        <v>41646</v>
      </c>
      <c r="AD123" s="3">
        <v>1792845056</v>
      </c>
      <c r="AE123" s="3" t="s">
        <v>50</v>
      </c>
      <c r="AF123" s="3" t="s">
        <v>51</v>
      </c>
      <c r="AG123" s="3" t="s">
        <v>49</v>
      </c>
      <c r="AH123" s="3" t="s">
        <v>53</v>
      </c>
      <c r="AI123" s="3" t="s">
        <v>54</v>
      </c>
    </row>
    <row r="124" spans="1:35" ht="26.25">
      <c r="A124" s="3">
        <v>120</v>
      </c>
      <c r="B124" s="3" t="str">
        <f>T("03270003299")</f>
        <v>03270003299</v>
      </c>
      <c r="C124" s="3" t="str">
        <f>T("19882713087112539")</f>
        <v>19882713087112539</v>
      </c>
      <c r="D124" s="3" t="s">
        <v>757</v>
      </c>
      <c r="E124" s="3" t="s">
        <v>758</v>
      </c>
      <c r="F124" s="3" t="s">
        <v>759</v>
      </c>
      <c r="G124" s="3" t="s">
        <v>760</v>
      </c>
      <c r="H124" s="3" t="s">
        <v>761</v>
      </c>
      <c r="I124" s="3" t="s">
        <v>762</v>
      </c>
      <c r="J124" s="4"/>
      <c r="K124" s="5">
        <v>32390</v>
      </c>
      <c r="L124" s="3">
        <v>33</v>
      </c>
      <c r="M124" s="3" t="s">
        <v>41</v>
      </c>
      <c r="N124" s="3" t="s">
        <v>42</v>
      </c>
      <c r="O124" s="3" t="s">
        <v>43</v>
      </c>
      <c r="P124" s="3">
        <v>1</v>
      </c>
      <c r="Q124" s="3" t="s">
        <v>44</v>
      </c>
      <c r="R124" s="3" t="s">
        <v>45</v>
      </c>
      <c r="S124" s="4"/>
      <c r="T124" s="3" t="s">
        <v>46</v>
      </c>
      <c r="U124" s="3">
        <v>1962363352</v>
      </c>
      <c r="V124" s="3" t="s">
        <v>47</v>
      </c>
      <c r="W124" s="3">
        <v>1698</v>
      </c>
      <c r="X124" s="3" t="s">
        <v>48</v>
      </c>
      <c r="Y124" s="3" t="s">
        <v>48</v>
      </c>
      <c r="Z124" s="3" t="s">
        <v>95</v>
      </c>
      <c r="AA124" s="3">
        <v>1962363352</v>
      </c>
      <c r="AB124" s="3">
        <v>200275556</v>
      </c>
      <c r="AC124" s="5">
        <v>42742</v>
      </c>
      <c r="AD124" s="3">
        <v>1962363352</v>
      </c>
      <c r="AE124" s="3" t="s">
        <v>50</v>
      </c>
      <c r="AF124" s="3" t="s">
        <v>51</v>
      </c>
      <c r="AG124" s="3" t="s">
        <v>52</v>
      </c>
      <c r="AH124" s="3" t="s">
        <v>53</v>
      </c>
      <c r="AI124" s="3" t="s">
        <v>54</v>
      </c>
    </row>
    <row r="125" spans="1:35" ht="26.25">
      <c r="A125" s="3">
        <v>121</v>
      </c>
      <c r="B125" s="3" t="str">
        <f>T("03270003303")</f>
        <v>03270003303</v>
      </c>
      <c r="C125" s="3" t="str">
        <f>T("19752713087122164")</f>
        <v>19752713087122164</v>
      </c>
      <c r="D125" s="3" t="s">
        <v>763</v>
      </c>
      <c r="E125" s="3" t="s">
        <v>764</v>
      </c>
      <c r="F125" s="3" t="s">
        <v>765</v>
      </c>
      <c r="G125" s="3" t="s">
        <v>766</v>
      </c>
      <c r="H125" s="3" t="s">
        <v>767</v>
      </c>
      <c r="I125" s="3" t="s">
        <v>768</v>
      </c>
      <c r="J125" s="4"/>
      <c r="K125" s="5">
        <v>27716</v>
      </c>
      <c r="L125" s="3">
        <v>46</v>
      </c>
      <c r="M125" s="3" t="s">
        <v>41</v>
      </c>
      <c r="N125" s="3" t="s">
        <v>42</v>
      </c>
      <c r="O125" s="3" t="s">
        <v>43</v>
      </c>
      <c r="P125" s="3">
        <v>8</v>
      </c>
      <c r="Q125" s="3" t="s">
        <v>44</v>
      </c>
      <c r="R125" s="3" t="s">
        <v>45</v>
      </c>
      <c r="S125" s="4"/>
      <c r="T125" s="3" t="s">
        <v>46</v>
      </c>
      <c r="U125" s="3">
        <v>1774621541</v>
      </c>
      <c r="V125" s="3" t="s">
        <v>47</v>
      </c>
      <c r="W125" s="3">
        <v>652</v>
      </c>
      <c r="X125" s="3" t="s">
        <v>48</v>
      </c>
      <c r="Y125" s="3" t="s">
        <v>48</v>
      </c>
      <c r="Z125" s="3" t="s">
        <v>49</v>
      </c>
      <c r="AA125" s="3">
        <v>1774621541</v>
      </c>
      <c r="AB125" s="3">
        <v>200275556</v>
      </c>
      <c r="AC125" s="5">
        <v>41281</v>
      </c>
      <c r="AD125" s="3">
        <v>1774621541</v>
      </c>
      <c r="AE125" s="3" t="s">
        <v>50</v>
      </c>
      <c r="AF125" s="3" t="s">
        <v>51</v>
      </c>
      <c r="AG125" s="3" t="s">
        <v>52</v>
      </c>
      <c r="AH125" s="3" t="s">
        <v>53</v>
      </c>
      <c r="AI125" s="3" t="s">
        <v>54</v>
      </c>
    </row>
    <row r="126" spans="1:35" ht="26.25">
      <c r="A126" s="3">
        <v>122</v>
      </c>
      <c r="B126" s="3" t="str">
        <f>T("03270003576")</f>
        <v>03270003576</v>
      </c>
      <c r="C126" s="3" t="str">
        <f>T("20072713087100842")</f>
        <v>20072713087100842</v>
      </c>
      <c r="D126" s="3" t="s">
        <v>769</v>
      </c>
      <c r="E126" s="3" t="s">
        <v>770</v>
      </c>
      <c r="F126" s="3" t="s">
        <v>771</v>
      </c>
      <c r="G126" s="3" t="s">
        <v>772</v>
      </c>
      <c r="H126" s="3" t="s">
        <v>773</v>
      </c>
      <c r="I126" s="3" t="s">
        <v>774</v>
      </c>
      <c r="J126" s="4"/>
      <c r="K126" s="5">
        <v>39288</v>
      </c>
      <c r="L126" s="3">
        <v>14</v>
      </c>
      <c r="M126" s="3" t="s">
        <v>41</v>
      </c>
      <c r="N126" s="3" t="s">
        <v>42</v>
      </c>
      <c r="O126" s="3" t="s">
        <v>43</v>
      </c>
      <c r="P126" s="3">
        <v>7</v>
      </c>
      <c r="Q126" s="3" t="s">
        <v>775</v>
      </c>
      <c r="R126" s="3" t="s">
        <v>45</v>
      </c>
      <c r="S126" s="4"/>
      <c r="T126" s="3" t="s">
        <v>46</v>
      </c>
      <c r="U126" s="3">
        <v>1748229941</v>
      </c>
      <c r="V126" s="3" t="s">
        <v>47</v>
      </c>
      <c r="W126" s="3">
        <v>968</v>
      </c>
      <c r="X126" s="3" t="s">
        <v>48</v>
      </c>
      <c r="Y126" s="3" t="s">
        <v>48</v>
      </c>
      <c r="Z126" s="3" t="s">
        <v>95</v>
      </c>
      <c r="AA126" s="3">
        <v>1748229941</v>
      </c>
      <c r="AB126" s="3">
        <v>200275556</v>
      </c>
      <c r="AC126" s="5">
        <v>42011</v>
      </c>
      <c r="AD126" s="3">
        <v>1748229941</v>
      </c>
      <c r="AE126" s="3" t="s">
        <v>50</v>
      </c>
      <c r="AF126" s="3" t="s">
        <v>51</v>
      </c>
      <c r="AG126" s="3" t="s">
        <v>49</v>
      </c>
      <c r="AH126" s="3" t="s">
        <v>53</v>
      </c>
      <c r="AI126" s="3" t="s">
        <v>54</v>
      </c>
    </row>
    <row r="127" spans="1:35" ht="26.25">
      <c r="A127" s="3">
        <v>123</v>
      </c>
      <c r="B127" s="3" t="str">
        <f>T("03270003578")</f>
        <v>03270003578</v>
      </c>
      <c r="C127" s="3" t="str">
        <f>T("20072713087100237")</f>
        <v>20072713087100237</v>
      </c>
      <c r="D127" s="3" t="s">
        <v>776</v>
      </c>
      <c r="E127" s="3" t="s">
        <v>777</v>
      </c>
      <c r="F127" s="3" t="s">
        <v>778</v>
      </c>
      <c r="G127" s="3" t="s">
        <v>779</v>
      </c>
      <c r="H127" s="3" t="s">
        <v>780</v>
      </c>
      <c r="I127" s="3" t="s">
        <v>781</v>
      </c>
      <c r="J127" s="4"/>
      <c r="K127" s="5">
        <v>39269</v>
      </c>
      <c r="L127" s="3">
        <v>14</v>
      </c>
      <c r="M127" s="3" t="s">
        <v>41</v>
      </c>
      <c r="N127" s="3" t="s">
        <v>42</v>
      </c>
      <c r="O127" s="3" t="s">
        <v>43</v>
      </c>
      <c r="P127" s="3">
        <v>7</v>
      </c>
      <c r="Q127" s="3" t="s">
        <v>172</v>
      </c>
      <c r="R127" s="3" t="s">
        <v>81</v>
      </c>
      <c r="S127" s="4"/>
      <c r="T127" s="3" t="s">
        <v>61</v>
      </c>
      <c r="U127" s="3">
        <v>1762773150</v>
      </c>
      <c r="V127" s="3" t="s">
        <v>47</v>
      </c>
      <c r="W127" s="3">
        <v>967</v>
      </c>
      <c r="X127" s="3" t="s">
        <v>48</v>
      </c>
      <c r="Y127" s="3" t="s">
        <v>48</v>
      </c>
      <c r="Z127" s="3" t="s">
        <v>49</v>
      </c>
      <c r="AA127" s="3">
        <v>1324016330</v>
      </c>
      <c r="AB127" s="3">
        <v>200275556</v>
      </c>
      <c r="AC127" s="5">
        <v>42011</v>
      </c>
      <c r="AD127" s="3">
        <v>1762773150</v>
      </c>
      <c r="AE127" s="3" t="s">
        <v>50</v>
      </c>
      <c r="AF127" s="3" t="s">
        <v>51</v>
      </c>
      <c r="AG127" s="3" t="s">
        <v>49</v>
      </c>
      <c r="AH127" s="3" t="s">
        <v>53</v>
      </c>
      <c r="AI127" s="3" t="s">
        <v>54</v>
      </c>
    </row>
    <row r="128" spans="1:35" ht="26.25">
      <c r="A128" s="3">
        <v>124</v>
      </c>
      <c r="B128" s="3" t="str">
        <f>T("03270003579")</f>
        <v>03270003579</v>
      </c>
      <c r="C128" s="3" t="str">
        <f>T("1481829156")</f>
        <v>1481829156</v>
      </c>
      <c r="D128" s="3" t="s">
        <v>782</v>
      </c>
      <c r="E128" s="3" t="s">
        <v>783</v>
      </c>
      <c r="F128" s="3" t="s">
        <v>784</v>
      </c>
      <c r="G128" s="3" t="s">
        <v>785</v>
      </c>
      <c r="H128" s="3" t="s">
        <v>786</v>
      </c>
      <c r="I128" s="3" t="s">
        <v>787</v>
      </c>
      <c r="J128" s="4"/>
      <c r="K128" s="5">
        <v>32062</v>
      </c>
      <c r="L128" s="3">
        <v>34</v>
      </c>
      <c r="M128" s="3" t="s">
        <v>41</v>
      </c>
      <c r="N128" s="3" t="s">
        <v>42</v>
      </c>
      <c r="O128" s="3" t="s">
        <v>43</v>
      </c>
      <c r="P128" s="3">
        <v>4</v>
      </c>
      <c r="Q128" s="3" t="s">
        <v>172</v>
      </c>
      <c r="R128" s="3" t="s">
        <v>45</v>
      </c>
      <c r="S128" s="4"/>
      <c r="T128" s="3" t="s">
        <v>61</v>
      </c>
      <c r="U128" s="3">
        <v>1885459900</v>
      </c>
      <c r="V128" s="3" t="s">
        <v>47</v>
      </c>
      <c r="W128" s="3">
        <v>2234</v>
      </c>
      <c r="X128" s="3" t="s">
        <v>48</v>
      </c>
      <c r="Y128" s="3" t="s">
        <v>48</v>
      </c>
      <c r="Z128" s="3" t="s">
        <v>95</v>
      </c>
      <c r="AA128" s="3">
        <v>1885459900</v>
      </c>
      <c r="AB128" s="3">
        <v>200275556</v>
      </c>
      <c r="AC128" s="5">
        <v>43472</v>
      </c>
      <c r="AD128" s="3">
        <v>1885459900</v>
      </c>
      <c r="AE128" s="3" t="s">
        <v>50</v>
      </c>
      <c r="AF128" s="3" t="s">
        <v>51</v>
      </c>
      <c r="AG128" s="3" t="s">
        <v>52</v>
      </c>
      <c r="AH128" s="3" t="s">
        <v>53</v>
      </c>
      <c r="AI128" s="3" t="s">
        <v>54</v>
      </c>
    </row>
    <row r="129" spans="1:35" ht="26.25">
      <c r="A129" s="3">
        <v>125</v>
      </c>
      <c r="B129" s="3" t="str">
        <f>T("03270003587")</f>
        <v>03270003587</v>
      </c>
      <c r="C129" s="3" t="str">
        <f>T("20012713087006626")</f>
        <v>20012713087006626</v>
      </c>
      <c r="D129" s="3" t="s">
        <v>788</v>
      </c>
      <c r="E129" s="3" t="s">
        <v>789</v>
      </c>
      <c r="F129" s="3" t="s">
        <v>790</v>
      </c>
      <c r="G129" s="3" t="s">
        <v>791</v>
      </c>
      <c r="H129" s="3" t="s">
        <v>792</v>
      </c>
      <c r="I129" s="3" t="s">
        <v>793</v>
      </c>
      <c r="J129" s="4"/>
      <c r="K129" s="5">
        <v>36970</v>
      </c>
      <c r="L129" s="3">
        <v>21</v>
      </c>
      <c r="M129" s="3" t="s">
        <v>41</v>
      </c>
      <c r="N129" s="3" t="s">
        <v>42</v>
      </c>
      <c r="O129" s="3" t="s">
        <v>43</v>
      </c>
      <c r="P129" s="3">
        <v>3</v>
      </c>
      <c r="Q129" s="3" t="s">
        <v>44</v>
      </c>
      <c r="R129" s="3" t="s">
        <v>45</v>
      </c>
      <c r="S129" s="4"/>
      <c r="T129" s="3" t="s">
        <v>61</v>
      </c>
      <c r="U129" s="3">
        <v>1773104904</v>
      </c>
      <c r="V129" s="3" t="s">
        <v>47</v>
      </c>
      <c r="W129" s="3">
        <v>2219</v>
      </c>
      <c r="X129" s="3" t="s">
        <v>48</v>
      </c>
      <c r="Y129" s="3" t="s">
        <v>48</v>
      </c>
      <c r="Z129" s="3" t="s">
        <v>95</v>
      </c>
      <c r="AA129" s="3">
        <v>1773104904</v>
      </c>
      <c r="AB129" s="3">
        <v>200275556</v>
      </c>
      <c r="AC129" s="5">
        <v>43472</v>
      </c>
      <c r="AD129" s="3">
        <v>1773104904</v>
      </c>
      <c r="AE129" s="3" t="s">
        <v>50</v>
      </c>
      <c r="AF129" s="3" t="s">
        <v>51</v>
      </c>
      <c r="AG129" s="3" t="s">
        <v>49</v>
      </c>
      <c r="AH129" s="3" t="s">
        <v>53</v>
      </c>
      <c r="AI129" s="3" t="s">
        <v>54</v>
      </c>
    </row>
    <row r="130" spans="1:35" ht="26.25">
      <c r="A130" s="3">
        <v>126</v>
      </c>
      <c r="B130" s="3" t="str">
        <f>T("03270003589")</f>
        <v>03270003589</v>
      </c>
      <c r="C130" s="3" t="str">
        <f>T("19862713087112463")</f>
        <v>19862713087112463</v>
      </c>
      <c r="D130" s="3" t="s">
        <v>794</v>
      </c>
      <c r="E130" s="3" t="s">
        <v>795</v>
      </c>
      <c r="F130" s="3" t="s">
        <v>366</v>
      </c>
      <c r="G130" s="3" t="s">
        <v>796</v>
      </c>
      <c r="H130" s="3" t="s">
        <v>797</v>
      </c>
      <c r="I130" s="3" t="s">
        <v>798</v>
      </c>
      <c r="J130" s="4"/>
      <c r="K130" s="5">
        <v>31755</v>
      </c>
      <c r="L130" s="3">
        <v>35</v>
      </c>
      <c r="M130" s="3" t="s">
        <v>41</v>
      </c>
      <c r="N130" s="3" t="s">
        <v>42</v>
      </c>
      <c r="O130" s="3" t="s">
        <v>43</v>
      </c>
      <c r="P130" s="3">
        <v>1</v>
      </c>
      <c r="Q130" s="3" t="s">
        <v>44</v>
      </c>
      <c r="R130" s="3" t="s">
        <v>45</v>
      </c>
      <c r="S130" s="4"/>
      <c r="T130" s="3" t="s">
        <v>61</v>
      </c>
      <c r="U130" s="3">
        <v>1858403287</v>
      </c>
      <c r="V130" s="3" t="s">
        <v>47</v>
      </c>
      <c r="W130" s="3">
        <v>3289</v>
      </c>
      <c r="X130" s="3" t="s">
        <v>48</v>
      </c>
      <c r="Y130" s="3" t="s">
        <v>48</v>
      </c>
      <c r="Z130" s="3" t="s">
        <v>95</v>
      </c>
      <c r="AA130" s="3">
        <v>1858403287</v>
      </c>
      <c r="AB130" s="3">
        <v>200275556</v>
      </c>
      <c r="AC130" s="5">
        <v>43835</v>
      </c>
      <c r="AD130" s="3">
        <v>1858403287</v>
      </c>
      <c r="AE130" s="3" t="s">
        <v>50</v>
      </c>
      <c r="AF130" s="3" t="s">
        <v>51</v>
      </c>
      <c r="AG130" s="3" t="s">
        <v>52</v>
      </c>
      <c r="AH130" s="3" t="s">
        <v>53</v>
      </c>
      <c r="AI130" s="3" t="s">
        <v>54</v>
      </c>
    </row>
    <row r="131" spans="1:35" ht="26.25">
      <c r="A131" s="3">
        <v>127</v>
      </c>
      <c r="B131" s="3" t="str">
        <f>T("03270003594")</f>
        <v>03270003594</v>
      </c>
      <c r="C131" s="3" t="str">
        <f>T("20022713087014884")</f>
        <v>20022713087014884</v>
      </c>
      <c r="D131" s="3" t="s">
        <v>799</v>
      </c>
      <c r="E131" s="3" t="s">
        <v>800</v>
      </c>
      <c r="F131" s="3" t="s">
        <v>801</v>
      </c>
      <c r="G131" s="3" t="s">
        <v>802</v>
      </c>
      <c r="H131" s="3" t="s">
        <v>596</v>
      </c>
      <c r="I131" s="3" t="s">
        <v>803</v>
      </c>
      <c r="J131" s="4"/>
      <c r="K131" s="5">
        <v>37268</v>
      </c>
      <c r="L131" s="3">
        <v>20</v>
      </c>
      <c r="M131" s="3" t="s">
        <v>41</v>
      </c>
      <c r="N131" s="3" t="s">
        <v>42</v>
      </c>
      <c r="O131" s="3" t="s">
        <v>43</v>
      </c>
      <c r="P131" s="3">
        <v>7</v>
      </c>
      <c r="Q131" s="3" t="s">
        <v>172</v>
      </c>
      <c r="R131" s="3" t="s">
        <v>45</v>
      </c>
      <c r="S131" s="4"/>
      <c r="T131" s="3" t="s">
        <v>61</v>
      </c>
      <c r="U131" s="3">
        <v>1610381363</v>
      </c>
      <c r="V131" s="3" t="s">
        <v>47</v>
      </c>
      <c r="W131" s="3">
        <v>2275</v>
      </c>
      <c r="X131" s="3" t="s">
        <v>48</v>
      </c>
      <c r="Y131" s="3" t="s">
        <v>48</v>
      </c>
      <c r="Z131" s="3" t="s">
        <v>95</v>
      </c>
      <c r="AA131" s="3">
        <v>1610381363</v>
      </c>
      <c r="AB131" s="3">
        <v>200275556</v>
      </c>
      <c r="AC131" s="5">
        <v>43472</v>
      </c>
      <c r="AD131" s="3">
        <v>1610381363</v>
      </c>
      <c r="AE131" s="3" t="s">
        <v>50</v>
      </c>
      <c r="AF131" s="3" t="s">
        <v>51</v>
      </c>
      <c r="AG131" s="3" t="s">
        <v>49</v>
      </c>
      <c r="AH131" s="3" t="s">
        <v>53</v>
      </c>
      <c r="AI131" s="3" t="s">
        <v>54</v>
      </c>
    </row>
    <row r="132" spans="1:35" ht="26.25">
      <c r="A132" s="3">
        <v>128</v>
      </c>
      <c r="B132" s="3" t="str">
        <f>T("03270003596")</f>
        <v>03270003596</v>
      </c>
      <c r="C132" s="3" t="str">
        <f>T("19652713087115484")</f>
        <v>19652713087115484</v>
      </c>
      <c r="D132" s="3" t="s">
        <v>804</v>
      </c>
      <c r="E132" s="3" t="s">
        <v>805</v>
      </c>
      <c r="F132" s="3" t="s">
        <v>806</v>
      </c>
      <c r="G132" s="3" t="s">
        <v>807</v>
      </c>
      <c r="H132" s="3" t="s">
        <v>808</v>
      </c>
      <c r="I132" s="3" t="s">
        <v>787</v>
      </c>
      <c r="J132" s="4"/>
      <c r="K132" s="5">
        <v>23995</v>
      </c>
      <c r="L132" s="3">
        <v>56</v>
      </c>
      <c r="M132" s="3" t="s">
        <v>41</v>
      </c>
      <c r="N132" s="3" t="s">
        <v>42</v>
      </c>
      <c r="O132" s="3" t="s">
        <v>43</v>
      </c>
      <c r="P132" s="3">
        <v>3</v>
      </c>
      <c r="Q132" s="3" t="s">
        <v>44</v>
      </c>
      <c r="R132" s="3" t="s">
        <v>45</v>
      </c>
      <c r="S132" s="4"/>
      <c r="T132" s="3" t="s">
        <v>46</v>
      </c>
      <c r="U132" s="3">
        <v>1318205181</v>
      </c>
      <c r="V132" s="3" t="s">
        <v>47</v>
      </c>
      <c r="W132" s="3">
        <v>731</v>
      </c>
      <c r="X132" s="3" t="s">
        <v>48</v>
      </c>
      <c r="Y132" s="3" t="s">
        <v>48</v>
      </c>
      <c r="Z132" s="3" t="s">
        <v>95</v>
      </c>
      <c r="AA132" s="3">
        <v>1318205181</v>
      </c>
      <c r="AB132" s="3">
        <v>200275556</v>
      </c>
      <c r="AC132" s="5">
        <v>42011</v>
      </c>
      <c r="AD132" s="3">
        <v>1318205181</v>
      </c>
      <c r="AE132" s="3" t="s">
        <v>50</v>
      </c>
      <c r="AF132" s="3" t="s">
        <v>51</v>
      </c>
      <c r="AG132" s="3" t="s">
        <v>52</v>
      </c>
      <c r="AH132" s="3" t="s">
        <v>53</v>
      </c>
      <c r="AI132" s="3" t="s">
        <v>54</v>
      </c>
    </row>
    <row r="133" spans="1:35" ht="26.25">
      <c r="A133" s="3">
        <v>129</v>
      </c>
      <c r="B133" s="3" t="str">
        <f>T("03270003601")</f>
        <v>03270003601</v>
      </c>
      <c r="C133" s="3" t="str">
        <f>T("20072713087101459")</f>
        <v>20072713087101459</v>
      </c>
      <c r="D133" s="3" t="s">
        <v>809</v>
      </c>
      <c r="E133" s="3" t="s">
        <v>810</v>
      </c>
      <c r="F133" s="3" t="s">
        <v>110</v>
      </c>
      <c r="G133" s="3" t="s">
        <v>111</v>
      </c>
      <c r="H133" s="3" t="s">
        <v>811</v>
      </c>
      <c r="I133" s="3" t="s">
        <v>812</v>
      </c>
      <c r="J133" s="4"/>
      <c r="K133" s="5">
        <v>39321</v>
      </c>
      <c r="L133" s="3">
        <v>14</v>
      </c>
      <c r="M133" s="3" t="s">
        <v>41</v>
      </c>
      <c r="N133" s="3" t="s">
        <v>42</v>
      </c>
      <c r="O133" s="3" t="s">
        <v>43</v>
      </c>
      <c r="P133" s="3">
        <v>2</v>
      </c>
      <c r="Q133" s="3" t="s">
        <v>44</v>
      </c>
      <c r="R133" s="3" t="s">
        <v>45</v>
      </c>
      <c r="S133" s="4"/>
      <c r="T133" s="3" t="s">
        <v>61</v>
      </c>
      <c r="U133" s="3">
        <v>1315227026</v>
      </c>
      <c r="V133" s="3" t="s">
        <v>47</v>
      </c>
      <c r="W133" s="3">
        <v>2209</v>
      </c>
      <c r="X133" s="3" t="s">
        <v>48</v>
      </c>
      <c r="Y133" s="3" t="s">
        <v>48</v>
      </c>
      <c r="Z133" s="3" t="s">
        <v>95</v>
      </c>
      <c r="AA133" s="3">
        <v>1315227026</v>
      </c>
      <c r="AB133" s="3">
        <v>200275556</v>
      </c>
      <c r="AC133" s="5">
        <v>43472</v>
      </c>
      <c r="AD133" s="3">
        <v>1315227026</v>
      </c>
      <c r="AE133" s="3" t="s">
        <v>50</v>
      </c>
      <c r="AF133" s="3" t="s">
        <v>51</v>
      </c>
      <c r="AG133" s="3" t="s">
        <v>49</v>
      </c>
      <c r="AH133" s="3" t="s">
        <v>53</v>
      </c>
      <c r="AI133" s="3" t="s">
        <v>54</v>
      </c>
    </row>
    <row r="134" spans="1:35" ht="26.25">
      <c r="A134" s="3">
        <v>130</v>
      </c>
      <c r="B134" s="3" t="str">
        <f>T("03270003603")</f>
        <v>03270003603</v>
      </c>
      <c r="C134" s="3" t="str">
        <f>T("19622713087114094")</f>
        <v>19622713087114094</v>
      </c>
      <c r="D134" s="3" t="s">
        <v>813</v>
      </c>
      <c r="E134" s="3" t="s">
        <v>814</v>
      </c>
      <c r="F134" s="3" t="s">
        <v>815</v>
      </c>
      <c r="G134" s="3" t="s">
        <v>816</v>
      </c>
      <c r="H134" s="3" t="s">
        <v>817</v>
      </c>
      <c r="I134" s="3" t="s">
        <v>818</v>
      </c>
      <c r="J134" s="4"/>
      <c r="K134" s="5">
        <v>22955</v>
      </c>
      <c r="L134" s="3">
        <v>59</v>
      </c>
      <c r="M134" s="3" t="s">
        <v>41</v>
      </c>
      <c r="N134" s="3" t="s">
        <v>42</v>
      </c>
      <c r="O134" s="3" t="s">
        <v>43</v>
      </c>
      <c r="P134" s="3">
        <v>2</v>
      </c>
      <c r="Q134" s="3" t="s">
        <v>44</v>
      </c>
      <c r="R134" s="3" t="s">
        <v>45</v>
      </c>
      <c r="S134" s="4"/>
      <c r="T134" s="3" t="s">
        <v>61</v>
      </c>
      <c r="U134" s="3">
        <v>1740476327</v>
      </c>
      <c r="V134" s="3" t="s">
        <v>47</v>
      </c>
      <c r="W134" s="3">
        <v>455</v>
      </c>
      <c r="X134" s="3" t="s">
        <v>48</v>
      </c>
      <c r="Y134" s="3" t="s">
        <v>48</v>
      </c>
      <c r="Z134" s="3" t="s">
        <v>95</v>
      </c>
      <c r="AA134" s="3">
        <v>1740476327</v>
      </c>
      <c r="AB134" s="3">
        <v>200275556</v>
      </c>
      <c r="AC134" s="5">
        <v>40179</v>
      </c>
      <c r="AD134" s="3">
        <v>1740476327</v>
      </c>
      <c r="AE134" s="3" t="s">
        <v>50</v>
      </c>
      <c r="AF134" s="3" t="s">
        <v>51</v>
      </c>
      <c r="AG134" s="3" t="s">
        <v>52</v>
      </c>
      <c r="AH134" s="3" t="s">
        <v>53</v>
      </c>
      <c r="AI134" s="3" t="s">
        <v>54</v>
      </c>
    </row>
    <row r="135" spans="1:35" ht="26.25">
      <c r="A135" s="3">
        <v>131</v>
      </c>
      <c r="B135" s="3" t="str">
        <f>T("03270003928")</f>
        <v>03270003928</v>
      </c>
      <c r="C135" s="3" t="str">
        <f>T("19882713087120390")</f>
        <v>19882713087120390</v>
      </c>
      <c r="D135" s="3" t="s">
        <v>819</v>
      </c>
      <c r="E135" s="3" t="s">
        <v>820</v>
      </c>
      <c r="F135" s="3" t="s">
        <v>821</v>
      </c>
      <c r="G135" s="3" t="s">
        <v>822</v>
      </c>
      <c r="H135" s="3" t="s">
        <v>823</v>
      </c>
      <c r="I135" s="3" t="s">
        <v>824</v>
      </c>
      <c r="J135" s="4"/>
      <c r="K135" s="5">
        <v>32206</v>
      </c>
      <c r="L135" s="3">
        <v>34</v>
      </c>
      <c r="M135" s="3" t="s">
        <v>41</v>
      </c>
      <c r="N135" s="3" t="s">
        <v>42</v>
      </c>
      <c r="O135" s="3" t="s">
        <v>43</v>
      </c>
      <c r="P135" s="3">
        <v>5</v>
      </c>
      <c r="Q135" s="3" t="s">
        <v>172</v>
      </c>
      <c r="R135" s="3" t="s">
        <v>45</v>
      </c>
      <c r="S135" s="4"/>
      <c r="T135" s="3" t="s">
        <v>46</v>
      </c>
      <c r="U135" s="3">
        <v>1797815744</v>
      </c>
      <c r="V135" s="3" t="s">
        <v>47</v>
      </c>
      <c r="W135" s="3">
        <v>2241</v>
      </c>
      <c r="X135" s="3" t="s">
        <v>48</v>
      </c>
      <c r="Y135" s="3" t="s">
        <v>48</v>
      </c>
      <c r="Z135" s="3" t="s">
        <v>49</v>
      </c>
      <c r="AA135" s="3">
        <v>1797815744</v>
      </c>
      <c r="AB135" s="3">
        <v>200275556</v>
      </c>
      <c r="AC135" s="5">
        <v>43472</v>
      </c>
      <c r="AD135" s="3">
        <v>1797815744</v>
      </c>
      <c r="AE135" s="3" t="s">
        <v>50</v>
      </c>
      <c r="AF135" s="3" t="s">
        <v>51</v>
      </c>
      <c r="AG135" s="3" t="s">
        <v>52</v>
      </c>
      <c r="AH135" s="3" t="s">
        <v>53</v>
      </c>
      <c r="AI135" s="3" t="s">
        <v>54</v>
      </c>
    </row>
    <row r="136" spans="1:35" ht="26.25">
      <c r="A136" s="3">
        <v>132</v>
      </c>
      <c r="B136" s="3" t="str">
        <f>T("03270003936")</f>
        <v>03270003936</v>
      </c>
      <c r="C136" s="3" t="str">
        <f>T("19742713087115931")</f>
        <v>19742713087115931</v>
      </c>
      <c r="D136" s="3" t="s">
        <v>825</v>
      </c>
      <c r="E136" s="3" t="s">
        <v>826</v>
      </c>
      <c r="F136" s="3" t="s">
        <v>827</v>
      </c>
      <c r="G136" s="3" t="s">
        <v>828</v>
      </c>
      <c r="H136" s="3" t="s">
        <v>829</v>
      </c>
      <c r="I136" s="3" t="s">
        <v>830</v>
      </c>
      <c r="J136" s="4"/>
      <c r="K136" s="5">
        <v>27137</v>
      </c>
      <c r="L136" s="3">
        <v>48</v>
      </c>
      <c r="M136" s="3" t="s">
        <v>41</v>
      </c>
      <c r="N136" s="3" t="s">
        <v>42</v>
      </c>
      <c r="O136" s="3" t="s">
        <v>43</v>
      </c>
      <c r="P136" s="3">
        <v>4</v>
      </c>
      <c r="Q136" s="3" t="s">
        <v>172</v>
      </c>
      <c r="R136" s="3" t="s">
        <v>45</v>
      </c>
      <c r="S136" s="4"/>
      <c r="T136" s="3" t="s">
        <v>61</v>
      </c>
      <c r="U136" s="3">
        <v>1751220027</v>
      </c>
      <c r="V136" s="3" t="s">
        <v>47</v>
      </c>
      <c r="W136" s="3">
        <v>3292</v>
      </c>
      <c r="X136" s="3" t="s">
        <v>48</v>
      </c>
      <c r="Y136" s="3" t="s">
        <v>48</v>
      </c>
      <c r="Z136" s="3" t="s">
        <v>95</v>
      </c>
      <c r="AA136" s="3">
        <v>1751220027</v>
      </c>
      <c r="AB136" s="3">
        <v>200275556</v>
      </c>
      <c r="AC136" s="5">
        <v>43835</v>
      </c>
      <c r="AD136" s="3">
        <v>1751220027</v>
      </c>
      <c r="AE136" s="3" t="s">
        <v>50</v>
      </c>
      <c r="AF136" s="3" t="s">
        <v>51</v>
      </c>
      <c r="AG136" s="3" t="s">
        <v>52</v>
      </c>
      <c r="AH136" s="3" t="s">
        <v>53</v>
      </c>
      <c r="AI136" s="3" t="s">
        <v>54</v>
      </c>
    </row>
    <row r="137" spans="1:35" ht="26.25">
      <c r="A137" s="3">
        <v>133</v>
      </c>
      <c r="B137" s="3" t="str">
        <f>T("03270003940")</f>
        <v>03270003940</v>
      </c>
      <c r="C137" s="3" t="str">
        <f>T("19712713087120417")</f>
        <v>19712713087120417</v>
      </c>
      <c r="D137" s="3" t="s">
        <v>831</v>
      </c>
      <c r="E137" s="3" t="s">
        <v>832</v>
      </c>
      <c r="F137" s="3" t="s">
        <v>833</v>
      </c>
      <c r="G137" s="3" t="s">
        <v>834</v>
      </c>
      <c r="H137" s="3" t="s">
        <v>436</v>
      </c>
      <c r="I137" s="3" t="s">
        <v>835</v>
      </c>
      <c r="J137" s="4"/>
      <c r="K137" s="5">
        <v>26241</v>
      </c>
      <c r="L137" s="3">
        <v>50</v>
      </c>
      <c r="M137" s="3" t="s">
        <v>41</v>
      </c>
      <c r="N137" s="3" t="s">
        <v>42</v>
      </c>
      <c r="O137" s="3" t="s">
        <v>43</v>
      </c>
      <c r="P137" s="3">
        <v>7</v>
      </c>
      <c r="Q137" s="3" t="s">
        <v>172</v>
      </c>
      <c r="R137" s="3" t="s">
        <v>45</v>
      </c>
      <c r="S137" s="4"/>
      <c r="T137" s="3" t="s">
        <v>46</v>
      </c>
      <c r="U137" s="3">
        <v>1776930678</v>
      </c>
      <c r="V137" s="3" t="s">
        <v>47</v>
      </c>
      <c r="W137" s="3">
        <v>2274</v>
      </c>
      <c r="X137" s="3" t="s">
        <v>48</v>
      </c>
      <c r="Y137" s="3" t="s">
        <v>48</v>
      </c>
      <c r="Z137" s="3" t="s">
        <v>49</v>
      </c>
      <c r="AA137" s="3">
        <v>1305165276</v>
      </c>
      <c r="AB137" s="3">
        <v>200275556</v>
      </c>
      <c r="AC137" s="5">
        <v>43472</v>
      </c>
      <c r="AD137" s="3">
        <v>1776930678</v>
      </c>
      <c r="AE137" s="3" t="s">
        <v>50</v>
      </c>
      <c r="AF137" s="3" t="s">
        <v>51</v>
      </c>
      <c r="AG137" s="3" t="s">
        <v>52</v>
      </c>
      <c r="AH137" s="3" t="s">
        <v>53</v>
      </c>
      <c r="AI137" s="3" t="s">
        <v>54</v>
      </c>
    </row>
    <row r="138" spans="1:35" ht="26.25">
      <c r="A138" s="3">
        <v>134</v>
      </c>
      <c r="B138" s="3" t="str">
        <f>T("03270003943")</f>
        <v>03270003943</v>
      </c>
      <c r="C138" s="3" t="str">
        <f>T("20172713087102433")</f>
        <v>20172713087102433</v>
      </c>
      <c r="D138" s="3" t="s">
        <v>836</v>
      </c>
      <c r="E138" s="3" t="s">
        <v>837</v>
      </c>
      <c r="F138" s="3" t="s">
        <v>838</v>
      </c>
      <c r="G138" s="3" t="s">
        <v>839</v>
      </c>
      <c r="H138" s="3" t="s">
        <v>840</v>
      </c>
      <c r="I138" s="3" t="s">
        <v>841</v>
      </c>
      <c r="J138" s="4"/>
      <c r="K138" s="5">
        <v>42897</v>
      </c>
      <c r="L138" s="3">
        <v>4</v>
      </c>
      <c r="M138" s="3" t="s">
        <v>41</v>
      </c>
      <c r="N138" s="3" t="s">
        <v>42</v>
      </c>
      <c r="O138" s="3" t="s">
        <v>43</v>
      </c>
      <c r="P138" s="3">
        <v>2</v>
      </c>
      <c r="Q138" s="3" t="s">
        <v>44</v>
      </c>
      <c r="R138" s="3" t="s">
        <v>45</v>
      </c>
      <c r="S138" s="4"/>
      <c r="T138" s="3" t="s">
        <v>61</v>
      </c>
      <c r="U138" s="3">
        <v>1753952468</v>
      </c>
      <c r="V138" s="3" t="s">
        <v>47</v>
      </c>
      <c r="W138" s="3">
        <v>3290</v>
      </c>
      <c r="X138" s="3" t="s">
        <v>48</v>
      </c>
      <c r="Y138" s="3" t="s">
        <v>48</v>
      </c>
      <c r="Z138" s="3" t="s">
        <v>95</v>
      </c>
      <c r="AA138" s="3">
        <v>1753952468</v>
      </c>
      <c r="AB138" s="3">
        <v>200275556</v>
      </c>
      <c r="AC138" s="5">
        <v>43835</v>
      </c>
      <c r="AD138" s="3">
        <v>1753952468</v>
      </c>
      <c r="AE138" s="3" t="s">
        <v>50</v>
      </c>
      <c r="AF138" s="3" t="s">
        <v>51</v>
      </c>
      <c r="AG138" s="3" t="s">
        <v>49</v>
      </c>
      <c r="AH138" s="3" t="s">
        <v>53</v>
      </c>
      <c r="AI138" s="3" t="s">
        <v>54</v>
      </c>
    </row>
    <row r="139" spans="1:35" ht="26.25">
      <c r="A139" s="3">
        <v>135</v>
      </c>
      <c r="B139" s="3" t="str">
        <f>T("03270003947")</f>
        <v>03270003947</v>
      </c>
      <c r="C139" s="3" t="str">
        <f>T("19912713087000248")</f>
        <v>19912713087000248</v>
      </c>
      <c r="D139" s="3" t="s">
        <v>842</v>
      </c>
      <c r="E139" s="3" t="s">
        <v>843</v>
      </c>
      <c r="F139" s="3" t="s">
        <v>844</v>
      </c>
      <c r="G139" s="3" t="s">
        <v>845</v>
      </c>
      <c r="H139" s="3" t="s">
        <v>846</v>
      </c>
      <c r="I139" s="3" t="s">
        <v>847</v>
      </c>
      <c r="J139" s="4"/>
      <c r="K139" s="5">
        <v>33239</v>
      </c>
      <c r="L139" s="3">
        <v>31</v>
      </c>
      <c r="M139" s="3" t="s">
        <v>41</v>
      </c>
      <c r="N139" s="3" t="s">
        <v>42</v>
      </c>
      <c r="O139" s="3" t="s">
        <v>43</v>
      </c>
      <c r="P139" s="3">
        <v>6</v>
      </c>
      <c r="Q139" s="3" t="s">
        <v>172</v>
      </c>
      <c r="R139" s="3" t="s">
        <v>81</v>
      </c>
      <c r="S139" s="4"/>
      <c r="T139" s="3" t="s">
        <v>61</v>
      </c>
      <c r="U139" s="3">
        <v>1753948923</v>
      </c>
      <c r="V139" s="3" t="s">
        <v>47</v>
      </c>
      <c r="W139" s="3">
        <v>965</v>
      </c>
      <c r="X139" s="3" t="s">
        <v>48</v>
      </c>
      <c r="Y139" s="3" t="s">
        <v>48</v>
      </c>
      <c r="Z139" s="3" t="s">
        <v>95</v>
      </c>
      <c r="AA139" s="3">
        <v>1753948923</v>
      </c>
      <c r="AB139" s="3">
        <v>200275556</v>
      </c>
      <c r="AC139" s="5">
        <v>42011</v>
      </c>
      <c r="AD139" s="3">
        <v>1753948923</v>
      </c>
      <c r="AE139" s="3" t="s">
        <v>50</v>
      </c>
      <c r="AF139" s="3" t="s">
        <v>51</v>
      </c>
      <c r="AG139" s="3" t="s">
        <v>52</v>
      </c>
      <c r="AH139" s="3" t="s">
        <v>53</v>
      </c>
      <c r="AI139" s="3" t="s">
        <v>54</v>
      </c>
    </row>
    <row r="140" spans="1:35" ht="26.25">
      <c r="A140" s="3">
        <v>136</v>
      </c>
      <c r="B140" s="3" t="str">
        <f>T("03270003952")</f>
        <v>03270003952</v>
      </c>
      <c r="C140" s="3" t="str">
        <f>T("20032713087000430")</f>
        <v>20032713087000430</v>
      </c>
      <c r="D140" s="3" t="s">
        <v>848</v>
      </c>
      <c r="E140" s="3" t="s">
        <v>849</v>
      </c>
      <c r="F140" s="3" t="s">
        <v>850</v>
      </c>
      <c r="G140" s="3" t="s">
        <v>212</v>
      </c>
      <c r="H140" s="3" t="s">
        <v>851</v>
      </c>
      <c r="I140" s="3" t="s">
        <v>852</v>
      </c>
      <c r="J140" s="4"/>
      <c r="K140" s="5">
        <v>37827</v>
      </c>
      <c r="L140" s="3">
        <v>18</v>
      </c>
      <c r="M140" s="3" t="s">
        <v>41</v>
      </c>
      <c r="N140" s="3" t="s">
        <v>42</v>
      </c>
      <c r="O140" s="3" t="s">
        <v>43</v>
      </c>
      <c r="P140" s="3">
        <v>9</v>
      </c>
      <c r="Q140" s="3" t="s">
        <v>44</v>
      </c>
      <c r="R140" s="3" t="s">
        <v>45</v>
      </c>
      <c r="S140" s="4"/>
      <c r="T140" s="3" t="s">
        <v>61</v>
      </c>
      <c r="U140" s="3">
        <v>1751147434</v>
      </c>
      <c r="V140" s="3" t="s">
        <v>47</v>
      </c>
      <c r="W140" s="3">
        <v>1386</v>
      </c>
      <c r="X140" s="3" t="s">
        <v>48</v>
      </c>
      <c r="Y140" s="3" t="s">
        <v>48</v>
      </c>
      <c r="Z140" s="3" t="s">
        <v>95</v>
      </c>
      <c r="AA140" s="3">
        <v>1751147434</v>
      </c>
      <c r="AB140" s="3">
        <v>200275556</v>
      </c>
      <c r="AC140" s="5">
        <v>42376</v>
      </c>
      <c r="AD140" s="3">
        <v>1751147434</v>
      </c>
      <c r="AE140" s="3" t="s">
        <v>50</v>
      </c>
      <c r="AF140" s="3" t="s">
        <v>51</v>
      </c>
      <c r="AG140" s="3" t="s">
        <v>49</v>
      </c>
      <c r="AH140" s="3" t="s">
        <v>53</v>
      </c>
      <c r="AI140" s="3" t="s">
        <v>54</v>
      </c>
    </row>
    <row r="141" spans="1:35" ht="26.25">
      <c r="A141" s="3">
        <v>137</v>
      </c>
      <c r="B141" s="3" t="str">
        <f>T("03270003965")</f>
        <v>03270003965</v>
      </c>
      <c r="C141" s="3" t="str">
        <f>T("19632713087122913")</f>
        <v>19632713087122913</v>
      </c>
      <c r="D141" s="3" t="s">
        <v>853</v>
      </c>
      <c r="E141" s="3" t="s">
        <v>854</v>
      </c>
      <c r="F141" s="3" t="s">
        <v>855</v>
      </c>
      <c r="G141" s="3" t="s">
        <v>856</v>
      </c>
      <c r="H141" s="3" t="s">
        <v>565</v>
      </c>
      <c r="I141" s="3" t="s">
        <v>566</v>
      </c>
      <c r="J141" s="4"/>
      <c r="K141" s="5">
        <v>23207</v>
      </c>
      <c r="L141" s="3">
        <v>58</v>
      </c>
      <c r="M141" s="3" t="s">
        <v>41</v>
      </c>
      <c r="N141" s="3" t="s">
        <v>42</v>
      </c>
      <c r="O141" s="3" t="s">
        <v>43</v>
      </c>
      <c r="P141" s="3">
        <v>9</v>
      </c>
      <c r="Q141" s="3" t="s">
        <v>172</v>
      </c>
      <c r="R141" s="3" t="s">
        <v>45</v>
      </c>
      <c r="S141" s="4"/>
      <c r="T141" s="3" t="s">
        <v>61</v>
      </c>
      <c r="U141" s="3">
        <v>1721376184</v>
      </c>
      <c r="V141" s="3" t="s">
        <v>47</v>
      </c>
      <c r="W141" s="3">
        <v>2283</v>
      </c>
      <c r="X141" s="3" t="s">
        <v>48</v>
      </c>
      <c r="Y141" s="3" t="s">
        <v>48</v>
      </c>
      <c r="Z141" s="3" t="s">
        <v>49</v>
      </c>
      <c r="AA141" s="3">
        <v>1707474549</v>
      </c>
      <c r="AB141" s="3">
        <v>200275556</v>
      </c>
      <c r="AC141" s="5">
        <v>43472</v>
      </c>
      <c r="AD141" s="3">
        <v>1721376184</v>
      </c>
      <c r="AE141" s="3" t="s">
        <v>50</v>
      </c>
      <c r="AF141" s="3" t="s">
        <v>51</v>
      </c>
      <c r="AG141" s="3" t="s">
        <v>52</v>
      </c>
      <c r="AH141" s="3" t="s">
        <v>53</v>
      </c>
      <c r="AI141" s="3" t="s">
        <v>54</v>
      </c>
    </row>
    <row r="142" spans="1:35" ht="26.25">
      <c r="A142" s="3">
        <v>138</v>
      </c>
      <c r="B142" s="3" t="str">
        <f>T("03270003967")</f>
        <v>03270003967</v>
      </c>
      <c r="C142" s="3" t="str">
        <f>T("20042713087006502")</f>
        <v>20042713087006502</v>
      </c>
      <c r="D142" s="3" t="s">
        <v>857</v>
      </c>
      <c r="E142" s="3" t="s">
        <v>858</v>
      </c>
      <c r="F142" s="3" t="s">
        <v>859</v>
      </c>
      <c r="G142" s="3" t="s">
        <v>860</v>
      </c>
      <c r="H142" s="3" t="s">
        <v>861</v>
      </c>
      <c r="I142" s="3" t="s">
        <v>862</v>
      </c>
      <c r="J142" s="4"/>
      <c r="K142" s="5">
        <v>38240</v>
      </c>
      <c r="L142" s="3">
        <v>17</v>
      </c>
      <c r="M142" s="3" t="s">
        <v>41</v>
      </c>
      <c r="N142" s="3" t="s">
        <v>42</v>
      </c>
      <c r="O142" s="3" t="s">
        <v>43</v>
      </c>
      <c r="P142" s="3">
        <v>3</v>
      </c>
      <c r="Q142" s="3" t="s">
        <v>44</v>
      </c>
      <c r="R142" s="3" t="s">
        <v>81</v>
      </c>
      <c r="S142" s="4"/>
      <c r="T142" s="3" t="s">
        <v>61</v>
      </c>
      <c r="U142" s="3">
        <v>1797880938</v>
      </c>
      <c r="V142" s="3" t="s">
        <v>47</v>
      </c>
      <c r="W142" s="3">
        <v>651</v>
      </c>
      <c r="X142" s="3" t="s">
        <v>48</v>
      </c>
      <c r="Y142" s="3" t="s">
        <v>48</v>
      </c>
      <c r="Z142" s="3" t="s">
        <v>95</v>
      </c>
      <c r="AA142" s="3">
        <v>1797880938</v>
      </c>
      <c r="AB142" s="3">
        <v>200275556</v>
      </c>
      <c r="AC142" s="5">
        <v>41281</v>
      </c>
      <c r="AD142" s="3">
        <v>1797880938</v>
      </c>
      <c r="AE142" s="3" t="s">
        <v>50</v>
      </c>
      <c r="AF142" s="3" t="s">
        <v>51</v>
      </c>
      <c r="AG142" s="3" t="s">
        <v>49</v>
      </c>
      <c r="AH142" s="3" t="s">
        <v>53</v>
      </c>
      <c r="AI142" s="3" t="s">
        <v>54</v>
      </c>
    </row>
    <row r="143" spans="1:35" ht="26.25">
      <c r="A143" s="3">
        <v>139</v>
      </c>
      <c r="B143" s="3" t="str">
        <f>T("03270003977")</f>
        <v>03270003977</v>
      </c>
      <c r="C143" s="3" t="str">
        <f>T("19792713087119315")</f>
        <v>19792713087119315</v>
      </c>
      <c r="D143" s="3" t="s">
        <v>863</v>
      </c>
      <c r="E143" s="3" t="s">
        <v>864</v>
      </c>
      <c r="F143" s="3" t="s">
        <v>865</v>
      </c>
      <c r="G143" s="3" t="s">
        <v>866</v>
      </c>
      <c r="H143" s="3" t="s">
        <v>867</v>
      </c>
      <c r="I143" s="3" t="s">
        <v>868</v>
      </c>
      <c r="J143" s="4"/>
      <c r="K143" s="5">
        <v>28947</v>
      </c>
      <c r="L143" s="3">
        <v>43</v>
      </c>
      <c r="M143" s="3" t="s">
        <v>41</v>
      </c>
      <c r="N143" s="3" t="s">
        <v>42</v>
      </c>
      <c r="O143" s="3" t="s">
        <v>43</v>
      </c>
      <c r="P143" s="3">
        <v>6</v>
      </c>
      <c r="Q143" s="3" t="s">
        <v>172</v>
      </c>
      <c r="R143" s="3" t="s">
        <v>45</v>
      </c>
      <c r="S143" s="4"/>
      <c r="T143" s="3" t="s">
        <v>61</v>
      </c>
      <c r="U143" s="3">
        <v>1774164323</v>
      </c>
      <c r="V143" s="3" t="s">
        <v>47</v>
      </c>
      <c r="W143" s="3">
        <v>33</v>
      </c>
      <c r="X143" s="3" t="s">
        <v>48</v>
      </c>
      <c r="Y143" s="3" t="s">
        <v>48</v>
      </c>
      <c r="Z143" s="3" t="s">
        <v>95</v>
      </c>
      <c r="AA143" s="3">
        <v>1774164323</v>
      </c>
      <c r="AB143" s="3">
        <v>200275556</v>
      </c>
      <c r="AC143" s="5">
        <v>42739</v>
      </c>
      <c r="AD143" s="3">
        <v>1774164323</v>
      </c>
      <c r="AE143" s="3" t="s">
        <v>50</v>
      </c>
      <c r="AF143" s="3" t="s">
        <v>51</v>
      </c>
      <c r="AG143" s="3" t="s">
        <v>52</v>
      </c>
      <c r="AH143" s="3" t="s">
        <v>53</v>
      </c>
      <c r="AI143" s="3" t="s">
        <v>54</v>
      </c>
    </row>
    <row r="144" spans="1:35" ht="26.25">
      <c r="A144" s="3">
        <v>140</v>
      </c>
      <c r="B144" s="3" t="str">
        <f>T("03270003991")</f>
        <v>03270003991</v>
      </c>
      <c r="C144" s="3" t="str">
        <f>T("20032713087005550")</f>
        <v>20032713087005550</v>
      </c>
      <c r="D144" s="3" t="s">
        <v>869</v>
      </c>
      <c r="E144" s="3" t="s">
        <v>870</v>
      </c>
      <c r="F144" s="3" t="s">
        <v>871</v>
      </c>
      <c r="G144" s="3" t="s">
        <v>872</v>
      </c>
      <c r="H144" s="3" t="s">
        <v>873</v>
      </c>
      <c r="I144" s="3" t="s">
        <v>874</v>
      </c>
      <c r="J144" s="4"/>
      <c r="K144" s="5">
        <v>37675</v>
      </c>
      <c r="L144" s="3">
        <v>19</v>
      </c>
      <c r="M144" s="3" t="s">
        <v>41</v>
      </c>
      <c r="N144" s="3" t="s">
        <v>42</v>
      </c>
      <c r="O144" s="3" t="s">
        <v>43</v>
      </c>
      <c r="P144" s="3">
        <v>3</v>
      </c>
      <c r="Q144" s="3" t="s">
        <v>44</v>
      </c>
      <c r="R144" s="3" t="s">
        <v>45</v>
      </c>
      <c r="S144" s="4"/>
      <c r="T144" s="3" t="s">
        <v>46</v>
      </c>
      <c r="U144" s="3">
        <v>1922076242</v>
      </c>
      <c r="V144" s="3" t="s">
        <v>47</v>
      </c>
      <c r="W144" s="3">
        <v>588</v>
      </c>
      <c r="X144" s="3" t="s">
        <v>48</v>
      </c>
      <c r="Y144" s="3" t="s">
        <v>48</v>
      </c>
      <c r="Z144" s="3" t="s">
        <v>95</v>
      </c>
      <c r="AA144" s="3">
        <v>1922076242</v>
      </c>
      <c r="AB144" s="3">
        <v>200275556</v>
      </c>
      <c r="AC144" s="5">
        <v>40179</v>
      </c>
      <c r="AD144" s="3">
        <v>1922076242</v>
      </c>
      <c r="AE144" s="3" t="s">
        <v>50</v>
      </c>
      <c r="AF144" s="3" t="s">
        <v>51</v>
      </c>
      <c r="AG144" s="3" t="s">
        <v>49</v>
      </c>
      <c r="AH144" s="3" t="s">
        <v>53</v>
      </c>
      <c r="AI144" s="3" t="s">
        <v>54</v>
      </c>
    </row>
    <row r="145" spans="1:35" ht="26.25">
      <c r="A145" s="3">
        <v>141</v>
      </c>
      <c r="B145" s="3" t="str">
        <f>T("03270006559")</f>
        <v>03270006559</v>
      </c>
      <c r="C145" s="3" t="str">
        <f>T("20102713087002255")</f>
        <v>20102713087002255</v>
      </c>
      <c r="D145" s="3" t="s">
        <v>875</v>
      </c>
      <c r="E145" s="3" t="s">
        <v>876</v>
      </c>
      <c r="F145" s="3" t="s">
        <v>877</v>
      </c>
      <c r="G145" s="3" t="s">
        <v>878</v>
      </c>
      <c r="H145" s="3" t="s">
        <v>507</v>
      </c>
      <c r="I145" s="3" t="s">
        <v>508</v>
      </c>
      <c r="J145" s="4"/>
      <c r="K145" s="5">
        <v>40422</v>
      </c>
      <c r="L145" s="3">
        <v>11</v>
      </c>
      <c r="M145" s="3" t="s">
        <v>41</v>
      </c>
      <c r="N145" s="3" t="s">
        <v>42</v>
      </c>
      <c r="O145" s="3" t="s">
        <v>43</v>
      </c>
      <c r="P145" s="3">
        <v>9</v>
      </c>
      <c r="Q145" s="3" t="s">
        <v>141</v>
      </c>
      <c r="R145" s="3" t="s">
        <v>45</v>
      </c>
      <c r="S145" s="4"/>
      <c r="T145" s="3" t="s">
        <v>46</v>
      </c>
      <c r="U145" s="3">
        <v>1311687326</v>
      </c>
      <c r="V145" s="3" t="s">
        <v>47</v>
      </c>
      <c r="W145" s="3">
        <v>2254</v>
      </c>
      <c r="X145" s="3" t="s">
        <v>48</v>
      </c>
      <c r="Y145" s="3" t="s">
        <v>48</v>
      </c>
      <c r="Z145" s="3" t="s">
        <v>95</v>
      </c>
      <c r="AA145" s="3">
        <v>1761206935</v>
      </c>
      <c r="AB145" s="3">
        <v>200275556</v>
      </c>
      <c r="AC145" s="5">
        <v>43472</v>
      </c>
      <c r="AD145" s="3">
        <v>1311687326</v>
      </c>
      <c r="AE145" s="3" t="s">
        <v>50</v>
      </c>
      <c r="AF145" s="3" t="s">
        <v>51</v>
      </c>
      <c r="AG145" s="3" t="s">
        <v>49</v>
      </c>
      <c r="AH145" s="3" t="s">
        <v>53</v>
      </c>
      <c r="AI145" s="3" t="s">
        <v>54</v>
      </c>
    </row>
    <row r="146" spans="1:35" ht="26.25">
      <c r="A146" s="3">
        <v>142</v>
      </c>
      <c r="B146" s="3" t="str">
        <f>T("03270006564")</f>
        <v>03270006564</v>
      </c>
      <c r="C146" s="3" t="str">
        <f>T("19572713087122604")</f>
        <v>19572713087122604</v>
      </c>
      <c r="D146" s="3" t="s">
        <v>879</v>
      </c>
      <c r="E146" s="3" t="s">
        <v>880</v>
      </c>
      <c r="F146" s="3" t="s">
        <v>881</v>
      </c>
      <c r="G146" s="3" t="s">
        <v>882</v>
      </c>
      <c r="H146" s="3" t="s">
        <v>883</v>
      </c>
      <c r="I146" s="3" t="s">
        <v>884</v>
      </c>
      <c r="J146" s="4"/>
      <c r="K146" s="5">
        <v>21027</v>
      </c>
      <c r="L146" s="3">
        <v>64</v>
      </c>
      <c r="M146" s="3" t="s">
        <v>41</v>
      </c>
      <c r="N146" s="3" t="s">
        <v>42</v>
      </c>
      <c r="O146" s="3" t="s">
        <v>43</v>
      </c>
      <c r="P146" s="3">
        <v>9</v>
      </c>
      <c r="Q146" s="3" t="s">
        <v>141</v>
      </c>
      <c r="R146" s="3" t="s">
        <v>45</v>
      </c>
      <c r="S146" s="4"/>
      <c r="T146" s="3" t="s">
        <v>46</v>
      </c>
      <c r="U146" s="3">
        <v>1785360021</v>
      </c>
      <c r="V146" s="3" t="s">
        <v>47</v>
      </c>
      <c r="W146" s="3">
        <v>3307</v>
      </c>
      <c r="X146" s="3" t="s">
        <v>48</v>
      </c>
      <c r="Y146" s="3" t="s">
        <v>48</v>
      </c>
      <c r="Z146" s="3" t="s">
        <v>49</v>
      </c>
      <c r="AA146" s="3">
        <v>1785360021</v>
      </c>
      <c r="AB146" s="3">
        <v>200275556</v>
      </c>
      <c r="AC146" s="5">
        <v>43835</v>
      </c>
      <c r="AD146" s="3">
        <v>1785360021</v>
      </c>
      <c r="AE146" s="3" t="s">
        <v>50</v>
      </c>
      <c r="AF146" s="3" t="s">
        <v>51</v>
      </c>
      <c r="AG146" s="3" t="s">
        <v>52</v>
      </c>
      <c r="AH146" s="3" t="s">
        <v>53</v>
      </c>
      <c r="AI146" s="3" t="s">
        <v>54</v>
      </c>
    </row>
    <row r="147" spans="1:35" ht="26.25">
      <c r="A147" s="3">
        <v>143</v>
      </c>
      <c r="B147" s="3" t="str">
        <f>T("03270006575")</f>
        <v>03270006575</v>
      </c>
      <c r="C147" s="3" t="str">
        <f>T("19942713087000202")</f>
        <v>19942713087000202</v>
      </c>
      <c r="D147" s="3" t="s">
        <v>559</v>
      </c>
      <c r="E147" s="3" t="s">
        <v>885</v>
      </c>
      <c r="F147" s="3" t="s">
        <v>886</v>
      </c>
      <c r="G147" s="3" t="s">
        <v>887</v>
      </c>
      <c r="H147" s="3" t="s">
        <v>888</v>
      </c>
      <c r="I147" s="3" t="s">
        <v>889</v>
      </c>
      <c r="J147" s="4"/>
      <c r="K147" s="5">
        <v>34535</v>
      </c>
      <c r="L147" s="3">
        <v>27</v>
      </c>
      <c r="M147" s="3" t="s">
        <v>41</v>
      </c>
      <c r="N147" s="3" t="s">
        <v>42</v>
      </c>
      <c r="O147" s="3" t="s">
        <v>43</v>
      </c>
      <c r="P147" s="3">
        <v>7</v>
      </c>
      <c r="Q147" s="3" t="s">
        <v>141</v>
      </c>
      <c r="R147" s="3" t="s">
        <v>45</v>
      </c>
      <c r="S147" s="4"/>
      <c r="T147" s="3" t="s">
        <v>61</v>
      </c>
      <c r="U147" s="3">
        <v>1914308773</v>
      </c>
      <c r="V147" s="3" t="s">
        <v>47</v>
      </c>
      <c r="W147" s="3">
        <v>2271</v>
      </c>
      <c r="X147" s="3" t="s">
        <v>48</v>
      </c>
      <c r="Y147" s="3" t="s">
        <v>48</v>
      </c>
      <c r="Z147" s="3" t="s">
        <v>49</v>
      </c>
      <c r="AA147" s="3">
        <v>1884085922</v>
      </c>
      <c r="AB147" s="3">
        <v>200275556</v>
      </c>
      <c r="AC147" s="5">
        <v>43472</v>
      </c>
      <c r="AD147" s="3">
        <v>1914308773</v>
      </c>
      <c r="AE147" s="3" t="s">
        <v>50</v>
      </c>
      <c r="AF147" s="3" t="s">
        <v>51</v>
      </c>
      <c r="AG147" s="3" t="s">
        <v>52</v>
      </c>
      <c r="AH147" s="3" t="s">
        <v>53</v>
      </c>
      <c r="AI147" s="3" t="s">
        <v>54</v>
      </c>
    </row>
    <row r="148" spans="1:35" ht="26.25">
      <c r="A148" s="3">
        <v>144</v>
      </c>
      <c r="B148" s="3" t="str">
        <f>T("03270006596")</f>
        <v>03270006596</v>
      </c>
      <c r="C148" s="3" t="str">
        <f>T("20102713087100243")</f>
        <v>20102713087100243</v>
      </c>
      <c r="D148" s="3" t="s">
        <v>890</v>
      </c>
      <c r="E148" s="3" t="s">
        <v>891</v>
      </c>
      <c r="F148" s="3" t="s">
        <v>892</v>
      </c>
      <c r="G148" s="3" t="s">
        <v>893</v>
      </c>
      <c r="H148" s="3" t="s">
        <v>894</v>
      </c>
      <c r="I148" s="3" t="s">
        <v>895</v>
      </c>
      <c r="J148" s="4"/>
      <c r="K148" s="5">
        <v>40522</v>
      </c>
      <c r="L148" s="3">
        <v>11</v>
      </c>
      <c r="M148" s="3" t="s">
        <v>41</v>
      </c>
      <c r="N148" s="3" t="s">
        <v>42</v>
      </c>
      <c r="O148" s="3" t="s">
        <v>43</v>
      </c>
      <c r="P148" s="3">
        <v>9</v>
      </c>
      <c r="Q148" s="3" t="s">
        <v>141</v>
      </c>
      <c r="R148" s="3" t="s">
        <v>45</v>
      </c>
      <c r="S148" s="4"/>
      <c r="T148" s="3" t="s">
        <v>61</v>
      </c>
      <c r="U148" s="3">
        <v>1736960604</v>
      </c>
      <c r="V148" s="3" t="s">
        <v>47</v>
      </c>
      <c r="W148" s="3">
        <v>2285</v>
      </c>
      <c r="X148" s="3" t="s">
        <v>48</v>
      </c>
      <c r="Y148" s="3" t="s">
        <v>48</v>
      </c>
      <c r="Z148" s="3" t="s">
        <v>95</v>
      </c>
      <c r="AA148" s="3">
        <v>1761764864</v>
      </c>
      <c r="AB148" s="3">
        <v>200275556</v>
      </c>
      <c r="AC148" s="5">
        <v>43472</v>
      </c>
      <c r="AD148" s="3">
        <v>1736960604</v>
      </c>
      <c r="AE148" s="3" t="s">
        <v>50</v>
      </c>
      <c r="AF148" s="3" t="s">
        <v>51</v>
      </c>
      <c r="AG148" s="3" t="s">
        <v>49</v>
      </c>
      <c r="AH148" s="3" t="s">
        <v>53</v>
      </c>
      <c r="AI148" s="3" t="s">
        <v>54</v>
      </c>
    </row>
    <row r="149" spans="1:35" ht="26.25">
      <c r="A149" s="3">
        <v>145</v>
      </c>
      <c r="B149" s="3" t="str">
        <f>T("03270006601")</f>
        <v>03270006601</v>
      </c>
      <c r="C149" s="3" t="str">
        <f>T("20052713087001360")</f>
        <v>20052713087001360</v>
      </c>
      <c r="D149" s="3" t="s">
        <v>896</v>
      </c>
      <c r="E149" s="3" t="s">
        <v>897</v>
      </c>
      <c r="F149" s="3" t="s">
        <v>898</v>
      </c>
      <c r="G149" s="3" t="s">
        <v>899</v>
      </c>
      <c r="H149" s="3" t="s">
        <v>900</v>
      </c>
      <c r="I149" s="3" t="s">
        <v>901</v>
      </c>
      <c r="J149" s="4"/>
      <c r="K149" s="5">
        <v>38656</v>
      </c>
      <c r="L149" s="3">
        <v>16</v>
      </c>
      <c r="M149" s="3" t="s">
        <v>41</v>
      </c>
      <c r="N149" s="3" t="s">
        <v>42</v>
      </c>
      <c r="O149" s="3" t="s">
        <v>43</v>
      </c>
      <c r="P149" s="3">
        <v>9</v>
      </c>
      <c r="Q149" s="3" t="s">
        <v>141</v>
      </c>
      <c r="R149" s="3" t="s">
        <v>45</v>
      </c>
      <c r="S149" s="4"/>
      <c r="T149" s="3" t="s">
        <v>61</v>
      </c>
      <c r="U149" s="3">
        <v>1890566520</v>
      </c>
      <c r="V149" s="3" t="s">
        <v>47</v>
      </c>
      <c r="W149" s="3">
        <v>1885</v>
      </c>
      <c r="X149" s="3" t="s">
        <v>48</v>
      </c>
      <c r="Y149" s="3" t="s">
        <v>48</v>
      </c>
      <c r="Z149" s="3" t="s">
        <v>49</v>
      </c>
      <c r="AA149" s="3">
        <v>1890566520</v>
      </c>
      <c r="AB149" s="3">
        <v>200275556</v>
      </c>
      <c r="AC149" s="5">
        <v>43107</v>
      </c>
      <c r="AD149" s="3">
        <v>1890566520</v>
      </c>
      <c r="AE149" s="3" t="s">
        <v>50</v>
      </c>
      <c r="AF149" s="3" t="s">
        <v>51</v>
      </c>
      <c r="AG149" s="3" t="s">
        <v>49</v>
      </c>
      <c r="AH149" s="3" t="s">
        <v>53</v>
      </c>
      <c r="AI149" s="3" t="s">
        <v>54</v>
      </c>
    </row>
    <row r="150" spans="1:35" ht="26.25">
      <c r="A150" s="3">
        <v>146</v>
      </c>
      <c r="B150" s="3" t="str">
        <f>T("03270006608")</f>
        <v>03270006608</v>
      </c>
      <c r="C150" s="3" t="str">
        <f>T("8712821688")</f>
        <v>8712821688</v>
      </c>
      <c r="D150" s="3" t="s">
        <v>902</v>
      </c>
      <c r="E150" s="3" t="s">
        <v>903</v>
      </c>
      <c r="F150" s="3" t="s">
        <v>904</v>
      </c>
      <c r="G150" s="3" t="s">
        <v>905</v>
      </c>
      <c r="H150" s="3" t="s">
        <v>906</v>
      </c>
      <c r="I150" s="3" t="s">
        <v>907</v>
      </c>
      <c r="J150" s="4"/>
      <c r="K150" s="5">
        <v>36842</v>
      </c>
      <c r="L150" s="3">
        <v>21</v>
      </c>
      <c r="M150" s="3" t="s">
        <v>41</v>
      </c>
      <c r="N150" s="3" t="s">
        <v>42</v>
      </c>
      <c r="O150" s="3" t="s">
        <v>43</v>
      </c>
      <c r="P150" s="3">
        <v>1</v>
      </c>
      <c r="Q150" s="3" t="s">
        <v>44</v>
      </c>
      <c r="R150" s="3" t="s">
        <v>45</v>
      </c>
      <c r="S150" s="4"/>
      <c r="T150" s="3" t="s">
        <v>61</v>
      </c>
      <c r="U150" s="3">
        <v>1608456129</v>
      </c>
      <c r="V150" s="3" t="s">
        <v>47</v>
      </c>
      <c r="W150" s="3">
        <v>1875</v>
      </c>
      <c r="X150" s="3" t="s">
        <v>48</v>
      </c>
      <c r="Y150" s="3" t="s">
        <v>48</v>
      </c>
      <c r="Z150" s="3" t="s">
        <v>49</v>
      </c>
      <c r="AA150" s="3">
        <v>1608456129</v>
      </c>
      <c r="AB150" s="3">
        <v>200275556</v>
      </c>
      <c r="AC150" s="5">
        <v>43107</v>
      </c>
      <c r="AD150" s="3">
        <v>1608456129</v>
      </c>
      <c r="AE150" s="3" t="s">
        <v>50</v>
      </c>
      <c r="AF150" s="3" t="s">
        <v>51</v>
      </c>
      <c r="AG150" s="3" t="s">
        <v>52</v>
      </c>
      <c r="AH150" s="3" t="s">
        <v>53</v>
      </c>
      <c r="AI150" s="3" t="s">
        <v>54</v>
      </c>
    </row>
    <row r="151" spans="1:35" ht="26.25">
      <c r="A151" s="3">
        <v>147</v>
      </c>
      <c r="B151" s="3" t="str">
        <f>T("03270006612")</f>
        <v>03270006612</v>
      </c>
      <c r="C151" s="3" t="str">
        <f>T("19792713087115465")</f>
        <v>19792713087115465</v>
      </c>
      <c r="D151" s="3" t="s">
        <v>908</v>
      </c>
      <c r="E151" s="3" t="s">
        <v>909</v>
      </c>
      <c r="F151" s="3" t="s">
        <v>193</v>
      </c>
      <c r="G151" s="3" t="s">
        <v>194</v>
      </c>
      <c r="H151" s="3" t="s">
        <v>195</v>
      </c>
      <c r="I151" s="3" t="s">
        <v>196</v>
      </c>
      <c r="J151" s="4"/>
      <c r="K151" s="5">
        <v>29189</v>
      </c>
      <c r="L151" s="3">
        <v>42</v>
      </c>
      <c r="M151" s="3" t="s">
        <v>41</v>
      </c>
      <c r="N151" s="3" t="s">
        <v>42</v>
      </c>
      <c r="O151" s="3" t="s">
        <v>43</v>
      </c>
      <c r="P151" s="3">
        <v>3</v>
      </c>
      <c r="Q151" s="3" t="s">
        <v>44</v>
      </c>
      <c r="R151" s="3" t="s">
        <v>45</v>
      </c>
      <c r="S151" s="4"/>
      <c r="T151" s="3" t="s">
        <v>46</v>
      </c>
      <c r="U151" s="3">
        <v>1751480298</v>
      </c>
      <c r="V151" s="3" t="s">
        <v>47</v>
      </c>
      <c r="W151" s="3">
        <v>955</v>
      </c>
      <c r="X151" s="3" t="s">
        <v>48</v>
      </c>
      <c r="Y151" s="3" t="s">
        <v>48</v>
      </c>
      <c r="Z151" s="3" t="s">
        <v>95</v>
      </c>
      <c r="AA151" s="3">
        <v>1751480298</v>
      </c>
      <c r="AB151" s="3">
        <v>200275556</v>
      </c>
      <c r="AC151" s="5">
        <v>42011</v>
      </c>
      <c r="AD151" s="3">
        <v>1751480298</v>
      </c>
      <c r="AE151" s="3" t="s">
        <v>50</v>
      </c>
      <c r="AF151" s="3" t="s">
        <v>51</v>
      </c>
      <c r="AG151" s="3" t="s">
        <v>52</v>
      </c>
      <c r="AH151" s="3" t="s">
        <v>53</v>
      </c>
      <c r="AI151" s="3" t="s">
        <v>54</v>
      </c>
    </row>
    <row r="152" spans="1:35" ht="26.25">
      <c r="A152" s="3">
        <v>148</v>
      </c>
      <c r="B152" s="3" t="str">
        <f>T("03270006619")</f>
        <v>03270006619</v>
      </c>
      <c r="C152" s="3" t="str">
        <f>T("19922713087000066")</f>
        <v>19922713087000066</v>
      </c>
      <c r="D152" s="3" t="s">
        <v>910</v>
      </c>
      <c r="E152" s="3" t="s">
        <v>911</v>
      </c>
      <c r="F152" s="3" t="s">
        <v>912</v>
      </c>
      <c r="G152" s="3" t="s">
        <v>126</v>
      </c>
      <c r="H152" s="3" t="s">
        <v>913</v>
      </c>
      <c r="I152" s="3" t="s">
        <v>914</v>
      </c>
      <c r="J152" s="4"/>
      <c r="K152" s="5">
        <v>33923</v>
      </c>
      <c r="L152" s="3">
        <v>29</v>
      </c>
      <c r="M152" s="3" t="s">
        <v>41</v>
      </c>
      <c r="N152" s="3" t="s">
        <v>42</v>
      </c>
      <c r="O152" s="3" t="s">
        <v>43</v>
      </c>
      <c r="P152" s="3">
        <v>5</v>
      </c>
      <c r="Q152" s="3" t="s">
        <v>172</v>
      </c>
      <c r="R152" s="3" t="s">
        <v>45</v>
      </c>
      <c r="S152" s="4"/>
      <c r="T152" s="3" t="s">
        <v>61</v>
      </c>
      <c r="U152" s="3">
        <v>1792843542</v>
      </c>
      <c r="V152" s="3" t="s">
        <v>47</v>
      </c>
      <c r="W152" s="3">
        <v>2287</v>
      </c>
      <c r="X152" s="3" t="s">
        <v>48</v>
      </c>
      <c r="Y152" s="3" t="s">
        <v>48</v>
      </c>
      <c r="Z152" s="3" t="s">
        <v>95</v>
      </c>
      <c r="AA152" s="3">
        <v>1792843542</v>
      </c>
      <c r="AB152" s="3">
        <v>200275556</v>
      </c>
      <c r="AC152" s="5">
        <v>43472</v>
      </c>
      <c r="AD152" s="3">
        <v>1792843542</v>
      </c>
      <c r="AE152" s="3" t="s">
        <v>50</v>
      </c>
      <c r="AF152" s="3" t="s">
        <v>51</v>
      </c>
      <c r="AG152" s="3" t="s">
        <v>52</v>
      </c>
      <c r="AH152" s="3" t="s">
        <v>53</v>
      </c>
      <c r="AI152" s="3" t="s">
        <v>54</v>
      </c>
    </row>
    <row r="153" spans="1:35" ht="26.25">
      <c r="A153" s="3">
        <v>149</v>
      </c>
      <c r="B153" s="3" t="str">
        <f>T("03270006623")</f>
        <v>03270006623</v>
      </c>
      <c r="C153" s="3" t="str">
        <f>T("19912713087000114")</f>
        <v>19912713087000114</v>
      </c>
      <c r="D153" s="3" t="s">
        <v>915</v>
      </c>
      <c r="E153" s="3" t="s">
        <v>916</v>
      </c>
      <c r="F153" s="3" t="s">
        <v>917</v>
      </c>
      <c r="G153" s="3" t="s">
        <v>918</v>
      </c>
      <c r="H153" s="3" t="s">
        <v>919</v>
      </c>
      <c r="I153" s="3" t="s">
        <v>920</v>
      </c>
      <c r="J153" s="4"/>
      <c r="K153" s="5">
        <v>33242</v>
      </c>
      <c r="L153" s="3">
        <v>31</v>
      </c>
      <c r="M153" s="3" t="s">
        <v>41</v>
      </c>
      <c r="N153" s="3" t="s">
        <v>42</v>
      </c>
      <c r="O153" s="3" t="s">
        <v>43</v>
      </c>
      <c r="P153" s="3">
        <v>5</v>
      </c>
      <c r="Q153" s="3" t="s">
        <v>172</v>
      </c>
      <c r="R153" s="3" t="s">
        <v>45</v>
      </c>
      <c r="S153" s="4"/>
      <c r="T153" s="3" t="s">
        <v>61</v>
      </c>
      <c r="U153" s="3">
        <v>1910425426</v>
      </c>
      <c r="V153" s="3" t="s">
        <v>47</v>
      </c>
      <c r="W153" s="3">
        <v>2245</v>
      </c>
      <c r="X153" s="3" t="s">
        <v>48</v>
      </c>
      <c r="Y153" s="3" t="s">
        <v>48</v>
      </c>
      <c r="Z153" s="3" t="s">
        <v>95</v>
      </c>
      <c r="AA153" s="3">
        <v>1910425426</v>
      </c>
      <c r="AB153" s="3">
        <v>200275556</v>
      </c>
      <c r="AC153" s="5">
        <v>43472</v>
      </c>
      <c r="AD153" s="3">
        <v>1910425426</v>
      </c>
      <c r="AE153" s="3" t="s">
        <v>50</v>
      </c>
      <c r="AF153" s="3" t="s">
        <v>51</v>
      </c>
      <c r="AG153" s="3" t="s">
        <v>52</v>
      </c>
      <c r="AH153" s="3" t="s">
        <v>53</v>
      </c>
      <c r="AI153" s="3" t="s">
        <v>54</v>
      </c>
    </row>
    <row r="154" spans="1:35" ht="26.25">
      <c r="A154" s="3">
        <v>150</v>
      </c>
      <c r="B154" s="3" t="str">
        <f>T("03270006629")</f>
        <v>03270006629</v>
      </c>
      <c r="C154" s="3" t="str">
        <f>T("19702713087116532")</f>
        <v>19702713087116532</v>
      </c>
      <c r="D154" s="3" t="s">
        <v>921</v>
      </c>
      <c r="E154" s="3" t="s">
        <v>922</v>
      </c>
      <c r="F154" s="3" t="s">
        <v>923</v>
      </c>
      <c r="G154" s="3" t="s">
        <v>924</v>
      </c>
      <c r="H154" s="3" t="s">
        <v>925</v>
      </c>
      <c r="I154" s="3" t="s">
        <v>926</v>
      </c>
      <c r="J154" s="4"/>
      <c r="K154" s="5">
        <v>25789</v>
      </c>
      <c r="L154" s="3">
        <v>51</v>
      </c>
      <c r="M154" s="3" t="s">
        <v>41</v>
      </c>
      <c r="N154" s="3" t="s">
        <v>42</v>
      </c>
      <c r="O154" s="3" t="s">
        <v>43</v>
      </c>
      <c r="P154" s="3">
        <v>4</v>
      </c>
      <c r="Q154" s="3" t="s">
        <v>172</v>
      </c>
      <c r="R154" s="3" t="s">
        <v>45</v>
      </c>
      <c r="S154" s="4"/>
      <c r="T154" s="3" t="s">
        <v>61</v>
      </c>
      <c r="U154" s="3">
        <v>1738504396</v>
      </c>
      <c r="V154" s="3" t="s">
        <v>47</v>
      </c>
      <c r="W154" s="3">
        <v>2223</v>
      </c>
      <c r="X154" s="3" t="s">
        <v>48</v>
      </c>
      <c r="Y154" s="3" t="s">
        <v>48</v>
      </c>
      <c r="Z154" s="3" t="s">
        <v>95</v>
      </c>
      <c r="AA154" s="3">
        <v>1738504396</v>
      </c>
      <c r="AB154" s="3">
        <v>200275556</v>
      </c>
      <c r="AC154" s="5">
        <v>43472</v>
      </c>
      <c r="AD154" s="3">
        <v>1738504396</v>
      </c>
      <c r="AE154" s="3" t="s">
        <v>50</v>
      </c>
      <c r="AF154" s="3" t="s">
        <v>51</v>
      </c>
      <c r="AG154" s="3" t="s">
        <v>52</v>
      </c>
      <c r="AH154" s="3" t="s">
        <v>53</v>
      </c>
      <c r="AI154" s="3" t="s">
        <v>54</v>
      </c>
    </row>
    <row r="155" spans="1:35" ht="26.25">
      <c r="A155" s="3">
        <v>151</v>
      </c>
      <c r="B155" s="3" t="str">
        <f>T("03270006637")</f>
        <v>03270006637</v>
      </c>
      <c r="C155" s="3" t="str">
        <f>T("19722713087116397")</f>
        <v>19722713087116397</v>
      </c>
      <c r="D155" s="3" t="s">
        <v>927</v>
      </c>
      <c r="E155" s="3" t="s">
        <v>928</v>
      </c>
      <c r="F155" s="3" t="s">
        <v>929</v>
      </c>
      <c r="G155" s="3" t="s">
        <v>930</v>
      </c>
      <c r="H155" s="3" t="s">
        <v>931</v>
      </c>
      <c r="I155" s="3" t="s">
        <v>932</v>
      </c>
      <c r="J155" s="4"/>
      <c r="K155" s="5">
        <v>26597</v>
      </c>
      <c r="L155" s="3">
        <v>49</v>
      </c>
      <c r="M155" s="3" t="s">
        <v>41</v>
      </c>
      <c r="N155" s="3" t="s">
        <v>42</v>
      </c>
      <c r="O155" s="3" t="s">
        <v>43</v>
      </c>
      <c r="P155" s="3">
        <v>5</v>
      </c>
      <c r="Q155" s="3" t="s">
        <v>172</v>
      </c>
      <c r="R155" s="3" t="s">
        <v>45</v>
      </c>
      <c r="S155" s="4"/>
      <c r="T155" s="3" t="s">
        <v>61</v>
      </c>
      <c r="U155" s="3">
        <v>1750186952</v>
      </c>
      <c r="V155" s="3" t="s">
        <v>47</v>
      </c>
      <c r="W155" s="3">
        <v>2246</v>
      </c>
      <c r="X155" s="3" t="s">
        <v>48</v>
      </c>
      <c r="Y155" s="3" t="s">
        <v>48</v>
      </c>
      <c r="Z155" s="3" t="s">
        <v>95</v>
      </c>
      <c r="AA155" s="3">
        <v>1750186952</v>
      </c>
      <c r="AB155" s="3">
        <v>200275556</v>
      </c>
      <c r="AC155" s="5">
        <v>43472</v>
      </c>
      <c r="AD155" s="3">
        <v>1750186952</v>
      </c>
      <c r="AE155" s="3" t="s">
        <v>50</v>
      </c>
      <c r="AF155" s="3" t="s">
        <v>51</v>
      </c>
      <c r="AG155" s="3" t="s">
        <v>52</v>
      </c>
      <c r="AH155" s="3" t="s">
        <v>53</v>
      </c>
      <c r="AI155" s="3" t="s">
        <v>54</v>
      </c>
    </row>
    <row r="156" spans="1:35" ht="26.25">
      <c r="A156" s="3">
        <v>152</v>
      </c>
      <c r="B156" s="3" t="str">
        <f>T("03270006653")</f>
        <v>03270006653</v>
      </c>
      <c r="C156" s="3" t="str">
        <f>T("1501546269")</f>
        <v>1501546269</v>
      </c>
      <c r="D156" s="3" t="s">
        <v>933</v>
      </c>
      <c r="E156" s="3" t="s">
        <v>934</v>
      </c>
      <c r="F156" s="3" t="s">
        <v>935</v>
      </c>
      <c r="G156" s="3" t="s">
        <v>188</v>
      </c>
      <c r="H156" s="3" t="s">
        <v>936</v>
      </c>
      <c r="I156" s="3" t="s">
        <v>937</v>
      </c>
      <c r="J156" s="4"/>
      <c r="K156" s="5">
        <v>34190</v>
      </c>
      <c r="L156" s="3">
        <v>28</v>
      </c>
      <c r="M156" s="3" t="s">
        <v>41</v>
      </c>
      <c r="N156" s="3" t="s">
        <v>42</v>
      </c>
      <c r="O156" s="3" t="s">
        <v>43</v>
      </c>
      <c r="P156" s="3">
        <v>2</v>
      </c>
      <c r="Q156" s="3" t="s">
        <v>172</v>
      </c>
      <c r="R156" s="3" t="s">
        <v>45</v>
      </c>
      <c r="S156" s="4"/>
      <c r="T156" s="3" t="s">
        <v>46</v>
      </c>
      <c r="U156" s="3">
        <v>1768891318</v>
      </c>
      <c r="V156" s="3" t="s">
        <v>47</v>
      </c>
      <c r="W156" s="3">
        <v>8737</v>
      </c>
      <c r="X156" s="3" t="s">
        <v>48</v>
      </c>
      <c r="Y156" s="3" t="s">
        <v>48</v>
      </c>
      <c r="Z156" s="3" t="s">
        <v>95</v>
      </c>
      <c r="AA156" s="3">
        <v>1768891318</v>
      </c>
      <c r="AB156" s="3">
        <v>200275556</v>
      </c>
      <c r="AC156" s="5">
        <v>42013</v>
      </c>
      <c r="AD156" s="3">
        <v>1768891318</v>
      </c>
      <c r="AE156" s="3" t="s">
        <v>50</v>
      </c>
      <c r="AF156" s="3" t="s">
        <v>51</v>
      </c>
      <c r="AG156" s="3" t="s">
        <v>52</v>
      </c>
      <c r="AH156" s="3" t="s">
        <v>53</v>
      </c>
      <c r="AI156" s="3" t="s">
        <v>54</v>
      </c>
    </row>
    <row r="157" spans="1:35" ht="26.25">
      <c r="A157" s="3">
        <v>153</v>
      </c>
      <c r="B157" s="3" t="str">
        <f>T("03270006656")</f>
        <v>03270006656</v>
      </c>
      <c r="C157" s="3" t="str">
        <f>T("19922713087001097")</f>
        <v>19922713087001097</v>
      </c>
      <c r="D157" s="3" t="s">
        <v>938</v>
      </c>
      <c r="E157" s="3" t="s">
        <v>939</v>
      </c>
      <c r="F157" s="3" t="s">
        <v>940</v>
      </c>
      <c r="G157" s="3" t="s">
        <v>941</v>
      </c>
      <c r="H157" s="3" t="s">
        <v>942</v>
      </c>
      <c r="I157" s="3" t="s">
        <v>943</v>
      </c>
      <c r="J157" s="4"/>
      <c r="K157" s="5">
        <v>33651</v>
      </c>
      <c r="L157" s="3">
        <v>30</v>
      </c>
      <c r="M157" s="3" t="s">
        <v>41</v>
      </c>
      <c r="N157" s="3" t="s">
        <v>42</v>
      </c>
      <c r="O157" s="3" t="s">
        <v>43</v>
      </c>
      <c r="P157" s="3">
        <v>6</v>
      </c>
      <c r="Q157" s="3" t="s">
        <v>172</v>
      </c>
      <c r="R157" s="3" t="s">
        <v>45</v>
      </c>
      <c r="S157" s="4"/>
      <c r="T157" s="3" t="s">
        <v>61</v>
      </c>
      <c r="U157" s="3">
        <v>1922791741</v>
      </c>
      <c r="V157" s="3" t="s">
        <v>47</v>
      </c>
      <c r="W157" s="3">
        <v>964</v>
      </c>
      <c r="X157" s="3" t="s">
        <v>48</v>
      </c>
      <c r="Y157" s="3" t="s">
        <v>48</v>
      </c>
      <c r="Z157" s="3" t="s">
        <v>95</v>
      </c>
      <c r="AA157" s="3">
        <v>1922791741</v>
      </c>
      <c r="AB157" s="3">
        <v>200275556</v>
      </c>
      <c r="AC157" s="5">
        <v>42011</v>
      </c>
      <c r="AD157" s="3">
        <v>1922791741</v>
      </c>
      <c r="AE157" s="3" t="s">
        <v>50</v>
      </c>
      <c r="AF157" s="3" t="s">
        <v>51</v>
      </c>
      <c r="AG157" s="3" t="s">
        <v>49</v>
      </c>
      <c r="AH157" s="3" t="s">
        <v>53</v>
      </c>
      <c r="AI157" s="3" t="s">
        <v>54</v>
      </c>
    </row>
    <row r="158" spans="1:35" ht="26.25">
      <c r="A158" s="3">
        <v>154</v>
      </c>
      <c r="B158" s="3" t="str">
        <f>T("03270006659")</f>
        <v>03270006659</v>
      </c>
      <c r="C158" s="3" t="str">
        <f>T("19882713087119567")</f>
        <v>19882713087119567</v>
      </c>
      <c r="D158" s="3" t="s">
        <v>640</v>
      </c>
      <c r="E158" s="3" t="s">
        <v>944</v>
      </c>
      <c r="F158" s="3" t="s">
        <v>945</v>
      </c>
      <c r="G158" s="3" t="s">
        <v>946</v>
      </c>
      <c r="H158" s="3" t="s">
        <v>170</v>
      </c>
      <c r="I158" s="3" t="s">
        <v>171</v>
      </c>
      <c r="J158" s="4"/>
      <c r="K158" s="5">
        <v>32216</v>
      </c>
      <c r="L158" s="3">
        <v>34</v>
      </c>
      <c r="M158" s="3" t="s">
        <v>41</v>
      </c>
      <c r="N158" s="3" t="s">
        <v>42</v>
      </c>
      <c r="O158" s="3" t="s">
        <v>43</v>
      </c>
      <c r="P158" s="3">
        <v>6</v>
      </c>
      <c r="Q158" s="3" t="s">
        <v>172</v>
      </c>
      <c r="R158" s="3" t="s">
        <v>45</v>
      </c>
      <c r="S158" s="4"/>
      <c r="T158" s="3" t="s">
        <v>61</v>
      </c>
      <c r="U158" s="3">
        <v>1761694301</v>
      </c>
      <c r="V158" s="3" t="s">
        <v>47</v>
      </c>
      <c r="W158" s="3">
        <v>963</v>
      </c>
      <c r="X158" s="3" t="s">
        <v>48</v>
      </c>
      <c r="Y158" s="3" t="s">
        <v>48</v>
      </c>
      <c r="Z158" s="3" t="s">
        <v>95</v>
      </c>
      <c r="AA158" s="3">
        <v>1761694301</v>
      </c>
      <c r="AB158" s="3">
        <v>200275556</v>
      </c>
      <c r="AC158" s="5">
        <v>42011</v>
      </c>
      <c r="AD158" s="3">
        <v>1761694301</v>
      </c>
      <c r="AE158" s="3" t="s">
        <v>50</v>
      </c>
      <c r="AF158" s="3" t="s">
        <v>51</v>
      </c>
      <c r="AG158" s="3" t="s">
        <v>52</v>
      </c>
      <c r="AH158" s="3" t="s">
        <v>53</v>
      </c>
      <c r="AI158" s="3" t="s">
        <v>54</v>
      </c>
    </row>
    <row r="159" spans="1:35" ht="26.25">
      <c r="A159" s="3">
        <v>155</v>
      </c>
      <c r="B159" s="3" t="str">
        <f>T("03270006699")</f>
        <v>03270006699</v>
      </c>
      <c r="C159" s="3" t="str">
        <f>T("20142713087103728")</f>
        <v>20142713087103728</v>
      </c>
      <c r="D159" s="3" t="s">
        <v>947</v>
      </c>
      <c r="E159" s="3" t="s">
        <v>948</v>
      </c>
      <c r="F159" s="3" t="s">
        <v>949</v>
      </c>
      <c r="G159" s="3" t="s">
        <v>950</v>
      </c>
      <c r="H159" s="3" t="s">
        <v>951</v>
      </c>
      <c r="I159" s="3" t="s">
        <v>952</v>
      </c>
      <c r="J159" s="4"/>
      <c r="K159" s="5">
        <v>41824</v>
      </c>
      <c r="L159" s="3">
        <v>7</v>
      </c>
      <c r="M159" s="3" t="s">
        <v>41</v>
      </c>
      <c r="N159" s="3" t="s">
        <v>42</v>
      </c>
      <c r="O159" s="3" t="s">
        <v>43</v>
      </c>
      <c r="P159" s="3">
        <v>6</v>
      </c>
      <c r="Q159" s="3" t="s">
        <v>172</v>
      </c>
      <c r="R159" s="3" t="s">
        <v>81</v>
      </c>
      <c r="S159" s="4"/>
      <c r="T159" s="3" t="s">
        <v>61</v>
      </c>
      <c r="U159" s="3">
        <v>1760722850</v>
      </c>
      <c r="V159" s="3" t="s">
        <v>47</v>
      </c>
      <c r="W159" s="3">
        <v>2263</v>
      </c>
      <c r="X159" s="3" t="s">
        <v>48</v>
      </c>
      <c r="Y159" s="3" t="s">
        <v>48</v>
      </c>
      <c r="Z159" s="3" t="s">
        <v>95</v>
      </c>
      <c r="AA159" s="3">
        <v>1885426237</v>
      </c>
      <c r="AB159" s="3">
        <v>200275556</v>
      </c>
      <c r="AC159" s="5">
        <v>43472</v>
      </c>
      <c r="AD159" s="3">
        <v>1760722850</v>
      </c>
      <c r="AE159" s="3" t="s">
        <v>50</v>
      </c>
      <c r="AF159" s="3" t="s">
        <v>51</v>
      </c>
      <c r="AG159" s="3" t="s">
        <v>49</v>
      </c>
      <c r="AH159" s="3" t="s">
        <v>53</v>
      </c>
      <c r="AI159" s="3" t="s">
        <v>54</v>
      </c>
    </row>
    <row r="160" spans="1:35" ht="26.25">
      <c r="A160" s="3">
        <v>156</v>
      </c>
      <c r="B160" s="3" t="str">
        <f>T("03270006703")</f>
        <v>03270006703</v>
      </c>
      <c r="C160" s="3" t="str">
        <f>T("19912713087000079")</f>
        <v>19912713087000079</v>
      </c>
      <c r="D160" s="3" t="s">
        <v>953</v>
      </c>
      <c r="E160" s="3" t="s">
        <v>954</v>
      </c>
      <c r="F160" s="3" t="s">
        <v>955</v>
      </c>
      <c r="G160" s="3" t="s">
        <v>588</v>
      </c>
      <c r="H160" s="3" t="s">
        <v>152</v>
      </c>
      <c r="I160" s="3" t="s">
        <v>956</v>
      </c>
      <c r="J160" s="4"/>
      <c r="K160" s="5">
        <v>33453</v>
      </c>
      <c r="L160" s="3">
        <v>30</v>
      </c>
      <c r="M160" s="3" t="s">
        <v>41</v>
      </c>
      <c r="N160" s="3" t="s">
        <v>42</v>
      </c>
      <c r="O160" s="3" t="s">
        <v>43</v>
      </c>
      <c r="P160" s="3">
        <v>4</v>
      </c>
      <c r="Q160" s="3" t="s">
        <v>172</v>
      </c>
      <c r="R160" s="3" t="s">
        <v>45</v>
      </c>
      <c r="S160" s="4"/>
      <c r="T160" s="3" t="s">
        <v>46</v>
      </c>
      <c r="U160" s="3">
        <v>1717369198</v>
      </c>
      <c r="V160" s="3" t="s">
        <v>47</v>
      </c>
      <c r="W160" s="3">
        <v>3293</v>
      </c>
      <c r="X160" s="3" t="s">
        <v>48</v>
      </c>
      <c r="Y160" s="3" t="s">
        <v>48</v>
      </c>
      <c r="Z160" s="3" t="s">
        <v>49</v>
      </c>
      <c r="AA160" s="3">
        <v>1717369198</v>
      </c>
      <c r="AB160" s="3">
        <v>200275556</v>
      </c>
      <c r="AC160" s="5">
        <v>43835</v>
      </c>
      <c r="AD160" s="3">
        <v>1717369198</v>
      </c>
      <c r="AE160" s="3" t="s">
        <v>50</v>
      </c>
      <c r="AF160" s="3" t="s">
        <v>51</v>
      </c>
      <c r="AG160" s="3" t="s">
        <v>52</v>
      </c>
      <c r="AH160" s="3" t="s">
        <v>53</v>
      </c>
      <c r="AI160" s="3" t="s">
        <v>54</v>
      </c>
    </row>
    <row r="161" spans="1:35" ht="26.25">
      <c r="A161" s="3">
        <v>157</v>
      </c>
      <c r="B161" s="3" t="str">
        <f>T("03270006709")</f>
        <v>03270006709</v>
      </c>
      <c r="C161" s="3" t="str">
        <f>T("19672713087117501")</f>
        <v>19672713087117501</v>
      </c>
      <c r="D161" s="3" t="s">
        <v>957</v>
      </c>
      <c r="E161" s="3" t="s">
        <v>958</v>
      </c>
      <c r="F161" s="3" t="s">
        <v>162</v>
      </c>
      <c r="G161" s="3" t="s">
        <v>163</v>
      </c>
      <c r="H161" s="3" t="s">
        <v>959</v>
      </c>
      <c r="I161" s="3" t="s">
        <v>165</v>
      </c>
      <c r="J161" s="4"/>
      <c r="K161" s="5">
        <v>24633</v>
      </c>
      <c r="L161" s="3">
        <v>54</v>
      </c>
      <c r="M161" s="3" t="s">
        <v>41</v>
      </c>
      <c r="N161" s="3" t="s">
        <v>42</v>
      </c>
      <c r="O161" s="3" t="s">
        <v>43</v>
      </c>
      <c r="P161" s="3">
        <v>4</v>
      </c>
      <c r="Q161" s="3" t="s">
        <v>172</v>
      </c>
      <c r="R161" s="3" t="s">
        <v>45</v>
      </c>
      <c r="S161" s="4"/>
      <c r="T161" s="3" t="s">
        <v>46</v>
      </c>
      <c r="U161" s="3">
        <v>1608456184</v>
      </c>
      <c r="V161" s="3" t="s">
        <v>47</v>
      </c>
      <c r="W161" s="3">
        <v>241</v>
      </c>
      <c r="X161" s="3" t="s">
        <v>48</v>
      </c>
      <c r="Y161" s="3" t="s">
        <v>48</v>
      </c>
      <c r="Z161" s="3" t="s">
        <v>49</v>
      </c>
      <c r="AA161" s="3">
        <v>1885473594</v>
      </c>
      <c r="AB161" s="3">
        <v>200275556</v>
      </c>
      <c r="AC161" s="5">
        <v>38724</v>
      </c>
      <c r="AD161" s="3">
        <v>1608456184</v>
      </c>
      <c r="AE161" s="3" t="s">
        <v>50</v>
      </c>
      <c r="AF161" s="3" t="s">
        <v>51</v>
      </c>
      <c r="AG161" s="3" t="s">
        <v>52</v>
      </c>
      <c r="AH161" s="3" t="s">
        <v>53</v>
      </c>
      <c r="AI161" s="3" t="s">
        <v>54</v>
      </c>
    </row>
    <row r="162" spans="1:35" ht="26.25">
      <c r="A162" s="3">
        <v>158</v>
      </c>
      <c r="B162" s="3" t="str">
        <f>T("03270006713")</f>
        <v>03270006713</v>
      </c>
      <c r="C162" s="3" t="str">
        <f>T("19642713079230841")</f>
        <v>19642713079230841</v>
      </c>
      <c r="D162" s="3" t="s">
        <v>960</v>
      </c>
      <c r="E162" s="3" t="s">
        <v>961</v>
      </c>
      <c r="F162" s="3" t="s">
        <v>962</v>
      </c>
      <c r="G162" s="3" t="s">
        <v>963</v>
      </c>
      <c r="H162" s="3" t="s">
        <v>964</v>
      </c>
      <c r="I162" s="3" t="s">
        <v>443</v>
      </c>
      <c r="J162" s="4"/>
      <c r="K162" s="5">
        <v>23708</v>
      </c>
      <c r="L162" s="3">
        <v>57</v>
      </c>
      <c r="M162" s="3" t="s">
        <v>41</v>
      </c>
      <c r="N162" s="3" t="s">
        <v>42</v>
      </c>
      <c r="O162" s="3" t="s">
        <v>43</v>
      </c>
      <c r="P162" s="3">
        <v>4</v>
      </c>
      <c r="Q162" s="3" t="s">
        <v>172</v>
      </c>
      <c r="R162" s="3" t="s">
        <v>45</v>
      </c>
      <c r="S162" s="4"/>
      <c r="T162" s="3" t="s">
        <v>61</v>
      </c>
      <c r="U162" s="3">
        <v>1872940170</v>
      </c>
      <c r="V162" s="3" t="s">
        <v>47</v>
      </c>
      <c r="W162" s="3">
        <v>2232</v>
      </c>
      <c r="X162" s="3" t="s">
        <v>48</v>
      </c>
      <c r="Y162" s="3" t="s">
        <v>48</v>
      </c>
      <c r="Z162" s="3" t="s">
        <v>95</v>
      </c>
      <c r="AA162" s="3">
        <v>1872940170</v>
      </c>
      <c r="AB162" s="3">
        <v>200275556</v>
      </c>
      <c r="AC162" s="5">
        <v>43472</v>
      </c>
      <c r="AD162" s="3">
        <v>1872940170</v>
      </c>
      <c r="AE162" s="3" t="s">
        <v>50</v>
      </c>
      <c r="AF162" s="3" t="s">
        <v>51</v>
      </c>
      <c r="AG162" s="3" t="s">
        <v>52</v>
      </c>
      <c r="AH162" s="3" t="s">
        <v>53</v>
      </c>
      <c r="AI162" s="3" t="s">
        <v>54</v>
      </c>
    </row>
    <row r="163" spans="1:35" ht="26.25">
      <c r="A163" s="3">
        <v>159</v>
      </c>
      <c r="B163" s="3" t="str">
        <f>T("03270006717")</f>
        <v>03270006717</v>
      </c>
      <c r="C163" s="3" t="str">
        <f>T("19772713087119686")</f>
        <v>19772713087119686</v>
      </c>
      <c r="D163" s="3" t="s">
        <v>360</v>
      </c>
      <c r="E163" s="3" t="s">
        <v>965</v>
      </c>
      <c r="F163" s="3" t="s">
        <v>966</v>
      </c>
      <c r="G163" s="3" t="s">
        <v>967</v>
      </c>
      <c r="H163" s="3" t="s">
        <v>968</v>
      </c>
      <c r="I163" s="3" t="s">
        <v>969</v>
      </c>
      <c r="J163" s="4"/>
      <c r="K163" s="5">
        <v>28230</v>
      </c>
      <c r="L163" s="3">
        <v>45</v>
      </c>
      <c r="M163" s="3" t="s">
        <v>41</v>
      </c>
      <c r="N163" s="3" t="s">
        <v>42</v>
      </c>
      <c r="O163" s="3" t="s">
        <v>43</v>
      </c>
      <c r="P163" s="3">
        <v>6</v>
      </c>
      <c r="Q163" s="3" t="s">
        <v>172</v>
      </c>
      <c r="R163" s="3" t="s">
        <v>45</v>
      </c>
      <c r="S163" s="4"/>
      <c r="T163" s="3" t="s">
        <v>46</v>
      </c>
      <c r="U163" s="3">
        <v>1773087383</v>
      </c>
      <c r="V163" s="3" t="s">
        <v>47</v>
      </c>
      <c r="W163" s="3">
        <v>1391</v>
      </c>
      <c r="X163" s="3" t="s">
        <v>48</v>
      </c>
      <c r="Y163" s="3" t="s">
        <v>48</v>
      </c>
      <c r="Z163" s="3" t="s">
        <v>49</v>
      </c>
      <c r="AA163" s="3">
        <v>1773087383</v>
      </c>
      <c r="AB163" s="3">
        <v>200275556</v>
      </c>
      <c r="AC163" s="5">
        <v>42376</v>
      </c>
      <c r="AD163" s="3">
        <v>1773087383</v>
      </c>
      <c r="AE163" s="3" t="s">
        <v>50</v>
      </c>
      <c r="AF163" s="3" t="s">
        <v>51</v>
      </c>
      <c r="AG163" s="3" t="s">
        <v>52</v>
      </c>
      <c r="AH163" s="3" t="s">
        <v>53</v>
      </c>
      <c r="AI163" s="3" t="s">
        <v>54</v>
      </c>
    </row>
    <row r="164" spans="1:35" ht="26.25">
      <c r="A164" s="3">
        <v>160</v>
      </c>
      <c r="B164" s="3" t="str">
        <f>T("03270006722")</f>
        <v>03270006722</v>
      </c>
      <c r="C164" s="3" t="str">
        <f>T("19672713087120392")</f>
        <v>19672713087120392</v>
      </c>
      <c r="D164" s="3" t="s">
        <v>587</v>
      </c>
      <c r="E164" s="3" t="s">
        <v>970</v>
      </c>
      <c r="F164" s="3" t="s">
        <v>971</v>
      </c>
      <c r="G164" s="3" t="s">
        <v>972</v>
      </c>
      <c r="H164" s="3" t="s">
        <v>973</v>
      </c>
      <c r="I164" s="3" t="s">
        <v>974</v>
      </c>
      <c r="J164" s="4"/>
      <c r="K164" s="5">
        <v>24533</v>
      </c>
      <c r="L164" s="3">
        <v>55</v>
      </c>
      <c r="M164" s="3" t="s">
        <v>41</v>
      </c>
      <c r="N164" s="3" t="s">
        <v>42</v>
      </c>
      <c r="O164" s="3" t="s">
        <v>43</v>
      </c>
      <c r="P164" s="3">
        <v>5</v>
      </c>
      <c r="Q164" s="3" t="s">
        <v>172</v>
      </c>
      <c r="R164" s="3" t="s">
        <v>45</v>
      </c>
      <c r="S164" s="4"/>
      <c r="T164" s="3" t="s">
        <v>46</v>
      </c>
      <c r="U164" s="3">
        <v>1738098298</v>
      </c>
      <c r="V164" s="3" t="s">
        <v>47</v>
      </c>
      <c r="W164" s="3">
        <v>959</v>
      </c>
      <c r="X164" s="3" t="s">
        <v>48</v>
      </c>
      <c r="Y164" s="3" t="s">
        <v>48</v>
      </c>
      <c r="Z164" s="3" t="s">
        <v>95</v>
      </c>
      <c r="AA164" s="3">
        <v>1738098298</v>
      </c>
      <c r="AB164" s="3">
        <v>200275556</v>
      </c>
      <c r="AC164" s="5">
        <v>42011</v>
      </c>
      <c r="AD164" s="3">
        <v>1738098298</v>
      </c>
      <c r="AE164" s="3" t="s">
        <v>50</v>
      </c>
      <c r="AF164" s="3" t="s">
        <v>51</v>
      </c>
      <c r="AG164" s="3" t="s">
        <v>52</v>
      </c>
      <c r="AH164" s="3" t="s">
        <v>53</v>
      </c>
      <c r="AI164" s="3" t="s">
        <v>54</v>
      </c>
    </row>
    <row r="165" spans="1:35" ht="26.25">
      <c r="A165" s="3">
        <v>161</v>
      </c>
      <c r="B165" s="3" t="str">
        <f>T("03270006726")</f>
        <v>03270006726</v>
      </c>
      <c r="C165" s="3" t="str">
        <f>T("20052713087008941")</f>
        <v>20052713087008941</v>
      </c>
      <c r="D165" s="3" t="s">
        <v>975</v>
      </c>
      <c r="E165" s="3" t="s">
        <v>976</v>
      </c>
      <c r="F165" s="3" t="s">
        <v>977</v>
      </c>
      <c r="G165" s="3" t="s">
        <v>978</v>
      </c>
      <c r="H165" s="3" t="s">
        <v>979</v>
      </c>
      <c r="I165" s="3" t="s">
        <v>980</v>
      </c>
      <c r="J165" s="4"/>
      <c r="K165" s="5">
        <v>38611</v>
      </c>
      <c r="L165" s="3">
        <v>16</v>
      </c>
      <c r="M165" s="3" t="s">
        <v>41</v>
      </c>
      <c r="N165" s="3" t="s">
        <v>42</v>
      </c>
      <c r="O165" s="3" t="s">
        <v>43</v>
      </c>
      <c r="P165" s="3">
        <v>4</v>
      </c>
      <c r="Q165" s="3" t="s">
        <v>172</v>
      </c>
      <c r="R165" s="3" t="s">
        <v>45</v>
      </c>
      <c r="S165" s="4"/>
      <c r="T165" s="3" t="s">
        <v>46</v>
      </c>
      <c r="U165" s="3">
        <v>1821848229</v>
      </c>
      <c r="V165" s="3" t="s">
        <v>47</v>
      </c>
      <c r="W165" s="3">
        <v>2238</v>
      </c>
      <c r="X165" s="3" t="s">
        <v>48</v>
      </c>
      <c r="Y165" s="3" t="s">
        <v>48</v>
      </c>
      <c r="Z165" s="3" t="s">
        <v>95</v>
      </c>
      <c r="AA165" s="3">
        <v>1821848229</v>
      </c>
      <c r="AB165" s="3">
        <v>200275556</v>
      </c>
      <c r="AC165" s="5">
        <v>43472</v>
      </c>
      <c r="AD165" s="3">
        <v>1821848229</v>
      </c>
      <c r="AE165" s="3" t="s">
        <v>50</v>
      </c>
      <c r="AF165" s="3" t="s">
        <v>51</v>
      </c>
      <c r="AG165" s="3" t="s">
        <v>49</v>
      </c>
      <c r="AH165" s="3" t="s">
        <v>53</v>
      </c>
      <c r="AI165" s="3" t="s">
        <v>54</v>
      </c>
    </row>
    <row r="166" spans="1:35" ht="26.25">
      <c r="A166" s="3">
        <v>162</v>
      </c>
      <c r="B166" s="3" t="str">
        <f>T("03270006730")</f>
        <v>03270006730</v>
      </c>
      <c r="C166" s="3" t="str">
        <f>T("19832713087118168")</f>
        <v>19832713087118168</v>
      </c>
      <c r="D166" s="3" t="s">
        <v>981</v>
      </c>
      <c r="E166" s="3" t="s">
        <v>982</v>
      </c>
      <c r="F166" s="3" t="s">
        <v>983</v>
      </c>
      <c r="G166" s="3" t="s">
        <v>984</v>
      </c>
      <c r="H166" s="3" t="s">
        <v>985</v>
      </c>
      <c r="I166" s="3" t="s">
        <v>986</v>
      </c>
      <c r="J166" s="4"/>
      <c r="K166" s="5">
        <v>30599</v>
      </c>
      <c r="L166" s="3">
        <v>38</v>
      </c>
      <c r="M166" s="3" t="s">
        <v>41</v>
      </c>
      <c r="N166" s="3" t="s">
        <v>42</v>
      </c>
      <c r="O166" s="3" t="s">
        <v>43</v>
      </c>
      <c r="P166" s="3">
        <v>6</v>
      </c>
      <c r="Q166" s="3" t="s">
        <v>172</v>
      </c>
      <c r="R166" s="3" t="s">
        <v>45</v>
      </c>
      <c r="S166" s="4"/>
      <c r="T166" s="3" t="s">
        <v>61</v>
      </c>
      <c r="U166" s="3">
        <v>1773306277</v>
      </c>
      <c r="V166" s="3" t="s">
        <v>47</v>
      </c>
      <c r="W166" s="3">
        <v>31</v>
      </c>
      <c r="X166" s="3" t="s">
        <v>48</v>
      </c>
      <c r="Y166" s="3" t="s">
        <v>48</v>
      </c>
      <c r="Z166" s="3" t="s">
        <v>95</v>
      </c>
      <c r="AA166" s="3">
        <v>1773306277</v>
      </c>
      <c r="AB166" s="3">
        <v>200275556</v>
      </c>
      <c r="AC166" s="5">
        <v>42742</v>
      </c>
      <c r="AD166" s="3">
        <v>1773306277</v>
      </c>
      <c r="AE166" s="3" t="s">
        <v>50</v>
      </c>
      <c r="AF166" s="3" t="s">
        <v>51</v>
      </c>
      <c r="AG166" s="3" t="s">
        <v>52</v>
      </c>
      <c r="AH166" s="3" t="s">
        <v>53</v>
      </c>
      <c r="AI166" s="3" t="s">
        <v>54</v>
      </c>
    </row>
    <row r="167" spans="1:35" ht="26.25">
      <c r="A167" s="3">
        <v>163</v>
      </c>
      <c r="B167" s="3" t="str">
        <f>T("03270006731")</f>
        <v>03270006731</v>
      </c>
      <c r="C167" s="3" t="str">
        <f>T("19862713087119822")</f>
        <v>19862713087119822</v>
      </c>
      <c r="D167" s="3" t="s">
        <v>987</v>
      </c>
      <c r="E167" s="3" t="s">
        <v>988</v>
      </c>
      <c r="F167" s="3" t="s">
        <v>989</v>
      </c>
      <c r="G167" s="3" t="s">
        <v>990</v>
      </c>
      <c r="H167" s="3" t="s">
        <v>991</v>
      </c>
      <c r="I167" s="3" t="s">
        <v>992</v>
      </c>
      <c r="J167" s="4"/>
      <c r="K167" s="5">
        <v>31455</v>
      </c>
      <c r="L167" s="3">
        <v>36</v>
      </c>
      <c r="M167" s="3" t="s">
        <v>41</v>
      </c>
      <c r="N167" s="3" t="s">
        <v>42</v>
      </c>
      <c r="O167" s="3" t="s">
        <v>43</v>
      </c>
      <c r="P167" s="3">
        <v>5</v>
      </c>
      <c r="Q167" s="3" t="s">
        <v>172</v>
      </c>
      <c r="R167" s="3" t="s">
        <v>45</v>
      </c>
      <c r="S167" s="4"/>
      <c r="T167" s="3" t="s">
        <v>61</v>
      </c>
      <c r="U167" s="3">
        <v>1866674421</v>
      </c>
      <c r="V167" s="3" t="s">
        <v>47</v>
      </c>
      <c r="W167" s="3">
        <v>2253</v>
      </c>
      <c r="X167" s="3" t="s">
        <v>48</v>
      </c>
      <c r="Y167" s="3" t="s">
        <v>48</v>
      </c>
      <c r="Z167" s="3" t="s">
        <v>95</v>
      </c>
      <c r="AA167" s="3">
        <v>1866674421</v>
      </c>
      <c r="AB167" s="3">
        <v>200275556</v>
      </c>
      <c r="AC167" s="5">
        <v>43472</v>
      </c>
      <c r="AD167" s="3">
        <v>1866674421</v>
      </c>
      <c r="AE167" s="3" t="s">
        <v>50</v>
      </c>
      <c r="AF167" s="3" t="s">
        <v>51</v>
      </c>
      <c r="AG167" s="3" t="s">
        <v>52</v>
      </c>
      <c r="AH167" s="3" t="s">
        <v>53</v>
      </c>
      <c r="AI167" s="3" t="s">
        <v>54</v>
      </c>
    </row>
    <row r="168" spans="1:35" ht="26.25">
      <c r="A168" s="3">
        <v>164</v>
      </c>
      <c r="B168" s="3" t="str">
        <f>T("03270006736")</f>
        <v>03270006736</v>
      </c>
      <c r="C168" s="3" t="str">
        <f>T("20112713087002161")</f>
        <v>20112713087002161</v>
      </c>
      <c r="D168" s="3" t="s">
        <v>993</v>
      </c>
      <c r="E168" s="3" t="s">
        <v>994</v>
      </c>
      <c r="F168" s="3" t="s">
        <v>995</v>
      </c>
      <c r="G168" s="3" t="s">
        <v>996</v>
      </c>
      <c r="H168" s="3" t="s">
        <v>997</v>
      </c>
      <c r="I168" s="3" t="s">
        <v>998</v>
      </c>
      <c r="J168" s="4"/>
      <c r="K168" s="5">
        <v>40783</v>
      </c>
      <c r="L168" s="3">
        <v>10</v>
      </c>
      <c r="M168" s="3" t="s">
        <v>41</v>
      </c>
      <c r="N168" s="3" t="s">
        <v>42</v>
      </c>
      <c r="O168" s="3" t="s">
        <v>43</v>
      </c>
      <c r="P168" s="3">
        <v>6</v>
      </c>
      <c r="Q168" s="3" t="s">
        <v>172</v>
      </c>
      <c r="R168" s="3" t="s">
        <v>45</v>
      </c>
      <c r="S168" s="4"/>
      <c r="T168" s="3" t="s">
        <v>46</v>
      </c>
      <c r="U168" s="3">
        <v>1763014042</v>
      </c>
      <c r="V168" s="3" t="s">
        <v>47</v>
      </c>
      <c r="W168" s="3">
        <v>2261</v>
      </c>
      <c r="X168" s="3" t="s">
        <v>48</v>
      </c>
      <c r="Y168" s="3" t="s">
        <v>48</v>
      </c>
      <c r="Z168" s="3" t="s">
        <v>49</v>
      </c>
      <c r="AA168" s="3">
        <v>1763014042</v>
      </c>
      <c r="AB168" s="3">
        <v>200275556</v>
      </c>
      <c r="AC168" s="5">
        <v>43472</v>
      </c>
      <c r="AD168" s="3">
        <v>1763014042</v>
      </c>
      <c r="AE168" s="3" t="s">
        <v>50</v>
      </c>
      <c r="AF168" s="3" t="s">
        <v>51</v>
      </c>
      <c r="AG168" s="3" t="s">
        <v>49</v>
      </c>
      <c r="AH168" s="3" t="s">
        <v>53</v>
      </c>
      <c r="AI168" s="3" t="s">
        <v>54</v>
      </c>
    </row>
    <row r="169" spans="1:35" ht="26.25">
      <c r="A169" s="3">
        <v>165</v>
      </c>
      <c r="B169" s="3" t="str">
        <f>T("03270007840")</f>
        <v>03270007840</v>
      </c>
      <c r="C169" s="3" t="str">
        <f>T("19622713087119301")</f>
        <v>19622713087119301</v>
      </c>
      <c r="D169" s="3" t="s">
        <v>999</v>
      </c>
      <c r="E169" s="3" t="s">
        <v>1000</v>
      </c>
      <c r="F169" s="3" t="s">
        <v>1001</v>
      </c>
      <c r="G169" s="3" t="s">
        <v>1002</v>
      </c>
      <c r="H169" s="3" t="s">
        <v>1003</v>
      </c>
      <c r="I169" s="3" t="s">
        <v>1004</v>
      </c>
      <c r="J169" s="4"/>
      <c r="K169" s="5">
        <v>22737</v>
      </c>
      <c r="L169" s="3">
        <v>60</v>
      </c>
      <c r="M169" s="3" t="s">
        <v>41</v>
      </c>
      <c r="N169" s="3" t="s">
        <v>42</v>
      </c>
      <c r="O169" s="3" t="s">
        <v>43</v>
      </c>
      <c r="P169" s="3">
        <v>6</v>
      </c>
      <c r="Q169" s="3" t="s">
        <v>240</v>
      </c>
      <c r="R169" s="3" t="s">
        <v>45</v>
      </c>
      <c r="S169" s="4"/>
      <c r="T169" s="3" t="s">
        <v>61</v>
      </c>
      <c r="U169" s="3">
        <v>1739397608</v>
      </c>
      <c r="V169" s="3" t="s">
        <v>47</v>
      </c>
      <c r="W169" s="3">
        <v>370</v>
      </c>
      <c r="X169" s="3" t="s">
        <v>48</v>
      </c>
      <c r="Y169" s="3" t="s">
        <v>48</v>
      </c>
      <c r="Z169" s="3" t="s">
        <v>95</v>
      </c>
      <c r="AA169" s="3">
        <v>1739397608</v>
      </c>
      <c r="AB169" s="3">
        <v>200275556</v>
      </c>
      <c r="AC169" s="5">
        <v>39089</v>
      </c>
      <c r="AD169" s="3">
        <v>1739397608</v>
      </c>
      <c r="AE169" s="3" t="s">
        <v>109</v>
      </c>
      <c r="AF169" s="3" t="s">
        <v>51</v>
      </c>
      <c r="AG169" s="3" t="s">
        <v>52</v>
      </c>
      <c r="AH169" s="3" t="s">
        <v>53</v>
      </c>
      <c r="AI169" s="3" t="s">
        <v>54</v>
      </c>
    </row>
    <row r="170" spans="1:35" ht="26.25">
      <c r="A170" s="3">
        <v>166</v>
      </c>
      <c r="B170" s="3" t="str">
        <f>T("03270010390")</f>
        <v>03270010390</v>
      </c>
      <c r="C170" s="3" t="str">
        <f>T("19672713087122608")</f>
        <v>19672713087122608</v>
      </c>
      <c r="D170" s="3" t="s">
        <v>1005</v>
      </c>
      <c r="E170" s="3" t="s">
        <v>1006</v>
      </c>
      <c r="F170" s="3" t="s">
        <v>1007</v>
      </c>
      <c r="G170" s="3" t="s">
        <v>1008</v>
      </c>
      <c r="H170" s="3" t="s">
        <v>1009</v>
      </c>
      <c r="I170" s="3" t="s">
        <v>1010</v>
      </c>
      <c r="J170" s="4"/>
      <c r="K170" s="5">
        <v>24693</v>
      </c>
      <c r="L170" s="3">
        <v>54</v>
      </c>
      <c r="M170" s="3" t="s">
        <v>41</v>
      </c>
      <c r="N170" s="3" t="s">
        <v>42</v>
      </c>
      <c r="O170" s="3" t="s">
        <v>43</v>
      </c>
      <c r="P170" s="3">
        <v>6</v>
      </c>
      <c r="Q170" s="3" t="s">
        <v>240</v>
      </c>
      <c r="R170" s="3" t="s">
        <v>45</v>
      </c>
      <c r="S170" s="4"/>
      <c r="T170" s="3" t="s">
        <v>61</v>
      </c>
      <c r="U170" s="3">
        <v>1792868918</v>
      </c>
      <c r="V170" s="3" t="s">
        <v>47</v>
      </c>
      <c r="W170" s="3">
        <v>2264</v>
      </c>
      <c r="X170" s="3" t="s">
        <v>48</v>
      </c>
      <c r="Y170" s="3" t="s">
        <v>48</v>
      </c>
      <c r="Z170" s="3" t="s">
        <v>49</v>
      </c>
      <c r="AA170" s="3">
        <v>1792868918</v>
      </c>
      <c r="AB170" s="3">
        <v>200275556</v>
      </c>
      <c r="AC170" s="5">
        <v>39448</v>
      </c>
      <c r="AD170" s="3">
        <v>1792868918</v>
      </c>
      <c r="AE170" s="3" t="s">
        <v>109</v>
      </c>
      <c r="AF170" s="3" t="s">
        <v>51</v>
      </c>
      <c r="AG170" s="3" t="s">
        <v>52</v>
      </c>
      <c r="AH170" s="3" t="s">
        <v>53</v>
      </c>
      <c r="AI170" s="3" t="s">
        <v>54</v>
      </c>
    </row>
    <row r="171" spans="1:35" ht="26.25">
      <c r="A171" s="3">
        <v>167</v>
      </c>
      <c r="B171" s="3" t="str">
        <f>T("03270010764")</f>
        <v>03270010764</v>
      </c>
      <c r="C171" s="3" t="str">
        <f>T("19902713087000237")</f>
        <v>19902713087000237</v>
      </c>
      <c r="D171" s="3" t="s">
        <v>1011</v>
      </c>
      <c r="E171" s="3" t="s">
        <v>1012</v>
      </c>
      <c r="F171" s="3" t="s">
        <v>1013</v>
      </c>
      <c r="G171" s="3" t="s">
        <v>1014</v>
      </c>
      <c r="H171" s="3" t="s">
        <v>1015</v>
      </c>
      <c r="I171" s="3" t="s">
        <v>1016</v>
      </c>
      <c r="J171" s="4"/>
      <c r="K171" s="5">
        <v>33164</v>
      </c>
      <c r="L171" s="3">
        <v>31</v>
      </c>
      <c r="M171" s="3" t="s">
        <v>41</v>
      </c>
      <c r="N171" s="3" t="s">
        <v>42</v>
      </c>
      <c r="O171" s="3" t="s">
        <v>43</v>
      </c>
      <c r="P171" s="3">
        <v>3</v>
      </c>
      <c r="Q171" s="3" t="s">
        <v>44</v>
      </c>
      <c r="R171" s="3" t="s">
        <v>81</v>
      </c>
      <c r="S171" s="4"/>
      <c r="T171" s="3" t="s">
        <v>46</v>
      </c>
      <c r="U171" s="3">
        <v>1758096105</v>
      </c>
      <c r="V171" s="3" t="s">
        <v>47</v>
      </c>
      <c r="W171" s="3">
        <v>2214</v>
      </c>
      <c r="X171" s="3" t="s">
        <v>48</v>
      </c>
      <c r="Y171" s="3" t="s">
        <v>48</v>
      </c>
      <c r="Z171" s="3" t="s">
        <v>95</v>
      </c>
      <c r="AA171" s="3">
        <v>1758096105</v>
      </c>
      <c r="AB171" s="3">
        <v>200275556</v>
      </c>
      <c r="AC171" s="5">
        <v>43472</v>
      </c>
      <c r="AD171" s="3">
        <v>1758096105</v>
      </c>
      <c r="AE171" s="3" t="s">
        <v>109</v>
      </c>
      <c r="AF171" s="3" t="s">
        <v>51</v>
      </c>
      <c r="AG171" s="3" t="s">
        <v>52</v>
      </c>
      <c r="AH171" s="3" t="s">
        <v>53</v>
      </c>
      <c r="AI171" s="3" t="s">
        <v>54</v>
      </c>
    </row>
    <row r="172" spans="1:35" ht="26.25">
      <c r="A172" s="3">
        <v>168</v>
      </c>
      <c r="B172" s="3" t="str">
        <f>T("03270010768")</f>
        <v>03270010768</v>
      </c>
      <c r="C172" s="3" t="str">
        <f>T("19832713087115852")</f>
        <v>19832713087115852</v>
      </c>
      <c r="D172" s="3" t="s">
        <v>1017</v>
      </c>
      <c r="E172" s="3" t="s">
        <v>1018</v>
      </c>
      <c r="F172" s="3" t="s">
        <v>1019</v>
      </c>
      <c r="G172" s="3" t="s">
        <v>1020</v>
      </c>
      <c r="H172" s="3" t="s">
        <v>1021</v>
      </c>
      <c r="I172" s="3" t="s">
        <v>1022</v>
      </c>
      <c r="J172" s="4"/>
      <c r="K172" s="5">
        <v>30362</v>
      </c>
      <c r="L172" s="3">
        <v>39</v>
      </c>
      <c r="M172" s="3" t="s">
        <v>41</v>
      </c>
      <c r="N172" s="3" t="s">
        <v>42</v>
      </c>
      <c r="O172" s="3" t="s">
        <v>43</v>
      </c>
      <c r="P172" s="3">
        <v>3</v>
      </c>
      <c r="Q172" s="3" t="s">
        <v>44</v>
      </c>
      <c r="R172" s="3" t="s">
        <v>81</v>
      </c>
      <c r="S172" s="4"/>
      <c r="T172" s="3" t="s">
        <v>46</v>
      </c>
      <c r="U172" s="3">
        <v>1301163408</v>
      </c>
      <c r="V172" s="3" t="s">
        <v>47</v>
      </c>
      <c r="W172" s="3">
        <v>2218</v>
      </c>
      <c r="X172" s="3" t="s">
        <v>48</v>
      </c>
      <c r="Y172" s="3" t="s">
        <v>48</v>
      </c>
      <c r="Z172" s="3" t="s">
        <v>95</v>
      </c>
      <c r="AA172" s="3">
        <v>1301163408</v>
      </c>
      <c r="AB172" s="3">
        <v>200275556</v>
      </c>
      <c r="AC172" s="5">
        <v>43472</v>
      </c>
      <c r="AD172" s="3">
        <v>1301163408</v>
      </c>
      <c r="AE172" s="3" t="s">
        <v>109</v>
      </c>
      <c r="AF172" s="3" t="s">
        <v>51</v>
      </c>
      <c r="AG172" s="3" t="s">
        <v>52</v>
      </c>
      <c r="AH172" s="3" t="s">
        <v>53</v>
      </c>
      <c r="AI172" s="3" t="s">
        <v>54</v>
      </c>
    </row>
    <row r="173" spans="1:35" ht="26.25">
      <c r="A173" s="3">
        <v>169</v>
      </c>
      <c r="B173" s="3" t="str">
        <f>T("03270012173")</f>
        <v>03270012173</v>
      </c>
      <c r="C173" s="3" t="str">
        <f>T("19762713087117753")</f>
        <v>19762713087117753</v>
      </c>
      <c r="D173" s="3" t="s">
        <v>1023</v>
      </c>
      <c r="E173" s="3" t="s">
        <v>1024</v>
      </c>
      <c r="F173" s="3" t="s">
        <v>1025</v>
      </c>
      <c r="G173" s="3" t="s">
        <v>1026</v>
      </c>
      <c r="H173" s="3" t="s">
        <v>1027</v>
      </c>
      <c r="I173" s="3" t="s">
        <v>1028</v>
      </c>
      <c r="J173" s="4"/>
      <c r="K173" s="5">
        <v>27763</v>
      </c>
      <c r="L173" s="3">
        <v>46</v>
      </c>
      <c r="M173" s="3" t="s">
        <v>41</v>
      </c>
      <c r="N173" s="3" t="s">
        <v>42</v>
      </c>
      <c r="O173" s="3" t="s">
        <v>43</v>
      </c>
      <c r="P173" s="3">
        <v>5</v>
      </c>
      <c r="Q173" s="3" t="s">
        <v>240</v>
      </c>
      <c r="R173" s="3" t="s">
        <v>45</v>
      </c>
      <c r="S173" s="4"/>
      <c r="T173" s="3" t="s">
        <v>46</v>
      </c>
      <c r="U173" s="3">
        <v>1796846487</v>
      </c>
      <c r="V173" s="3" t="s">
        <v>47</v>
      </c>
      <c r="W173" s="3">
        <v>2249</v>
      </c>
      <c r="X173" s="3" t="s">
        <v>48</v>
      </c>
      <c r="Y173" s="3" t="s">
        <v>48</v>
      </c>
      <c r="Z173" s="3" t="s">
        <v>49</v>
      </c>
      <c r="AA173" s="3">
        <v>1323299958</v>
      </c>
      <c r="AB173" s="3">
        <v>200275556</v>
      </c>
      <c r="AC173" s="5">
        <v>43472</v>
      </c>
      <c r="AD173" s="3">
        <v>1796846487</v>
      </c>
      <c r="AE173" s="3" t="s">
        <v>109</v>
      </c>
      <c r="AF173" s="3" t="s">
        <v>51</v>
      </c>
      <c r="AG173" s="3" t="s">
        <v>52</v>
      </c>
      <c r="AH173" s="3" t="s">
        <v>53</v>
      </c>
      <c r="AI173" s="3" t="s">
        <v>54</v>
      </c>
    </row>
    <row r="174" spans="1:35" ht="26.25">
      <c r="A174" s="3">
        <v>170</v>
      </c>
      <c r="B174" s="3" t="str">
        <f>T("03270012177")</f>
        <v>03270012177</v>
      </c>
      <c r="C174" s="3" t="str">
        <f>T("19922713087002002")</f>
        <v>19922713087002002</v>
      </c>
      <c r="D174" s="3" t="s">
        <v>1029</v>
      </c>
      <c r="E174" s="3" t="s">
        <v>1030</v>
      </c>
      <c r="F174" s="3" t="s">
        <v>217</v>
      </c>
      <c r="G174" s="3" t="s">
        <v>218</v>
      </c>
      <c r="H174" s="3" t="s">
        <v>121</v>
      </c>
      <c r="I174" s="3" t="s">
        <v>274</v>
      </c>
      <c r="J174" s="4"/>
      <c r="K174" s="5">
        <v>33732</v>
      </c>
      <c r="L174" s="3">
        <v>29</v>
      </c>
      <c r="M174" s="3" t="s">
        <v>41</v>
      </c>
      <c r="N174" s="3" t="s">
        <v>42</v>
      </c>
      <c r="O174" s="3" t="s">
        <v>43</v>
      </c>
      <c r="P174" s="3">
        <v>6</v>
      </c>
      <c r="Q174" s="3" t="s">
        <v>44</v>
      </c>
      <c r="R174" s="3" t="s">
        <v>45</v>
      </c>
      <c r="S174" s="4"/>
      <c r="T174" s="3" t="s">
        <v>61</v>
      </c>
      <c r="U174" s="3">
        <v>1780201193</v>
      </c>
      <c r="V174" s="3" t="s">
        <v>47</v>
      </c>
      <c r="W174" s="3">
        <v>653</v>
      </c>
      <c r="X174" s="3" t="s">
        <v>48</v>
      </c>
      <c r="Y174" s="3" t="s">
        <v>48</v>
      </c>
      <c r="Z174" s="3" t="s">
        <v>49</v>
      </c>
      <c r="AA174" s="3">
        <v>1780201193</v>
      </c>
      <c r="AB174" s="3">
        <v>200275556</v>
      </c>
      <c r="AC174" s="5">
        <v>41281</v>
      </c>
      <c r="AD174" s="3">
        <v>1780201193</v>
      </c>
      <c r="AE174" s="3" t="s">
        <v>109</v>
      </c>
      <c r="AF174" s="3" t="s">
        <v>51</v>
      </c>
      <c r="AG174" s="3" t="s">
        <v>49</v>
      </c>
      <c r="AH174" s="3" t="s">
        <v>53</v>
      </c>
      <c r="AI174" s="3" t="s">
        <v>54</v>
      </c>
    </row>
    <row r="175" spans="1:35" ht="26.25">
      <c r="A175" s="3">
        <v>171</v>
      </c>
      <c r="B175" s="3" t="str">
        <f>T("03270012179")</f>
        <v>03270012179</v>
      </c>
      <c r="C175" s="3" t="str">
        <f>T("20132713087103646")</f>
        <v>20132713087103646</v>
      </c>
      <c r="D175" s="3" t="s">
        <v>1031</v>
      </c>
      <c r="E175" s="3" t="s">
        <v>1032</v>
      </c>
      <c r="F175" s="3" t="s">
        <v>1033</v>
      </c>
      <c r="G175" s="3" t="s">
        <v>1034</v>
      </c>
      <c r="H175" s="3" t="s">
        <v>1035</v>
      </c>
      <c r="I175" s="3" t="s">
        <v>1036</v>
      </c>
      <c r="J175" s="4"/>
      <c r="K175" s="5">
        <v>41440</v>
      </c>
      <c r="L175" s="3">
        <v>8</v>
      </c>
      <c r="M175" s="3" t="s">
        <v>41</v>
      </c>
      <c r="N175" s="3" t="s">
        <v>42</v>
      </c>
      <c r="O175" s="3" t="s">
        <v>43</v>
      </c>
      <c r="P175" s="3">
        <v>2</v>
      </c>
      <c r="Q175" s="3" t="s">
        <v>44</v>
      </c>
      <c r="R175" s="3" t="s">
        <v>45</v>
      </c>
      <c r="S175" s="4"/>
      <c r="T175" s="3" t="s">
        <v>61</v>
      </c>
      <c r="U175" s="3">
        <v>1710416196</v>
      </c>
      <c r="V175" s="3" t="s">
        <v>47</v>
      </c>
      <c r="W175" s="3">
        <v>1876</v>
      </c>
      <c r="X175" s="3" t="s">
        <v>48</v>
      </c>
      <c r="Y175" s="3" t="s">
        <v>48</v>
      </c>
      <c r="Z175" s="3" t="s">
        <v>95</v>
      </c>
      <c r="AA175" s="3">
        <v>1710416196</v>
      </c>
      <c r="AB175" s="3">
        <v>200275556</v>
      </c>
      <c r="AC175" s="5">
        <v>43107</v>
      </c>
      <c r="AD175" s="3">
        <v>1710416196</v>
      </c>
      <c r="AE175" s="3" t="s">
        <v>109</v>
      </c>
      <c r="AF175" s="3" t="s">
        <v>51</v>
      </c>
      <c r="AG175" s="3" t="s">
        <v>49</v>
      </c>
      <c r="AH175" s="3" t="s">
        <v>53</v>
      </c>
      <c r="AI175" s="3" t="s">
        <v>54</v>
      </c>
    </row>
    <row r="176" spans="1:35" ht="26.25">
      <c r="A176" s="3">
        <v>172</v>
      </c>
      <c r="B176" s="3" t="str">
        <f>T("03270012184")</f>
        <v>03270012184</v>
      </c>
      <c r="C176" s="3" t="str">
        <f>T("20022713087100388")</f>
        <v>20022713087100388</v>
      </c>
      <c r="D176" s="3" t="s">
        <v>1037</v>
      </c>
      <c r="E176" s="3" t="s">
        <v>1038</v>
      </c>
      <c r="F176" s="3" t="s">
        <v>1039</v>
      </c>
      <c r="G176" s="3" t="s">
        <v>1040</v>
      </c>
      <c r="H176" s="3" t="s">
        <v>1041</v>
      </c>
      <c r="I176" s="3" t="s">
        <v>1042</v>
      </c>
      <c r="J176" s="4"/>
      <c r="K176" s="5">
        <v>37300</v>
      </c>
      <c r="L176" s="3">
        <v>20</v>
      </c>
      <c r="M176" s="3" t="s">
        <v>41</v>
      </c>
      <c r="N176" s="3" t="s">
        <v>42</v>
      </c>
      <c r="O176" s="3" t="s">
        <v>43</v>
      </c>
      <c r="P176" s="3">
        <v>4</v>
      </c>
      <c r="Q176" s="3" t="s">
        <v>240</v>
      </c>
      <c r="R176" s="3" t="s">
        <v>45</v>
      </c>
      <c r="S176" s="4"/>
      <c r="T176" s="3" t="s">
        <v>61</v>
      </c>
      <c r="U176" s="3">
        <v>1309497247</v>
      </c>
      <c r="V176" s="3" t="s">
        <v>47</v>
      </c>
      <c r="W176" s="3">
        <v>962</v>
      </c>
      <c r="X176" s="3" t="s">
        <v>48</v>
      </c>
      <c r="Y176" s="3" t="s">
        <v>48</v>
      </c>
      <c r="Z176" s="3" t="s">
        <v>49</v>
      </c>
      <c r="AA176" s="3">
        <v>1309497247</v>
      </c>
      <c r="AB176" s="3">
        <v>200275556</v>
      </c>
      <c r="AC176" s="5">
        <v>42011</v>
      </c>
      <c r="AD176" s="3">
        <v>1309497247</v>
      </c>
      <c r="AE176" s="3" t="s">
        <v>109</v>
      </c>
      <c r="AF176" s="3" t="s">
        <v>51</v>
      </c>
      <c r="AG176" s="3" t="s">
        <v>49</v>
      </c>
      <c r="AH176" s="3" t="s">
        <v>53</v>
      </c>
      <c r="AI176" s="3" t="s">
        <v>54</v>
      </c>
    </row>
    <row r="177" spans="1:35" ht="26.25">
      <c r="A177" s="3">
        <v>173</v>
      </c>
      <c r="B177" s="3" t="str">
        <f>T("03270012897")</f>
        <v>03270012897</v>
      </c>
      <c r="C177" s="3" t="str">
        <f>T("20052713087015260")</f>
        <v>20052713087015260</v>
      </c>
      <c r="D177" s="3" t="s">
        <v>1043</v>
      </c>
      <c r="E177" s="3" t="s">
        <v>1044</v>
      </c>
      <c r="F177" s="3" t="s">
        <v>1045</v>
      </c>
      <c r="G177" s="3" t="s">
        <v>1046</v>
      </c>
      <c r="H177" s="3" t="s">
        <v>1047</v>
      </c>
      <c r="I177" s="3" t="s">
        <v>1048</v>
      </c>
      <c r="J177" s="4"/>
      <c r="K177" s="5">
        <v>38399</v>
      </c>
      <c r="L177" s="3">
        <v>17</v>
      </c>
      <c r="M177" s="3" t="s">
        <v>41</v>
      </c>
      <c r="N177" s="3" t="s">
        <v>42</v>
      </c>
      <c r="O177" s="3" t="s">
        <v>43</v>
      </c>
      <c r="P177" s="3">
        <v>7</v>
      </c>
      <c r="Q177" s="3" t="s">
        <v>402</v>
      </c>
      <c r="R177" s="3" t="s">
        <v>45</v>
      </c>
      <c r="S177" s="4"/>
      <c r="T177" s="3" t="s">
        <v>61</v>
      </c>
      <c r="U177" s="3">
        <v>1785270507</v>
      </c>
      <c r="V177" s="3" t="s">
        <v>47</v>
      </c>
      <c r="W177" s="3">
        <v>1393</v>
      </c>
      <c r="X177" s="3" t="s">
        <v>48</v>
      </c>
      <c r="Y177" s="3" t="s">
        <v>48</v>
      </c>
      <c r="Z177" s="3" t="s">
        <v>95</v>
      </c>
      <c r="AA177" s="3">
        <v>1785270507</v>
      </c>
      <c r="AB177" s="3">
        <v>200275556</v>
      </c>
      <c r="AC177" s="5">
        <v>42376</v>
      </c>
      <c r="AD177" s="3">
        <v>1785270507</v>
      </c>
      <c r="AE177" s="3" t="s">
        <v>109</v>
      </c>
      <c r="AF177" s="3" t="s">
        <v>51</v>
      </c>
      <c r="AG177" s="3" t="s">
        <v>49</v>
      </c>
      <c r="AH177" s="3" t="s">
        <v>53</v>
      </c>
      <c r="AI177" s="3" t="s">
        <v>54</v>
      </c>
    </row>
    <row r="178" spans="1:35" ht="26.25">
      <c r="A178" s="3">
        <v>174</v>
      </c>
      <c r="B178" s="3" t="str">
        <f>T("03270012900")</f>
        <v>03270012900</v>
      </c>
      <c r="C178" s="3" t="str">
        <f>T("20002713087015259")</f>
        <v>20002713087015259</v>
      </c>
      <c r="D178" s="3" t="s">
        <v>1049</v>
      </c>
      <c r="E178" s="3" t="s">
        <v>1050</v>
      </c>
      <c r="F178" s="3" t="s">
        <v>1045</v>
      </c>
      <c r="G178" s="3" t="s">
        <v>1046</v>
      </c>
      <c r="H178" s="3" t="s">
        <v>1047</v>
      </c>
      <c r="I178" s="3" t="s">
        <v>1048</v>
      </c>
      <c r="J178" s="4"/>
      <c r="K178" s="5">
        <v>36656</v>
      </c>
      <c r="L178" s="3">
        <v>21</v>
      </c>
      <c r="M178" s="3" t="s">
        <v>41</v>
      </c>
      <c r="N178" s="3" t="s">
        <v>42</v>
      </c>
      <c r="O178" s="3" t="s">
        <v>43</v>
      </c>
      <c r="P178" s="3">
        <v>7</v>
      </c>
      <c r="Q178" s="3" t="s">
        <v>402</v>
      </c>
      <c r="R178" s="3" t="s">
        <v>45</v>
      </c>
      <c r="S178" s="4"/>
      <c r="T178" s="3" t="s">
        <v>46</v>
      </c>
      <c r="U178" s="3">
        <v>1312355061</v>
      </c>
      <c r="V178" s="3" t="s">
        <v>47</v>
      </c>
      <c r="W178" s="3">
        <v>970</v>
      </c>
      <c r="X178" s="3" t="s">
        <v>48</v>
      </c>
      <c r="Y178" s="3" t="s">
        <v>48</v>
      </c>
      <c r="Z178" s="3" t="s">
        <v>49</v>
      </c>
      <c r="AA178" s="3">
        <v>1312355061</v>
      </c>
      <c r="AB178" s="3">
        <v>200275556</v>
      </c>
      <c r="AC178" s="5">
        <v>42011</v>
      </c>
      <c r="AD178" s="3">
        <v>1312355061</v>
      </c>
      <c r="AE178" s="3" t="s">
        <v>109</v>
      </c>
      <c r="AF178" s="3" t="s">
        <v>51</v>
      </c>
      <c r="AG178" s="3" t="s">
        <v>49</v>
      </c>
      <c r="AH178" s="3" t="s">
        <v>53</v>
      </c>
      <c r="AI178" s="3" t="s">
        <v>54</v>
      </c>
    </row>
    <row r="179" spans="1:35" ht="26.25">
      <c r="A179" s="3">
        <v>175</v>
      </c>
      <c r="B179" s="3" t="str">
        <f>T("03270018286")</f>
        <v>03270018286</v>
      </c>
      <c r="C179" s="3" t="str">
        <f>T("19822713087117352")</f>
        <v>19822713087117352</v>
      </c>
      <c r="D179" s="3" t="s">
        <v>160</v>
      </c>
      <c r="E179" s="3" t="s">
        <v>1051</v>
      </c>
      <c r="F179" s="3" t="s">
        <v>1052</v>
      </c>
      <c r="G179" s="3" t="s">
        <v>1053</v>
      </c>
      <c r="H179" s="3" t="s">
        <v>1054</v>
      </c>
      <c r="I179" s="3" t="s">
        <v>1055</v>
      </c>
      <c r="J179" s="4"/>
      <c r="K179" s="5">
        <v>30012</v>
      </c>
      <c r="L179" s="3">
        <v>40</v>
      </c>
      <c r="M179" s="3" t="s">
        <v>41</v>
      </c>
      <c r="N179" s="3" t="s">
        <v>42</v>
      </c>
      <c r="O179" s="3" t="s">
        <v>43</v>
      </c>
      <c r="P179" s="3">
        <v>5</v>
      </c>
      <c r="Q179" s="3" t="s">
        <v>172</v>
      </c>
      <c r="R179" s="3" t="s">
        <v>45</v>
      </c>
      <c r="S179" s="4"/>
      <c r="T179" s="3" t="s">
        <v>46</v>
      </c>
      <c r="U179" s="3">
        <v>1935291407</v>
      </c>
      <c r="V179" s="3" t="s">
        <v>47</v>
      </c>
      <c r="W179" s="3">
        <v>242</v>
      </c>
      <c r="X179" s="3" t="s">
        <v>48</v>
      </c>
      <c r="Y179" s="3" t="s">
        <v>48</v>
      </c>
      <c r="Z179" s="3" t="s">
        <v>95</v>
      </c>
      <c r="AA179" s="3">
        <v>1935291407</v>
      </c>
      <c r="AB179" s="3">
        <v>200275556</v>
      </c>
      <c r="AC179" s="5">
        <v>43469</v>
      </c>
      <c r="AD179" s="3">
        <v>1935291407</v>
      </c>
      <c r="AE179" s="3" t="s">
        <v>50</v>
      </c>
      <c r="AF179" s="3" t="s">
        <v>51</v>
      </c>
      <c r="AG179" s="3" t="s">
        <v>52</v>
      </c>
      <c r="AH179" s="3" t="s">
        <v>53</v>
      </c>
      <c r="AI179" s="3" t="s">
        <v>54</v>
      </c>
    </row>
    <row r="180" spans="1:35" ht="26.25">
      <c r="A180" s="3">
        <v>176</v>
      </c>
      <c r="B180" s="3" t="str">
        <f>T("03270018289")</f>
        <v>03270018289</v>
      </c>
      <c r="C180" s="3" t="str">
        <f>T("20032713087001372")</f>
        <v>20032713087001372</v>
      </c>
      <c r="D180" s="3" t="s">
        <v>1056</v>
      </c>
      <c r="E180" s="3" t="s">
        <v>1057</v>
      </c>
      <c r="F180" s="3" t="s">
        <v>1058</v>
      </c>
      <c r="G180" s="3" t="s">
        <v>1059</v>
      </c>
      <c r="H180" s="3" t="s">
        <v>1060</v>
      </c>
      <c r="I180" s="3" t="s">
        <v>1061</v>
      </c>
      <c r="J180" s="4"/>
      <c r="K180" s="5">
        <v>37665</v>
      </c>
      <c r="L180" s="3">
        <v>19</v>
      </c>
      <c r="M180" s="3" t="s">
        <v>41</v>
      </c>
      <c r="N180" s="3" t="s">
        <v>42</v>
      </c>
      <c r="O180" s="3" t="s">
        <v>43</v>
      </c>
      <c r="P180" s="3">
        <v>9</v>
      </c>
      <c r="Q180" s="3" t="s">
        <v>172</v>
      </c>
      <c r="R180" s="3" t="s">
        <v>45</v>
      </c>
      <c r="S180" s="4"/>
      <c r="T180" s="3" t="s">
        <v>46</v>
      </c>
      <c r="U180" s="3">
        <v>1722659838</v>
      </c>
      <c r="V180" s="3" t="s">
        <v>47</v>
      </c>
      <c r="W180" s="3">
        <v>459</v>
      </c>
      <c r="X180" s="3" t="s">
        <v>48</v>
      </c>
      <c r="Y180" s="3" t="s">
        <v>48</v>
      </c>
      <c r="Z180" s="3" t="s">
        <v>95</v>
      </c>
      <c r="AA180" s="3">
        <v>1722659838</v>
      </c>
      <c r="AB180" s="3">
        <v>200275556</v>
      </c>
      <c r="AC180" s="5">
        <v>40179</v>
      </c>
      <c r="AD180" s="3">
        <v>1722659838</v>
      </c>
      <c r="AE180" s="3" t="s">
        <v>109</v>
      </c>
      <c r="AF180" s="3" t="s">
        <v>51</v>
      </c>
      <c r="AG180" s="3" t="s">
        <v>49</v>
      </c>
      <c r="AH180" s="3" t="s">
        <v>53</v>
      </c>
      <c r="AI180" s="3" t="s">
        <v>54</v>
      </c>
    </row>
    <row r="181" spans="1:35" ht="26.25">
      <c r="A181" s="3">
        <v>177</v>
      </c>
      <c r="B181" s="3" t="str">
        <f>T("03270018292")</f>
        <v>03270018292</v>
      </c>
      <c r="C181" s="3" t="str">
        <f>T("20002713087091194")</f>
        <v>20002713087091194</v>
      </c>
      <c r="D181" s="3" t="s">
        <v>1062</v>
      </c>
      <c r="E181" s="3" t="s">
        <v>1063</v>
      </c>
      <c r="F181" s="3" t="s">
        <v>1064</v>
      </c>
      <c r="G181" s="3" t="s">
        <v>1065</v>
      </c>
      <c r="H181" s="3" t="s">
        <v>1066</v>
      </c>
      <c r="I181" s="3" t="s">
        <v>1067</v>
      </c>
      <c r="J181" s="4"/>
      <c r="K181" s="5">
        <v>36526</v>
      </c>
      <c r="L181" s="3">
        <v>22</v>
      </c>
      <c r="M181" s="3" t="s">
        <v>41</v>
      </c>
      <c r="N181" s="3" t="s">
        <v>42</v>
      </c>
      <c r="O181" s="3" t="s">
        <v>43</v>
      </c>
      <c r="P181" s="3">
        <v>5</v>
      </c>
      <c r="Q181" s="3" t="s">
        <v>172</v>
      </c>
      <c r="R181" s="3" t="s">
        <v>45</v>
      </c>
      <c r="S181" s="4"/>
      <c r="T181" s="3" t="s">
        <v>46</v>
      </c>
      <c r="U181" s="3">
        <v>1738045890</v>
      </c>
      <c r="V181" s="3" t="s">
        <v>47</v>
      </c>
      <c r="W181" s="3">
        <v>2248</v>
      </c>
      <c r="X181" s="3" t="s">
        <v>48</v>
      </c>
      <c r="Y181" s="3" t="s">
        <v>48</v>
      </c>
      <c r="Z181" s="3" t="s">
        <v>49</v>
      </c>
      <c r="AA181" s="3">
        <v>1792864573</v>
      </c>
      <c r="AB181" s="3">
        <v>200275556</v>
      </c>
      <c r="AC181" s="5">
        <v>43472</v>
      </c>
      <c r="AD181" s="3">
        <v>1738045890</v>
      </c>
      <c r="AE181" s="3" t="s">
        <v>50</v>
      </c>
      <c r="AF181" s="3" t="s">
        <v>51</v>
      </c>
      <c r="AG181" s="3" t="s">
        <v>49</v>
      </c>
      <c r="AH181" s="3" t="s">
        <v>53</v>
      </c>
      <c r="AI181" s="3" t="s">
        <v>54</v>
      </c>
    </row>
    <row r="182" spans="1:35" ht="26.25">
      <c r="A182" s="3">
        <v>178</v>
      </c>
      <c r="B182" s="3" t="str">
        <f>T("03270018298")</f>
        <v>03270018298</v>
      </c>
      <c r="C182" s="3" t="str">
        <f>T("19812713031202475")</f>
        <v>19812713031202475</v>
      </c>
      <c r="D182" s="3" t="s">
        <v>1068</v>
      </c>
      <c r="E182" s="3" t="s">
        <v>1069</v>
      </c>
      <c r="F182" s="3" t="s">
        <v>1070</v>
      </c>
      <c r="G182" s="3" t="s">
        <v>1071</v>
      </c>
      <c r="H182" s="3" t="s">
        <v>1072</v>
      </c>
      <c r="I182" s="3" t="s">
        <v>1073</v>
      </c>
      <c r="J182" s="4"/>
      <c r="K182" s="5">
        <v>29845</v>
      </c>
      <c r="L182" s="3">
        <v>40</v>
      </c>
      <c r="M182" s="3" t="s">
        <v>41</v>
      </c>
      <c r="N182" s="3" t="s">
        <v>42</v>
      </c>
      <c r="O182" s="3" t="s">
        <v>43</v>
      </c>
      <c r="P182" s="3">
        <v>6</v>
      </c>
      <c r="Q182" s="3" t="s">
        <v>141</v>
      </c>
      <c r="R182" s="3" t="s">
        <v>45</v>
      </c>
      <c r="S182" s="4"/>
      <c r="T182" s="3" t="s">
        <v>61</v>
      </c>
      <c r="U182" s="3">
        <v>1784932400</v>
      </c>
      <c r="V182" s="3" t="s">
        <v>47</v>
      </c>
      <c r="W182" s="3">
        <v>2262</v>
      </c>
      <c r="X182" s="3" t="s">
        <v>48</v>
      </c>
      <c r="Y182" s="3" t="s">
        <v>48</v>
      </c>
      <c r="Z182" s="3" t="s">
        <v>95</v>
      </c>
      <c r="AA182" s="3">
        <v>1784932400</v>
      </c>
      <c r="AB182" s="3">
        <v>200275556</v>
      </c>
      <c r="AC182" s="5">
        <v>43472</v>
      </c>
      <c r="AD182" s="3">
        <v>1784932400</v>
      </c>
      <c r="AE182" s="3" t="s">
        <v>50</v>
      </c>
      <c r="AF182" s="3" t="s">
        <v>51</v>
      </c>
      <c r="AG182" s="3" t="s">
        <v>52</v>
      </c>
      <c r="AH182" s="3" t="s">
        <v>53</v>
      </c>
      <c r="AI182" s="3" t="s">
        <v>54</v>
      </c>
    </row>
    <row r="183" spans="1:35" ht="26.25">
      <c r="A183" s="3">
        <v>179</v>
      </c>
      <c r="B183" s="3" t="str">
        <f>T("03270018300")</f>
        <v>03270018300</v>
      </c>
      <c r="C183" s="3" t="str">
        <f>T("19712713087117130")</f>
        <v>19712713087117130</v>
      </c>
      <c r="D183" s="3" t="s">
        <v>1074</v>
      </c>
      <c r="E183" s="3" t="s">
        <v>1075</v>
      </c>
      <c r="F183" s="3" t="s">
        <v>1076</v>
      </c>
      <c r="G183" s="3" t="s">
        <v>1077</v>
      </c>
      <c r="H183" s="3" t="s">
        <v>1078</v>
      </c>
      <c r="I183" s="3" t="s">
        <v>1079</v>
      </c>
      <c r="J183" s="4"/>
      <c r="K183" s="5">
        <v>26231</v>
      </c>
      <c r="L183" s="3">
        <v>50</v>
      </c>
      <c r="M183" s="3" t="s">
        <v>41</v>
      </c>
      <c r="N183" s="3" t="s">
        <v>42</v>
      </c>
      <c r="O183" s="3" t="s">
        <v>43</v>
      </c>
      <c r="P183" s="3">
        <v>4</v>
      </c>
      <c r="Q183" s="3" t="s">
        <v>141</v>
      </c>
      <c r="R183" s="3" t="s">
        <v>81</v>
      </c>
      <c r="S183" s="4"/>
      <c r="T183" s="3" t="s">
        <v>61</v>
      </c>
      <c r="U183" s="3">
        <v>1717425937</v>
      </c>
      <c r="V183" s="3" t="s">
        <v>47</v>
      </c>
      <c r="W183" s="3">
        <v>2227</v>
      </c>
      <c r="X183" s="3" t="s">
        <v>48</v>
      </c>
      <c r="Y183" s="3" t="s">
        <v>48</v>
      </c>
      <c r="Z183" s="3" t="s">
        <v>49</v>
      </c>
      <c r="AA183" s="3">
        <v>1717425937</v>
      </c>
      <c r="AB183" s="3">
        <v>200275556</v>
      </c>
      <c r="AC183" s="5">
        <v>43472</v>
      </c>
      <c r="AD183" s="3">
        <v>1717425937</v>
      </c>
      <c r="AE183" s="3" t="s">
        <v>50</v>
      </c>
      <c r="AF183" s="3" t="s">
        <v>51</v>
      </c>
      <c r="AG183" s="3" t="s">
        <v>52</v>
      </c>
      <c r="AH183" s="3" t="s">
        <v>53</v>
      </c>
      <c r="AI183" s="3" t="s">
        <v>54</v>
      </c>
    </row>
    <row r="184" spans="1:35" ht="26.25">
      <c r="A184" s="3">
        <v>180</v>
      </c>
      <c r="B184" s="3" t="str">
        <f>T("03270018301")</f>
        <v>03270018301</v>
      </c>
      <c r="C184" s="3" t="str">
        <f>T("1944080439")</f>
        <v>1944080439</v>
      </c>
      <c r="D184" s="3" t="s">
        <v>1080</v>
      </c>
      <c r="E184" s="3" t="s">
        <v>1081</v>
      </c>
      <c r="F184" s="3" t="s">
        <v>349</v>
      </c>
      <c r="G184" s="3" t="s">
        <v>1082</v>
      </c>
      <c r="H184" s="3" t="s">
        <v>1083</v>
      </c>
      <c r="I184" s="3" t="s">
        <v>1084</v>
      </c>
      <c r="J184" s="4"/>
      <c r="K184" s="5">
        <v>35363</v>
      </c>
      <c r="L184" s="3">
        <v>25</v>
      </c>
      <c r="M184" s="3" t="s">
        <v>41</v>
      </c>
      <c r="N184" s="3" t="s">
        <v>42</v>
      </c>
      <c r="O184" s="3" t="s">
        <v>43</v>
      </c>
      <c r="P184" s="3">
        <v>6</v>
      </c>
      <c r="Q184" s="3" t="s">
        <v>141</v>
      </c>
      <c r="R184" s="3" t="s">
        <v>45</v>
      </c>
      <c r="S184" s="4"/>
      <c r="T184" s="3" t="s">
        <v>61</v>
      </c>
      <c r="U184" s="3">
        <v>1610016172</v>
      </c>
      <c r="V184" s="3" t="s">
        <v>47</v>
      </c>
      <c r="W184" s="3">
        <v>2267</v>
      </c>
      <c r="X184" s="3" t="s">
        <v>48</v>
      </c>
      <c r="Y184" s="3" t="s">
        <v>48</v>
      </c>
      <c r="Z184" s="3" t="s">
        <v>95</v>
      </c>
      <c r="AA184" s="3">
        <v>1610016172</v>
      </c>
      <c r="AB184" s="3">
        <v>200275556</v>
      </c>
      <c r="AC184" s="5">
        <v>43472</v>
      </c>
      <c r="AD184" s="3">
        <v>1610016172</v>
      </c>
      <c r="AE184" s="3" t="s">
        <v>50</v>
      </c>
      <c r="AF184" s="3" t="s">
        <v>51</v>
      </c>
      <c r="AG184" s="3" t="s">
        <v>52</v>
      </c>
      <c r="AH184" s="3" t="s">
        <v>53</v>
      </c>
      <c r="AI184" s="3" t="s">
        <v>54</v>
      </c>
    </row>
    <row r="185" spans="1:35" ht="26.25">
      <c r="A185" s="3">
        <v>181</v>
      </c>
      <c r="B185" s="3" t="str">
        <f>T("03270018303")</f>
        <v>03270018303</v>
      </c>
      <c r="C185" s="3" t="str">
        <f>T("19852713087118411")</f>
        <v>19852713087118411</v>
      </c>
      <c r="D185" s="3" t="s">
        <v>1085</v>
      </c>
      <c r="E185" s="3" t="s">
        <v>1086</v>
      </c>
      <c r="F185" s="3" t="s">
        <v>865</v>
      </c>
      <c r="G185" s="3" t="s">
        <v>1087</v>
      </c>
      <c r="H185" s="3" t="s">
        <v>1088</v>
      </c>
      <c r="I185" s="3" t="s">
        <v>1089</v>
      </c>
      <c r="J185" s="4"/>
      <c r="K185" s="5">
        <v>31326</v>
      </c>
      <c r="L185" s="3">
        <v>36</v>
      </c>
      <c r="M185" s="3" t="s">
        <v>41</v>
      </c>
      <c r="N185" s="3" t="s">
        <v>42</v>
      </c>
      <c r="O185" s="3" t="s">
        <v>43</v>
      </c>
      <c r="P185" s="3">
        <v>5</v>
      </c>
      <c r="Q185" s="3" t="s">
        <v>172</v>
      </c>
      <c r="R185" s="3" t="s">
        <v>45</v>
      </c>
      <c r="S185" s="4"/>
      <c r="T185" s="3" t="s">
        <v>61</v>
      </c>
      <c r="U185" s="3">
        <v>1866147637</v>
      </c>
      <c r="V185" s="3" t="s">
        <v>47</v>
      </c>
      <c r="W185" s="3">
        <v>2252</v>
      </c>
      <c r="X185" s="3" t="s">
        <v>48</v>
      </c>
      <c r="Y185" s="3" t="s">
        <v>48</v>
      </c>
      <c r="Z185" s="3" t="s">
        <v>95</v>
      </c>
      <c r="AA185" s="3">
        <v>1866147637</v>
      </c>
      <c r="AB185" s="3">
        <v>200275556</v>
      </c>
      <c r="AC185" s="5">
        <v>43472</v>
      </c>
      <c r="AD185" s="3">
        <v>1866147637</v>
      </c>
      <c r="AE185" s="3" t="s">
        <v>50</v>
      </c>
      <c r="AF185" s="3" t="s">
        <v>51</v>
      </c>
      <c r="AG185" s="3" t="s">
        <v>52</v>
      </c>
      <c r="AH185" s="3" t="s">
        <v>53</v>
      </c>
      <c r="AI185" s="3" t="s">
        <v>54</v>
      </c>
    </row>
    <row r="186" spans="1:35" ht="26.25">
      <c r="A186" s="3">
        <v>182</v>
      </c>
      <c r="B186" s="3" t="str">
        <f>T("03270018305")</f>
        <v>03270018305</v>
      </c>
      <c r="C186" s="3" t="str">
        <f>T("19732713087119236")</f>
        <v>19732713087119236</v>
      </c>
      <c r="D186" s="3" t="s">
        <v>1090</v>
      </c>
      <c r="E186" s="3" t="s">
        <v>1091</v>
      </c>
      <c r="F186" s="3" t="s">
        <v>1092</v>
      </c>
      <c r="G186" s="3" t="s">
        <v>1093</v>
      </c>
      <c r="H186" s="3" t="s">
        <v>1094</v>
      </c>
      <c r="I186" s="3" t="s">
        <v>1095</v>
      </c>
      <c r="J186" s="4"/>
      <c r="K186" s="5">
        <v>26880</v>
      </c>
      <c r="L186" s="3">
        <v>48</v>
      </c>
      <c r="M186" s="3" t="s">
        <v>41</v>
      </c>
      <c r="N186" s="3" t="s">
        <v>42</v>
      </c>
      <c r="O186" s="3" t="s">
        <v>43</v>
      </c>
      <c r="P186" s="3">
        <v>6</v>
      </c>
      <c r="Q186" s="3" t="s">
        <v>172</v>
      </c>
      <c r="R186" s="3" t="s">
        <v>45</v>
      </c>
      <c r="S186" s="4"/>
      <c r="T186" s="3" t="s">
        <v>61</v>
      </c>
      <c r="U186" s="3">
        <v>1710591740</v>
      </c>
      <c r="V186" s="3" t="s">
        <v>47</v>
      </c>
      <c r="W186" s="3">
        <v>2257</v>
      </c>
      <c r="X186" s="3" t="s">
        <v>48</v>
      </c>
      <c r="Y186" s="3" t="s">
        <v>48</v>
      </c>
      <c r="Z186" s="3" t="s">
        <v>95</v>
      </c>
      <c r="AA186" s="3">
        <v>1710591740</v>
      </c>
      <c r="AB186" s="3">
        <v>200275556</v>
      </c>
      <c r="AC186" s="5">
        <v>43472</v>
      </c>
      <c r="AD186" s="3">
        <v>1710591740</v>
      </c>
      <c r="AE186" s="3" t="s">
        <v>50</v>
      </c>
      <c r="AF186" s="3" t="s">
        <v>51</v>
      </c>
      <c r="AG186" s="3" t="s">
        <v>52</v>
      </c>
      <c r="AH186" s="3" t="s">
        <v>53</v>
      </c>
      <c r="AI186" s="3" t="s">
        <v>54</v>
      </c>
    </row>
    <row r="187" spans="1:35" ht="26.25">
      <c r="A187" s="3">
        <v>183</v>
      </c>
      <c r="B187" s="3" t="str">
        <f>T("03270018307")</f>
        <v>03270018307</v>
      </c>
      <c r="C187" s="3" t="str">
        <f>T("20082713087100232")</f>
        <v>20082713087100232</v>
      </c>
      <c r="D187" s="3" t="s">
        <v>175</v>
      </c>
      <c r="E187" s="3" t="s">
        <v>176</v>
      </c>
      <c r="F187" s="3" t="s">
        <v>1096</v>
      </c>
      <c r="G187" s="3" t="s">
        <v>1097</v>
      </c>
      <c r="H187" s="3" t="s">
        <v>1098</v>
      </c>
      <c r="I187" s="3" t="s">
        <v>1099</v>
      </c>
      <c r="J187" s="4"/>
      <c r="K187" s="5">
        <v>39706</v>
      </c>
      <c r="L187" s="3">
        <v>13</v>
      </c>
      <c r="M187" s="3" t="s">
        <v>41</v>
      </c>
      <c r="N187" s="3" t="s">
        <v>42</v>
      </c>
      <c r="O187" s="3" t="s">
        <v>43</v>
      </c>
      <c r="P187" s="3">
        <v>5</v>
      </c>
      <c r="Q187" s="3" t="s">
        <v>172</v>
      </c>
      <c r="R187" s="3" t="s">
        <v>45</v>
      </c>
      <c r="S187" s="4"/>
      <c r="T187" s="3" t="s">
        <v>46</v>
      </c>
      <c r="U187" s="3">
        <v>1780849773</v>
      </c>
      <c r="V187" s="3" t="s">
        <v>47</v>
      </c>
      <c r="W187" s="3">
        <v>2251</v>
      </c>
      <c r="X187" s="3" t="s">
        <v>48</v>
      </c>
      <c r="Y187" s="3" t="s">
        <v>48</v>
      </c>
      <c r="Z187" s="3" t="s">
        <v>95</v>
      </c>
      <c r="AA187" s="3">
        <v>1780849773</v>
      </c>
      <c r="AB187" s="3">
        <v>200275556</v>
      </c>
      <c r="AC187" s="5">
        <v>43472</v>
      </c>
      <c r="AD187" s="3">
        <v>1780849773</v>
      </c>
      <c r="AE187" s="3" t="s">
        <v>50</v>
      </c>
      <c r="AF187" s="3" t="s">
        <v>51</v>
      </c>
      <c r="AG187" s="3" t="s">
        <v>49</v>
      </c>
      <c r="AH187" s="3" t="s">
        <v>53</v>
      </c>
      <c r="AI187" s="3" t="s">
        <v>54</v>
      </c>
    </row>
    <row r="188" spans="1:35" ht="26.25">
      <c r="A188" s="3">
        <v>184</v>
      </c>
      <c r="B188" s="3" t="str">
        <f>T("03270023023")</f>
        <v>03270023023</v>
      </c>
      <c r="C188" s="3" t="str">
        <f>T("6001573770")</f>
        <v>6001573770</v>
      </c>
      <c r="D188" s="3" t="s">
        <v>1100</v>
      </c>
      <c r="E188" s="3" t="s">
        <v>1101</v>
      </c>
      <c r="F188" s="3" t="s">
        <v>160</v>
      </c>
      <c r="G188" s="3" t="s">
        <v>1102</v>
      </c>
      <c r="H188" s="3" t="s">
        <v>1103</v>
      </c>
      <c r="I188" s="3" t="s">
        <v>342</v>
      </c>
      <c r="J188" s="4"/>
      <c r="K188" s="5">
        <v>35067</v>
      </c>
      <c r="L188" s="3">
        <v>26</v>
      </c>
      <c r="M188" s="3" t="s">
        <v>41</v>
      </c>
      <c r="N188" s="3" t="s">
        <v>42</v>
      </c>
      <c r="O188" s="3" t="s">
        <v>43</v>
      </c>
      <c r="P188" s="3">
        <v>1</v>
      </c>
      <c r="Q188" s="3" t="s">
        <v>1104</v>
      </c>
      <c r="R188" s="3" t="s">
        <v>45</v>
      </c>
      <c r="S188" s="4"/>
      <c r="T188" s="3" t="s">
        <v>61</v>
      </c>
      <c r="U188" s="3">
        <v>1784932361</v>
      </c>
      <c r="V188" s="3" t="s">
        <v>47</v>
      </c>
      <c r="W188" s="3">
        <v>454</v>
      </c>
      <c r="X188" s="3" t="s">
        <v>48</v>
      </c>
      <c r="Y188" s="3" t="s">
        <v>48</v>
      </c>
      <c r="Z188" s="3" t="s">
        <v>95</v>
      </c>
      <c r="AA188" s="3">
        <v>1784932361</v>
      </c>
      <c r="AB188" s="3">
        <v>200275556</v>
      </c>
      <c r="AC188" s="5">
        <v>39820</v>
      </c>
      <c r="AD188" s="3">
        <v>1784932361</v>
      </c>
      <c r="AE188" s="3" t="s">
        <v>50</v>
      </c>
      <c r="AF188" s="3" t="s">
        <v>51</v>
      </c>
      <c r="AG188" s="3" t="s">
        <v>52</v>
      </c>
      <c r="AH188" s="3" t="s">
        <v>53</v>
      </c>
      <c r="AI188" s="3" t="s">
        <v>54</v>
      </c>
    </row>
    <row r="189" spans="1:35" ht="26.25">
      <c r="A189" s="3">
        <v>185</v>
      </c>
      <c r="B189" s="3" t="str">
        <f>T("03270034550")</f>
        <v>03270034550</v>
      </c>
      <c r="C189" s="3" t="str">
        <f>T("20092713087101970")</f>
        <v>20092713087101970</v>
      </c>
      <c r="D189" s="3" t="s">
        <v>1105</v>
      </c>
      <c r="E189" s="3" t="s">
        <v>1106</v>
      </c>
      <c r="F189" s="3" t="s">
        <v>1107</v>
      </c>
      <c r="G189" s="3" t="s">
        <v>1108</v>
      </c>
      <c r="H189" s="3" t="s">
        <v>1109</v>
      </c>
      <c r="I189" s="3" t="s">
        <v>1110</v>
      </c>
      <c r="J189" s="4"/>
      <c r="K189" s="5">
        <v>39869</v>
      </c>
      <c r="L189" s="3">
        <v>13</v>
      </c>
      <c r="M189" s="3" t="s">
        <v>41</v>
      </c>
      <c r="N189" s="3" t="s">
        <v>42</v>
      </c>
      <c r="O189" s="3" t="s">
        <v>43</v>
      </c>
      <c r="P189" s="3">
        <v>1</v>
      </c>
      <c r="Q189" s="3" t="s">
        <v>1104</v>
      </c>
      <c r="R189" s="3" t="s">
        <v>45</v>
      </c>
      <c r="S189" s="4"/>
      <c r="T189" s="3" t="s">
        <v>61</v>
      </c>
      <c r="U189" s="3">
        <v>1737694724</v>
      </c>
      <c r="V189" s="3" t="s">
        <v>47</v>
      </c>
      <c r="W189" s="3">
        <v>956</v>
      </c>
      <c r="X189" s="3" t="s">
        <v>48</v>
      </c>
      <c r="Y189" s="3" t="s">
        <v>48</v>
      </c>
      <c r="Z189" s="3" t="s">
        <v>95</v>
      </c>
      <c r="AA189" s="3">
        <v>1737694724</v>
      </c>
      <c r="AB189" s="3">
        <v>200275556</v>
      </c>
      <c r="AC189" s="5">
        <v>42011</v>
      </c>
      <c r="AD189" s="3">
        <v>1737694724</v>
      </c>
      <c r="AE189" s="3" t="s">
        <v>109</v>
      </c>
      <c r="AF189" s="3" t="s">
        <v>51</v>
      </c>
      <c r="AG189" s="3" t="s">
        <v>52</v>
      </c>
      <c r="AH189" s="3" t="s">
        <v>53</v>
      </c>
      <c r="AI189" s="3" t="s">
        <v>54</v>
      </c>
    </row>
    <row r="190" spans="1:35" ht="26.25">
      <c r="A190" s="3">
        <v>186</v>
      </c>
      <c r="B190" s="3" t="str">
        <f>T("03270034625")</f>
        <v>03270034625</v>
      </c>
      <c r="C190" s="3" t="str">
        <f>T("19862713087116191")</f>
        <v>19862713087116191</v>
      </c>
      <c r="D190" s="3" t="s">
        <v>1111</v>
      </c>
      <c r="E190" s="3" t="s">
        <v>1112</v>
      </c>
      <c r="F190" s="3" t="s">
        <v>1113</v>
      </c>
      <c r="G190" s="3" t="s">
        <v>1114</v>
      </c>
      <c r="H190" s="3" t="s">
        <v>370</v>
      </c>
      <c r="I190" s="3" t="s">
        <v>371</v>
      </c>
      <c r="J190" s="4"/>
      <c r="K190" s="5">
        <v>31454</v>
      </c>
      <c r="L190" s="3">
        <v>36</v>
      </c>
      <c r="M190" s="3" t="s">
        <v>41</v>
      </c>
      <c r="N190" s="3" t="s">
        <v>42</v>
      </c>
      <c r="O190" s="3" t="s">
        <v>43</v>
      </c>
      <c r="P190" s="3">
        <v>4</v>
      </c>
      <c r="Q190" s="3" t="s">
        <v>1115</v>
      </c>
      <c r="R190" s="3" t="s">
        <v>45</v>
      </c>
      <c r="S190" s="4"/>
      <c r="T190" s="3" t="s">
        <v>61</v>
      </c>
      <c r="U190" s="3">
        <v>1767287302</v>
      </c>
      <c r="V190" s="3" t="s">
        <v>47</v>
      </c>
      <c r="W190" s="3">
        <v>966</v>
      </c>
      <c r="X190" s="3" t="s">
        <v>48</v>
      </c>
      <c r="Y190" s="3" t="s">
        <v>48</v>
      </c>
      <c r="Z190" s="3" t="s">
        <v>95</v>
      </c>
      <c r="AA190" s="3">
        <v>1767287302</v>
      </c>
      <c r="AB190" s="3">
        <v>200275556</v>
      </c>
      <c r="AC190" s="5">
        <v>40185</v>
      </c>
      <c r="AD190" s="3">
        <v>1767287302</v>
      </c>
      <c r="AE190" s="3" t="s">
        <v>109</v>
      </c>
      <c r="AF190" s="3" t="s">
        <v>51</v>
      </c>
      <c r="AG190" s="3" t="s">
        <v>52</v>
      </c>
      <c r="AH190" s="3" t="s">
        <v>53</v>
      </c>
      <c r="AI190" s="3" t="s">
        <v>54</v>
      </c>
    </row>
    <row r="191" spans="1:35" ht="26.25">
      <c r="A191" s="3">
        <v>187</v>
      </c>
      <c r="B191" s="3" t="str">
        <f>T("03270034626")</f>
        <v>03270034626</v>
      </c>
      <c r="C191" s="3" t="str">
        <f>T("19762713087116229")</f>
        <v>19762713087116229</v>
      </c>
      <c r="D191" s="3" t="s">
        <v>1116</v>
      </c>
      <c r="E191" s="3" t="s">
        <v>1117</v>
      </c>
      <c r="F191" s="3" t="s">
        <v>1118</v>
      </c>
      <c r="G191" s="3" t="s">
        <v>1119</v>
      </c>
      <c r="H191" s="3" t="s">
        <v>1120</v>
      </c>
      <c r="I191" s="3" t="s">
        <v>1121</v>
      </c>
      <c r="J191" s="4"/>
      <c r="K191" s="5">
        <v>27818</v>
      </c>
      <c r="L191" s="3">
        <v>46</v>
      </c>
      <c r="M191" s="3" t="s">
        <v>41</v>
      </c>
      <c r="N191" s="3" t="s">
        <v>42</v>
      </c>
      <c r="O191" s="3" t="s">
        <v>43</v>
      </c>
      <c r="P191" s="3">
        <v>4</v>
      </c>
      <c r="Q191" s="3" t="s">
        <v>1115</v>
      </c>
      <c r="R191" s="3" t="s">
        <v>45</v>
      </c>
      <c r="S191" s="4"/>
      <c r="T191" s="3" t="s">
        <v>61</v>
      </c>
      <c r="U191" s="3">
        <v>1747013568</v>
      </c>
      <c r="V191" s="3" t="s">
        <v>47</v>
      </c>
      <c r="W191" s="3">
        <v>738</v>
      </c>
      <c r="X191" s="3" t="s">
        <v>48</v>
      </c>
      <c r="Y191" s="3" t="s">
        <v>48</v>
      </c>
      <c r="Z191" s="3" t="s">
        <v>95</v>
      </c>
      <c r="AA191" s="3">
        <v>1747013568</v>
      </c>
      <c r="AB191" s="3">
        <v>200275556</v>
      </c>
      <c r="AC191" s="5">
        <v>41646</v>
      </c>
      <c r="AD191" s="3">
        <v>1747013568</v>
      </c>
      <c r="AE191" s="3" t="s">
        <v>109</v>
      </c>
      <c r="AF191" s="3" t="s">
        <v>51</v>
      </c>
      <c r="AG191" s="3" t="s">
        <v>52</v>
      </c>
      <c r="AH191" s="3" t="s">
        <v>53</v>
      </c>
      <c r="AI191" s="3" t="s">
        <v>54</v>
      </c>
    </row>
    <row r="192" spans="1:35" ht="26.25">
      <c r="A192" s="3">
        <v>188</v>
      </c>
      <c r="B192" s="3" t="str">
        <f>T("03270035072")</f>
        <v>03270035072</v>
      </c>
      <c r="C192" s="3" t="str">
        <f>T("20142713087102351")</f>
        <v>20142713087102351</v>
      </c>
      <c r="D192" s="3" t="s">
        <v>1122</v>
      </c>
      <c r="E192" s="3" t="s">
        <v>1123</v>
      </c>
      <c r="F192" s="3" t="s">
        <v>1124</v>
      </c>
      <c r="G192" s="3" t="s">
        <v>1125</v>
      </c>
      <c r="H192" s="3" t="s">
        <v>1126</v>
      </c>
      <c r="I192" s="3" t="s">
        <v>1127</v>
      </c>
      <c r="J192" s="4"/>
      <c r="K192" s="5">
        <v>41971</v>
      </c>
      <c r="L192" s="3">
        <v>7</v>
      </c>
      <c r="M192" s="3" t="s">
        <v>41</v>
      </c>
      <c r="N192" s="3" t="s">
        <v>42</v>
      </c>
      <c r="O192" s="3" t="s">
        <v>43</v>
      </c>
      <c r="P192" s="3">
        <v>4</v>
      </c>
      <c r="Q192" s="3" t="s">
        <v>1128</v>
      </c>
      <c r="R192" s="3" t="s">
        <v>45</v>
      </c>
      <c r="S192" s="4"/>
      <c r="T192" s="3" t="s">
        <v>46</v>
      </c>
      <c r="U192" s="3">
        <v>1860668863</v>
      </c>
      <c r="V192" s="3" t="s">
        <v>47</v>
      </c>
      <c r="W192" s="3">
        <v>3294</v>
      </c>
      <c r="X192" s="3" t="s">
        <v>48</v>
      </c>
      <c r="Y192" s="3" t="s">
        <v>48</v>
      </c>
      <c r="Z192" s="3" t="s">
        <v>95</v>
      </c>
      <c r="AA192" s="3">
        <v>1860668863</v>
      </c>
      <c r="AB192" s="3">
        <v>200275556</v>
      </c>
      <c r="AC192" s="5">
        <v>43835</v>
      </c>
      <c r="AD192" s="3">
        <v>1860668863</v>
      </c>
      <c r="AE192" s="3" t="s">
        <v>109</v>
      </c>
      <c r="AF192" s="3" t="s">
        <v>51</v>
      </c>
      <c r="AG192" s="3" t="s">
        <v>49</v>
      </c>
      <c r="AH192" s="3" t="s">
        <v>53</v>
      </c>
      <c r="AI192" s="3" t="s">
        <v>54</v>
      </c>
    </row>
    <row r="193" spans="1:35" ht="26.25">
      <c r="A193" s="3">
        <v>189</v>
      </c>
      <c r="B193" s="3" t="str">
        <f>T("03270035891")</f>
        <v>03270035891</v>
      </c>
      <c r="C193" s="3" t="str">
        <f>T("19652713087117797")</f>
        <v>19652713087117797</v>
      </c>
      <c r="D193" s="3" t="s">
        <v>1129</v>
      </c>
      <c r="E193" s="3" t="s">
        <v>1130</v>
      </c>
      <c r="F193" s="3" t="s">
        <v>1131</v>
      </c>
      <c r="G193" s="3" t="s">
        <v>1132</v>
      </c>
      <c r="H193" s="3" t="s">
        <v>1133</v>
      </c>
      <c r="I193" s="3" t="s">
        <v>1134</v>
      </c>
      <c r="J193" s="4"/>
      <c r="K193" s="5">
        <v>23846</v>
      </c>
      <c r="L193" s="3">
        <v>57</v>
      </c>
      <c r="M193" s="3" t="s">
        <v>41</v>
      </c>
      <c r="N193" s="3" t="s">
        <v>42</v>
      </c>
      <c r="O193" s="3" t="s">
        <v>43</v>
      </c>
      <c r="P193" s="3">
        <v>5</v>
      </c>
      <c r="Q193" s="3" t="s">
        <v>1115</v>
      </c>
      <c r="R193" s="3" t="s">
        <v>81</v>
      </c>
      <c r="S193" s="4"/>
      <c r="T193" s="3" t="s">
        <v>61</v>
      </c>
      <c r="U193" s="3">
        <v>1324016325</v>
      </c>
      <c r="V193" s="3" t="s">
        <v>47</v>
      </c>
      <c r="W193" s="3">
        <v>961</v>
      </c>
      <c r="X193" s="3" t="s">
        <v>48</v>
      </c>
      <c r="Y193" s="3" t="s">
        <v>48</v>
      </c>
      <c r="Z193" s="3" t="s">
        <v>95</v>
      </c>
      <c r="AA193" s="3">
        <v>1324016325</v>
      </c>
      <c r="AB193" s="3">
        <v>200275556</v>
      </c>
      <c r="AC193" s="5">
        <v>42011</v>
      </c>
      <c r="AD193" s="3">
        <v>1324016325</v>
      </c>
      <c r="AE193" s="3" t="s">
        <v>109</v>
      </c>
      <c r="AF193" s="3" t="s">
        <v>51</v>
      </c>
      <c r="AG193" s="3" t="s">
        <v>52</v>
      </c>
      <c r="AH193" s="3" t="s">
        <v>53</v>
      </c>
      <c r="AI193" s="3" t="s">
        <v>54</v>
      </c>
    </row>
    <row r="194" spans="1:35" ht="26.25">
      <c r="A194" s="3">
        <v>190</v>
      </c>
      <c r="B194" s="3" t="str">
        <f>T("03270035893")</f>
        <v>03270035893</v>
      </c>
      <c r="C194" s="3" t="str">
        <f>T("20012713087000940")</f>
        <v>20012713087000940</v>
      </c>
      <c r="D194" s="3" t="s">
        <v>1135</v>
      </c>
      <c r="E194" s="3" t="s">
        <v>1136</v>
      </c>
      <c r="F194" s="3" t="s">
        <v>1137</v>
      </c>
      <c r="G194" s="3" t="s">
        <v>1138</v>
      </c>
      <c r="H194" s="3" t="s">
        <v>1139</v>
      </c>
      <c r="I194" s="3" t="s">
        <v>1140</v>
      </c>
      <c r="J194" s="4"/>
      <c r="K194" s="5">
        <v>37036</v>
      </c>
      <c r="L194" s="3">
        <v>20</v>
      </c>
      <c r="M194" s="3" t="s">
        <v>41</v>
      </c>
      <c r="N194" s="3" t="s">
        <v>42</v>
      </c>
      <c r="O194" s="3" t="s">
        <v>43</v>
      </c>
      <c r="P194" s="3">
        <v>4</v>
      </c>
      <c r="Q194" s="3" t="s">
        <v>1115</v>
      </c>
      <c r="R194" s="3" t="s">
        <v>45</v>
      </c>
      <c r="S194" s="4"/>
      <c r="T194" s="3" t="s">
        <v>46</v>
      </c>
      <c r="U194" s="3">
        <v>1836227340</v>
      </c>
      <c r="V194" s="3" t="s">
        <v>47</v>
      </c>
      <c r="W194" s="3">
        <v>958</v>
      </c>
      <c r="X194" s="3" t="s">
        <v>48</v>
      </c>
      <c r="Y194" s="3" t="s">
        <v>48</v>
      </c>
      <c r="Z194" s="3" t="s">
        <v>49</v>
      </c>
      <c r="AA194" s="3">
        <v>1836227340</v>
      </c>
      <c r="AB194" s="3">
        <v>200275556</v>
      </c>
      <c r="AC194" s="5">
        <v>42011</v>
      </c>
      <c r="AD194" s="3">
        <v>1836227340</v>
      </c>
      <c r="AE194" s="3" t="s">
        <v>109</v>
      </c>
      <c r="AF194" s="3" t="s">
        <v>51</v>
      </c>
      <c r="AG194" s="3" t="s">
        <v>49</v>
      </c>
      <c r="AH194" s="3" t="s">
        <v>53</v>
      </c>
      <c r="AI194" s="3" t="s">
        <v>54</v>
      </c>
    </row>
    <row r="195" spans="1:35" ht="26.25">
      <c r="A195" s="3">
        <v>191</v>
      </c>
      <c r="B195" s="3" t="str">
        <f>T("03270039548")</f>
        <v>03270039548</v>
      </c>
      <c r="C195" s="3" t="str">
        <f>T("6462716207")</f>
        <v>6462716207</v>
      </c>
      <c r="D195" s="3" t="s">
        <v>1141</v>
      </c>
      <c r="E195" s="3" t="s">
        <v>1142</v>
      </c>
      <c r="F195" s="3" t="s">
        <v>1143</v>
      </c>
      <c r="G195" s="3" t="s">
        <v>1144</v>
      </c>
      <c r="H195" s="3" t="s">
        <v>1145</v>
      </c>
      <c r="I195" s="3" t="s">
        <v>1146</v>
      </c>
      <c r="J195" s="4"/>
      <c r="K195" s="5">
        <v>36895</v>
      </c>
      <c r="L195" s="3">
        <v>21</v>
      </c>
      <c r="M195" s="3" t="s">
        <v>41</v>
      </c>
      <c r="N195" s="3" t="s">
        <v>42</v>
      </c>
      <c r="O195" s="3" t="s">
        <v>43</v>
      </c>
      <c r="P195" s="3">
        <v>4</v>
      </c>
      <c r="Q195" s="3" t="s">
        <v>1128</v>
      </c>
      <c r="R195" s="3" t="s">
        <v>81</v>
      </c>
      <c r="S195" s="4"/>
      <c r="T195" s="3" t="s">
        <v>61</v>
      </c>
      <c r="U195" s="3">
        <v>1751159441</v>
      </c>
      <c r="V195" s="3" t="s">
        <v>47</v>
      </c>
      <c r="W195" s="3">
        <v>3295</v>
      </c>
      <c r="X195" s="3" t="s">
        <v>48</v>
      </c>
      <c r="Y195" s="3" t="s">
        <v>48</v>
      </c>
      <c r="Z195" s="3" t="s">
        <v>49</v>
      </c>
      <c r="AA195" s="3">
        <v>1751159441</v>
      </c>
      <c r="AB195" s="3">
        <v>200275556</v>
      </c>
      <c r="AC195" s="5">
        <v>43834</v>
      </c>
      <c r="AD195" s="3">
        <v>1751159441</v>
      </c>
      <c r="AE195" s="3" t="s">
        <v>109</v>
      </c>
      <c r="AF195" s="3" t="s">
        <v>51</v>
      </c>
      <c r="AG195" s="3" t="s">
        <v>52</v>
      </c>
      <c r="AH195" s="3" t="s">
        <v>53</v>
      </c>
      <c r="AI195" s="3" t="s">
        <v>54</v>
      </c>
    </row>
    <row r="196" spans="1:35" ht="26.25">
      <c r="A196" s="3">
        <v>192</v>
      </c>
      <c r="B196" s="3" t="str">
        <f>T("03270040008")</f>
        <v>03270040008</v>
      </c>
      <c r="C196" s="3" t="str">
        <f>T("19622713087114155")</f>
        <v>19622713087114155</v>
      </c>
      <c r="D196" s="3" t="s">
        <v>1147</v>
      </c>
      <c r="E196" s="3" t="s">
        <v>1148</v>
      </c>
      <c r="F196" s="3" t="s">
        <v>1149</v>
      </c>
      <c r="G196" s="3" t="s">
        <v>1150</v>
      </c>
      <c r="H196" s="3" t="s">
        <v>1151</v>
      </c>
      <c r="I196" s="3" t="s">
        <v>1152</v>
      </c>
      <c r="J196" s="4"/>
      <c r="K196" s="5">
        <v>22778</v>
      </c>
      <c r="L196" s="3">
        <v>59</v>
      </c>
      <c r="M196" s="3" t="s">
        <v>41</v>
      </c>
      <c r="N196" s="3" t="s">
        <v>42</v>
      </c>
      <c r="O196" s="3" t="s">
        <v>43</v>
      </c>
      <c r="P196" s="3">
        <v>2</v>
      </c>
      <c r="Q196" s="3" t="s">
        <v>1104</v>
      </c>
      <c r="R196" s="3" t="s">
        <v>45</v>
      </c>
      <c r="S196" s="4"/>
      <c r="T196" s="3" t="s">
        <v>61</v>
      </c>
      <c r="U196" s="3">
        <v>1738370649</v>
      </c>
      <c r="V196" s="3" t="s">
        <v>47</v>
      </c>
      <c r="W196" s="3">
        <v>3785</v>
      </c>
      <c r="X196" s="3" t="s">
        <v>48</v>
      </c>
      <c r="Y196" s="3" t="s">
        <v>48</v>
      </c>
      <c r="Z196" s="3" t="s">
        <v>49</v>
      </c>
      <c r="AA196" s="3">
        <v>1738370649</v>
      </c>
      <c r="AB196" s="3">
        <v>200275556</v>
      </c>
      <c r="AC196" s="5">
        <v>43840</v>
      </c>
      <c r="AD196" s="3">
        <v>1738370649</v>
      </c>
      <c r="AE196" s="3" t="s">
        <v>1153</v>
      </c>
      <c r="AF196" s="3" t="s">
        <v>51</v>
      </c>
      <c r="AG196" s="3" t="s">
        <v>52</v>
      </c>
      <c r="AH196" s="3" t="s">
        <v>53</v>
      </c>
      <c r="AI196" s="3" t="s">
        <v>54</v>
      </c>
    </row>
    <row r="197" spans="1:35" ht="26.25">
      <c r="A197" s="3">
        <v>193</v>
      </c>
      <c r="B197" s="3" t="str">
        <f>T("03270040010")</f>
        <v>03270040010</v>
      </c>
      <c r="C197" s="3" t="str">
        <f>T("19682713087117432")</f>
        <v>19682713087117432</v>
      </c>
      <c r="D197" s="3" t="s">
        <v>1154</v>
      </c>
      <c r="E197" s="3" t="s">
        <v>1155</v>
      </c>
      <c r="F197" s="3" t="s">
        <v>1156</v>
      </c>
      <c r="G197" s="3" t="s">
        <v>1157</v>
      </c>
      <c r="H197" s="3" t="s">
        <v>1158</v>
      </c>
      <c r="I197" s="3" t="s">
        <v>1159</v>
      </c>
      <c r="J197" s="4"/>
      <c r="K197" s="5">
        <v>24870</v>
      </c>
      <c r="L197" s="3">
        <v>54</v>
      </c>
      <c r="M197" s="3" t="s">
        <v>41</v>
      </c>
      <c r="N197" s="3" t="s">
        <v>42</v>
      </c>
      <c r="O197" s="3" t="s">
        <v>43</v>
      </c>
      <c r="P197" s="3">
        <v>5</v>
      </c>
      <c r="Q197" s="3" t="s">
        <v>1115</v>
      </c>
      <c r="R197" s="3" t="s">
        <v>45</v>
      </c>
      <c r="S197" s="4"/>
      <c r="T197" s="3" t="s">
        <v>61</v>
      </c>
      <c r="U197" s="3">
        <v>1302198345</v>
      </c>
      <c r="V197" s="3" t="s">
        <v>47</v>
      </c>
      <c r="W197" s="3">
        <v>3786</v>
      </c>
      <c r="X197" s="3" t="s">
        <v>48</v>
      </c>
      <c r="Y197" s="3" t="s">
        <v>48</v>
      </c>
      <c r="Z197" s="3" t="s">
        <v>49</v>
      </c>
      <c r="AA197" s="3">
        <v>1302198345</v>
      </c>
      <c r="AB197" s="3">
        <v>200275556</v>
      </c>
      <c r="AC197" s="5">
        <v>43840</v>
      </c>
      <c r="AD197" s="3">
        <v>1302198345</v>
      </c>
      <c r="AE197" s="3" t="s">
        <v>1153</v>
      </c>
      <c r="AF197" s="3" t="s">
        <v>51</v>
      </c>
      <c r="AG197" s="3" t="s">
        <v>52</v>
      </c>
      <c r="AH197" s="3" t="s">
        <v>53</v>
      </c>
      <c r="AI197" s="3" t="s">
        <v>54</v>
      </c>
    </row>
    <row r="198" spans="1:35" ht="26.25">
      <c r="A198" s="3">
        <v>194</v>
      </c>
      <c r="B198" s="3" t="str">
        <f>T("03270040011")</f>
        <v>03270040011</v>
      </c>
      <c r="C198" s="3" t="str">
        <f>T("19632713087120378")</f>
        <v>19632713087120378</v>
      </c>
      <c r="D198" s="3" t="s">
        <v>1160</v>
      </c>
      <c r="E198" s="3" t="s">
        <v>1161</v>
      </c>
      <c r="F198" s="3" t="s">
        <v>966</v>
      </c>
      <c r="G198" s="3" t="s">
        <v>1162</v>
      </c>
      <c r="H198" s="3" t="s">
        <v>1163</v>
      </c>
      <c r="I198" s="3" t="s">
        <v>1164</v>
      </c>
      <c r="J198" s="4"/>
      <c r="K198" s="5">
        <v>23332</v>
      </c>
      <c r="L198" s="3">
        <v>58</v>
      </c>
      <c r="M198" s="3" t="s">
        <v>41</v>
      </c>
      <c r="N198" s="3" t="s">
        <v>42</v>
      </c>
      <c r="O198" s="3" t="s">
        <v>43</v>
      </c>
      <c r="P198" s="3">
        <v>7</v>
      </c>
      <c r="Q198" s="3" t="s">
        <v>1115</v>
      </c>
      <c r="R198" s="3" t="s">
        <v>45</v>
      </c>
      <c r="S198" s="4"/>
      <c r="T198" s="3" t="s">
        <v>61</v>
      </c>
      <c r="U198" s="3">
        <v>1820271744</v>
      </c>
      <c r="V198" s="3" t="s">
        <v>47</v>
      </c>
      <c r="W198" s="3">
        <v>3787</v>
      </c>
      <c r="X198" s="3" t="s">
        <v>48</v>
      </c>
      <c r="Y198" s="3" t="s">
        <v>48</v>
      </c>
      <c r="Z198" s="3" t="s">
        <v>49</v>
      </c>
      <c r="AA198" s="3">
        <v>1820271744</v>
      </c>
      <c r="AB198" s="3">
        <v>200275556</v>
      </c>
      <c r="AC198" s="5">
        <v>43840</v>
      </c>
      <c r="AD198" s="3">
        <v>1820271744</v>
      </c>
      <c r="AE198" s="3" t="s">
        <v>1153</v>
      </c>
      <c r="AF198" s="3" t="s">
        <v>51</v>
      </c>
      <c r="AG198" s="3" t="s">
        <v>52</v>
      </c>
      <c r="AH198" s="3" t="s">
        <v>53</v>
      </c>
      <c r="AI198" s="3" t="s">
        <v>54</v>
      </c>
    </row>
    <row r="199" spans="1:35" ht="26.25">
      <c r="A199" s="3">
        <v>195</v>
      </c>
      <c r="B199" s="3" t="str">
        <f>T("03270040013")</f>
        <v>03270040013</v>
      </c>
      <c r="C199" s="3" t="str">
        <f>T("19602713087115023")</f>
        <v>19602713087115023</v>
      </c>
      <c r="D199" s="3" t="s">
        <v>1165</v>
      </c>
      <c r="E199" s="3" t="s">
        <v>1166</v>
      </c>
      <c r="F199" s="3" t="s">
        <v>1167</v>
      </c>
      <c r="G199" s="3" t="s">
        <v>1168</v>
      </c>
      <c r="H199" s="3" t="s">
        <v>1169</v>
      </c>
      <c r="I199" s="3" t="s">
        <v>1170</v>
      </c>
      <c r="J199" s="4"/>
      <c r="K199" s="5">
        <v>22000</v>
      </c>
      <c r="L199" s="3">
        <v>62</v>
      </c>
      <c r="M199" s="3" t="s">
        <v>41</v>
      </c>
      <c r="N199" s="3" t="s">
        <v>42</v>
      </c>
      <c r="O199" s="3" t="s">
        <v>43</v>
      </c>
      <c r="P199" s="3">
        <v>3</v>
      </c>
      <c r="Q199" s="3" t="s">
        <v>1104</v>
      </c>
      <c r="R199" s="3" t="s">
        <v>81</v>
      </c>
      <c r="S199" s="4"/>
      <c r="T199" s="3" t="s">
        <v>61</v>
      </c>
      <c r="U199" s="3">
        <v>1840081063</v>
      </c>
      <c r="V199" s="3" t="s">
        <v>47</v>
      </c>
      <c r="W199" s="3">
        <v>3788</v>
      </c>
      <c r="X199" s="3" t="s">
        <v>48</v>
      </c>
      <c r="Y199" s="3" t="s">
        <v>48</v>
      </c>
      <c r="Z199" s="3" t="s">
        <v>49</v>
      </c>
      <c r="AA199" s="3">
        <v>1840081063</v>
      </c>
      <c r="AB199" s="3">
        <v>200275556</v>
      </c>
      <c r="AC199" s="5">
        <v>43840</v>
      </c>
      <c r="AD199" s="3">
        <v>1840081063</v>
      </c>
      <c r="AE199" s="3" t="s">
        <v>1153</v>
      </c>
      <c r="AF199" s="3" t="s">
        <v>51</v>
      </c>
      <c r="AG199" s="3" t="s">
        <v>52</v>
      </c>
      <c r="AH199" s="3" t="s">
        <v>53</v>
      </c>
      <c r="AI199" s="3" t="s">
        <v>54</v>
      </c>
    </row>
    <row r="200" spans="1:35" ht="26.25">
      <c r="A200" s="3">
        <v>196</v>
      </c>
      <c r="B200" s="3" t="str">
        <f>T("03270040015")</f>
        <v>03270040015</v>
      </c>
      <c r="C200" s="3" t="str">
        <f>T("19622713087119077")</f>
        <v>19622713087119077</v>
      </c>
      <c r="D200" s="3" t="s">
        <v>1171</v>
      </c>
      <c r="E200" s="3" t="s">
        <v>1172</v>
      </c>
      <c r="F200" s="3" t="s">
        <v>1173</v>
      </c>
      <c r="G200" s="3" t="s">
        <v>1174</v>
      </c>
      <c r="H200" s="3" t="s">
        <v>1175</v>
      </c>
      <c r="I200" s="3" t="s">
        <v>1176</v>
      </c>
      <c r="J200" s="4"/>
      <c r="K200" s="5">
        <v>22651</v>
      </c>
      <c r="L200" s="3">
        <v>60</v>
      </c>
      <c r="M200" s="3" t="s">
        <v>41</v>
      </c>
      <c r="N200" s="3" t="s">
        <v>42</v>
      </c>
      <c r="O200" s="3" t="s">
        <v>43</v>
      </c>
      <c r="P200" s="3">
        <v>6</v>
      </c>
      <c r="Q200" s="3" t="s">
        <v>1115</v>
      </c>
      <c r="R200" s="3" t="s">
        <v>45</v>
      </c>
      <c r="S200" s="4"/>
      <c r="T200" s="3" t="s">
        <v>61</v>
      </c>
      <c r="U200" s="3">
        <v>1717608492</v>
      </c>
      <c r="V200" s="3" t="s">
        <v>47</v>
      </c>
      <c r="W200" s="3">
        <v>3789</v>
      </c>
      <c r="X200" s="3" t="s">
        <v>48</v>
      </c>
      <c r="Y200" s="3" t="s">
        <v>48</v>
      </c>
      <c r="Z200" s="3" t="s">
        <v>49</v>
      </c>
      <c r="AA200" s="3">
        <v>1717608492</v>
      </c>
      <c r="AB200" s="3">
        <v>200275556</v>
      </c>
      <c r="AC200" s="5">
        <v>43840</v>
      </c>
      <c r="AD200" s="3">
        <v>1717608492</v>
      </c>
      <c r="AE200" s="3" t="s">
        <v>1153</v>
      </c>
      <c r="AF200" s="3" t="s">
        <v>51</v>
      </c>
      <c r="AG200" s="3" t="s">
        <v>49</v>
      </c>
      <c r="AH200" s="3" t="s">
        <v>53</v>
      </c>
      <c r="AI200" s="3" t="s">
        <v>54</v>
      </c>
    </row>
    <row r="201" spans="1:35" ht="26.25">
      <c r="A201" s="3">
        <v>197</v>
      </c>
      <c r="B201" s="3" t="str">
        <f>T("03270040016")</f>
        <v>03270040016</v>
      </c>
      <c r="C201" s="3" t="str">
        <f>T("19932713087000348")</f>
        <v>19932713087000348</v>
      </c>
      <c r="D201" s="3" t="s">
        <v>1177</v>
      </c>
      <c r="E201" s="3" t="s">
        <v>1178</v>
      </c>
      <c r="F201" s="3" t="s">
        <v>1179</v>
      </c>
      <c r="G201" s="3" t="s">
        <v>1180</v>
      </c>
      <c r="H201" s="3" t="s">
        <v>1181</v>
      </c>
      <c r="I201" s="3" t="s">
        <v>1182</v>
      </c>
      <c r="J201" s="4"/>
      <c r="K201" s="5">
        <v>34261</v>
      </c>
      <c r="L201" s="3">
        <v>28</v>
      </c>
      <c r="M201" s="3" t="s">
        <v>41</v>
      </c>
      <c r="N201" s="3" t="s">
        <v>42</v>
      </c>
      <c r="O201" s="3" t="s">
        <v>43</v>
      </c>
      <c r="P201" s="3">
        <v>8</v>
      </c>
      <c r="Q201" s="3" t="s">
        <v>1115</v>
      </c>
      <c r="R201" s="3" t="s">
        <v>45</v>
      </c>
      <c r="S201" s="4"/>
      <c r="T201" s="3" t="s">
        <v>46</v>
      </c>
      <c r="U201" s="3">
        <v>1724033896</v>
      </c>
      <c r="V201" s="3" t="s">
        <v>47</v>
      </c>
      <c r="W201" s="3">
        <v>3790</v>
      </c>
      <c r="X201" s="3" t="s">
        <v>48</v>
      </c>
      <c r="Y201" s="3" t="s">
        <v>48</v>
      </c>
      <c r="Z201" s="3" t="s">
        <v>49</v>
      </c>
      <c r="AA201" s="3">
        <v>1724033896</v>
      </c>
      <c r="AB201" s="3">
        <v>200275556</v>
      </c>
      <c r="AC201" s="5">
        <v>43840</v>
      </c>
      <c r="AD201" s="3">
        <v>1724033896</v>
      </c>
      <c r="AE201" s="3" t="s">
        <v>109</v>
      </c>
      <c r="AF201" s="3" t="s">
        <v>51</v>
      </c>
      <c r="AG201" s="3" t="s">
        <v>52</v>
      </c>
      <c r="AH201" s="3" t="s">
        <v>53</v>
      </c>
      <c r="AI201" s="3" t="s">
        <v>54</v>
      </c>
    </row>
    <row r="202" spans="1:35" ht="26.25">
      <c r="A202" s="3">
        <v>198</v>
      </c>
      <c r="B202" s="3" t="str">
        <f>T("03270040017")</f>
        <v>03270040017</v>
      </c>
      <c r="C202" s="3" t="str">
        <f>T("19792713087123436")</f>
        <v>19792713087123436</v>
      </c>
      <c r="D202" s="3" t="s">
        <v>1183</v>
      </c>
      <c r="E202" s="3" t="s">
        <v>1184</v>
      </c>
      <c r="F202" s="3" t="s">
        <v>1185</v>
      </c>
      <c r="G202" s="3" t="s">
        <v>1186</v>
      </c>
      <c r="H202" s="3" t="s">
        <v>1187</v>
      </c>
      <c r="I202" s="3" t="s">
        <v>1188</v>
      </c>
      <c r="J202" s="4"/>
      <c r="K202" s="5">
        <v>29024</v>
      </c>
      <c r="L202" s="3">
        <v>42</v>
      </c>
      <c r="M202" s="3" t="s">
        <v>41</v>
      </c>
      <c r="N202" s="3" t="s">
        <v>42</v>
      </c>
      <c r="O202" s="3" t="s">
        <v>43</v>
      </c>
      <c r="P202" s="3">
        <v>9</v>
      </c>
      <c r="Q202" s="3" t="s">
        <v>1115</v>
      </c>
      <c r="R202" s="3" t="s">
        <v>81</v>
      </c>
      <c r="S202" s="4"/>
      <c r="T202" s="3" t="s">
        <v>61</v>
      </c>
      <c r="U202" s="3">
        <v>1723515922</v>
      </c>
      <c r="V202" s="3" t="s">
        <v>47</v>
      </c>
      <c r="W202" s="3">
        <v>3791</v>
      </c>
      <c r="X202" s="3" t="s">
        <v>48</v>
      </c>
      <c r="Y202" s="3" t="s">
        <v>48</v>
      </c>
      <c r="Z202" s="3" t="s">
        <v>49</v>
      </c>
      <c r="AA202" s="3">
        <v>1723515922</v>
      </c>
      <c r="AB202" s="3">
        <v>200275556</v>
      </c>
      <c r="AC202" s="5">
        <v>43840</v>
      </c>
      <c r="AD202" s="3">
        <v>1723515922</v>
      </c>
      <c r="AE202" s="3" t="s">
        <v>109</v>
      </c>
      <c r="AF202" s="3" t="s">
        <v>51</v>
      </c>
      <c r="AG202" s="3" t="s">
        <v>52</v>
      </c>
      <c r="AH202" s="3" t="s">
        <v>53</v>
      </c>
      <c r="AI202" s="3" t="s">
        <v>54</v>
      </c>
    </row>
    <row r="203" spans="1:35" ht="26.25">
      <c r="A203" s="3">
        <v>199</v>
      </c>
      <c r="B203" s="3" t="str">
        <f>T("03270040019")</f>
        <v>03270040019</v>
      </c>
      <c r="C203" s="3" t="str">
        <f>T("19702713087122229")</f>
        <v>19702713087122229</v>
      </c>
      <c r="D203" s="3" t="s">
        <v>1189</v>
      </c>
      <c r="E203" s="3" t="s">
        <v>1190</v>
      </c>
      <c r="F203" s="3" t="s">
        <v>1191</v>
      </c>
      <c r="G203" s="3" t="s">
        <v>1192</v>
      </c>
      <c r="H203" s="3" t="s">
        <v>1193</v>
      </c>
      <c r="I203" s="3" t="s">
        <v>1194</v>
      </c>
      <c r="J203" s="4"/>
      <c r="K203" s="5">
        <v>25910</v>
      </c>
      <c r="L203" s="3">
        <v>51</v>
      </c>
      <c r="M203" s="3" t="s">
        <v>41</v>
      </c>
      <c r="N203" s="3" t="s">
        <v>42</v>
      </c>
      <c r="O203" s="3" t="s">
        <v>43</v>
      </c>
      <c r="P203" s="3">
        <v>8</v>
      </c>
      <c r="Q203" s="3" t="s">
        <v>1115</v>
      </c>
      <c r="R203" s="3" t="s">
        <v>45</v>
      </c>
      <c r="S203" s="4"/>
      <c r="T203" s="3" t="s">
        <v>61</v>
      </c>
      <c r="U203" s="3">
        <v>1820084438</v>
      </c>
      <c r="V203" s="3" t="s">
        <v>47</v>
      </c>
      <c r="W203" s="3">
        <v>3792</v>
      </c>
      <c r="X203" s="3" t="s">
        <v>48</v>
      </c>
      <c r="Y203" s="3" t="s">
        <v>48</v>
      </c>
      <c r="Z203" s="3" t="s">
        <v>49</v>
      </c>
      <c r="AA203" s="3">
        <v>1820084438</v>
      </c>
      <c r="AB203" s="3">
        <v>200275556</v>
      </c>
      <c r="AC203" s="5">
        <v>43840</v>
      </c>
      <c r="AD203" s="3">
        <v>1820084438</v>
      </c>
      <c r="AE203" s="3" t="s">
        <v>1153</v>
      </c>
      <c r="AF203" s="3" t="s">
        <v>51</v>
      </c>
      <c r="AG203" s="3" t="s">
        <v>49</v>
      </c>
      <c r="AH203" s="3" t="s">
        <v>53</v>
      </c>
      <c r="AI203" s="3" t="s">
        <v>54</v>
      </c>
    </row>
    <row r="204" spans="1:35" ht="26.25">
      <c r="A204" s="3">
        <v>200</v>
      </c>
      <c r="B204" s="3" t="str">
        <f>T("03270040021")</f>
        <v>03270040021</v>
      </c>
      <c r="C204" s="3" t="str">
        <f>T("19752713087112754")</f>
        <v>19752713087112754</v>
      </c>
      <c r="D204" s="3" t="s">
        <v>1195</v>
      </c>
      <c r="E204" s="3" t="s">
        <v>1196</v>
      </c>
      <c r="F204" s="3" t="s">
        <v>1197</v>
      </c>
      <c r="G204" s="3" t="s">
        <v>1198</v>
      </c>
      <c r="H204" s="3" t="s">
        <v>1199</v>
      </c>
      <c r="I204" s="3" t="s">
        <v>1200</v>
      </c>
      <c r="J204" s="4"/>
      <c r="K204" s="5">
        <v>27652</v>
      </c>
      <c r="L204" s="3">
        <v>46</v>
      </c>
      <c r="M204" s="3" t="s">
        <v>41</v>
      </c>
      <c r="N204" s="3" t="s">
        <v>42</v>
      </c>
      <c r="O204" s="3" t="s">
        <v>43</v>
      </c>
      <c r="P204" s="3">
        <v>1</v>
      </c>
      <c r="Q204" s="3" t="s">
        <v>1115</v>
      </c>
      <c r="R204" s="3" t="s">
        <v>45</v>
      </c>
      <c r="S204" s="4"/>
      <c r="T204" s="3" t="s">
        <v>46</v>
      </c>
      <c r="U204" s="3">
        <v>1793202948</v>
      </c>
      <c r="V204" s="3" t="s">
        <v>47</v>
      </c>
      <c r="W204" s="3">
        <v>3793</v>
      </c>
      <c r="X204" s="3" t="s">
        <v>48</v>
      </c>
      <c r="Y204" s="3" t="s">
        <v>48</v>
      </c>
      <c r="Z204" s="3" t="s">
        <v>49</v>
      </c>
      <c r="AA204" s="3">
        <v>1946081606</v>
      </c>
      <c r="AB204" s="3">
        <v>200275556</v>
      </c>
      <c r="AC204" s="5">
        <v>43840</v>
      </c>
      <c r="AD204" s="3">
        <v>1793202948</v>
      </c>
      <c r="AE204" s="3" t="s">
        <v>1153</v>
      </c>
      <c r="AF204" s="3" t="s">
        <v>51</v>
      </c>
      <c r="AG204" s="3" t="s">
        <v>52</v>
      </c>
      <c r="AH204" s="3" t="s">
        <v>53</v>
      </c>
      <c r="AI204" s="3" t="s">
        <v>54</v>
      </c>
    </row>
    <row r="205" spans="1:35" ht="26.25">
      <c r="A205" s="3">
        <v>201</v>
      </c>
      <c r="B205" s="3" t="str">
        <f>T("03270040022")</f>
        <v>03270040022</v>
      </c>
      <c r="C205" s="3" t="str">
        <f>T("19712713087122928")</f>
        <v>19712713087122928</v>
      </c>
      <c r="D205" s="3" t="s">
        <v>407</v>
      </c>
      <c r="E205" s="3" t="s">
        <v>1201</v>
      </c>
      <c r="F205" s="3" t="s">
        <v>1202</v>
      </c>
      <c r="G205" s="3" t="s">
        <v>1203</v>
      </c>
      <c r="H205" s="3" t="s">
        <v>1204</v>
      </c>
      <c r="I205" s="3" t="s">
        <v>1205</v>
      </c>
      <c r="J205" s="4"/>
      <c r="K205" s="5">
        <v>26186</v>
      </c>
      <c r="L205" s="3">
        <v>50</v>
      </c>
      <c r="M205" s="3" t="s">
        <v>41</v>
      </c>
      <c r="N205" s="3" t="s">
        <v>42</v>
      </c>
      <c r="O205" s="3" t="s">
        <v>43</v>
      </c>
      <c r="P205" s="3">
        <v>9</v>
      </c>
      <c r="Q205" s="3" t="s">
        <v>1115</v>
      </c>
      <c r="R205" s="3" t="s">
        <v>45</v>
      </c>
      <c r="S205" s="4"/>
      <c r="T205" s="3" t="s">
        <v>61</v>
      </c>
      <c r="U205" s="3">
        <v>1313870551</v>
      </c>
      <c r="V205" s="3" t="s">
        <v>47</v>
      </c>
      <c r="W205" s="3">
        <v>2284</v>
      </c>
      <c r="X205" s="3" t="s">
        <v>48</v>
      </c>
      <c r="Y205" s="3" t="s">
        <v>48</v>
      </c>
      <c r="Z205" s="3" t="s">
        <v>49</v>
      </c>
      <c r="AA205" s="3">
        <v>1313870551</v>
      </c>
      <c r="AB205" s="3">
        <v>200275556</v>
      </c>
      <c r="AC205" s="5">
        <v>43840</v>
      </c>
      <c r="AD205" s="3">
        <v>1313870551</v>
      </c>
      <c r="AE205" s="3" t="s">
        <v>1153</v>
      </c>
      <c r="AF205" s="3" t="s">
        <v>51</v>
      </c>
      <c r="AG205" s="3" t="s">
        <v>52</v>
      </c>
      <c r="AH205" s="3" t="s">
        <v>53</v>
      </c>
      <c r="AI205" s="3" t="s">
        <v>54</v>
      </c>
    </row>
    <row r="206" spans="1:35" ht="26.25">
      <c r="A206" s="3">
        <v>202</v>
      </c>
      <c r="B206" s="3" t="str">
        <f>T("03270040506")</f>
        <v>03270040506</v>
      </c>
      <c r="C206" s="3" t="str">
        <f>T("20162713087104017")</f>
        <v>20162713087104017</v>
      </c>
      <c r="D206" s="3" t="s">
        <v>1206</v>
      </c>
      <c r="E206" s="3" t="s">
        <v>1207</v>
      </c>
      <c r="F206" s="3" t="s">
        <v>1208</v>
      </c>
      <c r="G206" s="3" t="s">
        <v>1209</v>
      </c>
      <c r="H206" s="3" t="s">
        <v>1210</v>
      </c>
      <c r="I206" s="3" t="s">
        <v>1211</v>
      </c>
      <c r="J206" s="4"/>
      <c r="K206" s="5">
        <v>42533</v>
      </c>
      <c r="L206" s="3">
        <v>5</v>
      </c>
      <c r="M206" s="3" t="s">
        <v>41</v>
      </c>
      <c r="N206" s="3" t="s">
        <v>42</v>
      </c>
      <c r="O206" s="3" t="s">
        <v>43</v>
      </c>
      <c r="P206" s="3">
        <v>7</v>
      </c>
      <c r="Q206" s="3" t="s">
        <v>1115</v>
      </c>
      <c r="R206" s="3" t="s">
        <v>45</v>
      </c>
      <c r="S206" s="4"/>
      <c r="T206" s="3" t="s">
        <v>46</v>
      </c>
      <c r="U206" s="3">
        <v>1793309598</v>
      </c>
      <c r="V206" s="3" t="s">
        <v>47</v>
      </c>
      <c r="W206" s="3">
        <v>732</v>
      </c>
      <c r="X206" s="3" t="s">
        <v>48</v>
      </c>
      <c r="Y206" s="3" t="s">
        <v>48</v>
      </c>
      <c r="Z206" s="3" t="s">
        <v>49</v>
      </c>
      <c r="AA206" s="3">
        <v>1793309598</v>
      </c>
      <c r="AB206" s="3">
        <v>200275556</v>
      </c>
      <c r="AC206" s="5">
        <v>43837</v>
      </c>
      <c r="AD206" s="3">
        <v>1793309598</v>
      </c>
      <c r="AE206" s="3" t="s">
        <v>1153</v>
      </c>
      <c r="AF206" s="3" t="s">
        <v>51</v>
      </c>
      <c r="AG206" s="3" t="s">
        <v>49</v>
      </c>
      <c r="AH206" s="3" t="s">
        <v>53</v>
      </c>
      <c r="AI206" s="3" t="s">
        <v>54</v>
      </c>
    </row>
    <row r="207" spans="1:35" ht="26.25">
      <c r="A207" s="3">
        <v>203</v>
      </c>
      <c r="B207" s="3" t="str">
        <f>T("03270047250")</f>
        <v>03270047250</v>
      </c>
      <c r="C207" s="3" t="str">
        <f>T("20022713087001487")</f>
        <v>20022713087001487</v>
      </c>
      <c r="D207" s="3" t="s">
        <v>486</v>
      </c>
      <c r="E207" s="3" t="s">
        <v>1212</v>
      </c>
      <c r="F207" s="3" t="s">
        <v>1213</v>
      </c>
      <c r="G207" s="3" t="s">
        <v>1214</v>
      </c>
      <c r="H207" s="3" t="s">
        <v>577</v>
      </c>
      <c r="I207" s="3" t="s">
        <v>1215</v>
      </c>
      <c r="J207" s="4"/>
      <c r="K207" s="5">
        <v>37411</v>
      </c>
      <c r="L207" s="3">
        <v>19</v>
      </c>
      <c r="M207" s="3" t="s">
        <v>41</v>
      </c>
      <c r="N207" s="3" t="s">
        <v>42</v>
      </c>
      <c r="O207" s="3" t="s">
        <v>43</v>
      </c>
      <c r="P207" s="3">
        <v>9</v>
      </c>
      <c r="Q207" s="3" t="s">
        <v>1216</v>
      </c>
      <c r="R207" s="3" t="s">
        <v>45</v>
      </c>
      <c r="S207" s="4"/>
      <c r="T207" s="3" t="s">
        <v>61</v>
      </c>
      <c r="U207" s="3">
        <v>1917413820</v>
      </c>
      <c r="V207" s="3" t="s">
        <v>47</v>
      </c>
      <c r="W207" s="3">
        <v>4095</v>
      </c>
      <c r="X207" s="3" t="s">
        <v>48</v>
      </c>
      <c r="Y207" s="3" t="s">
        <v>48</v>
      </c>
      <c r="Z207" s="3" t="s">
        <v>49</v>
      </c>
      <c r="AA207" s="3">
        <v>1763238707</v>
      </c>
      <c r="AB207" s="3">
        <v>200275556</v>
      </c>
      <c r="AC207" s="5">
        <v>44203</v>
      </c>
      <c r="AD207" s="3">
        <v>1917413820</v>
      </c>
      <c r="AE207" s="3" t="s">
        <v>109</v>
      </c>
      <c r="AF207" s="3" t="s">
        <v>51</v>
      </c>
      <c r="AG207" s="3" t="s">
        <v>49</v>
      </c>
      <c r="AH207" s="3" t="s">
        <v>53</v>
      </c>
      <c r="AI207" s="3" t="s">
        <v>54</v>
      </c>
    </row>
    <row r="208" spans="1:35" ht="26.25">
      <c r="A208" s="3">
        <v>204</v>
      </c>
      <c r="B208" s="3" t="str">
        <f>T("03270047267")</f>
        <v>03270047267</v>
      </c>
      <c r="C208" s="3" t="str">
        <f>T("19902713087000227")</f>
        <v>19902713087000227</v>
      </c>
      <c r="D208" s="3" t="s">
        <v>1217</v>
      </c>
      <c r="E208" s="3" t="s">
        <v>1218</v>
      </c>
      <c r="F208" s="3" t="s">
        <v>1219</v>
      </c>
      <c r="G208" s="3" t="s">
        <v>1220</v>
      </c>
      <c r="H208" s="3" t="s">
        <v>1221</v>
      </c>
      <c r="I208" s="3" t="s">
        <v>1222</v>
      </c>
      <c r="J208" s="4"/>
      <c r="K208" s="5">
        <v>32933</v>
      </c>
      <c r="L208" s="3">
        <v>32</v>
      </c>
      <c r="M208" s="3" t="s">
        <v>41</v>
      </c>
      <c r="N208" s="3" t="s">
        <v>42</v>
      </c>
      <c r="O208" s="3" t="s">
        <v>43</v>
      </c>
      <c r="P208" s="3">
        <v>9</v>
      </c>
      <c r="Q208" s="3" t="s">
        <v>1223</v>
      </c>
      <c r="R208" s="3" t="s">
        <v>45</v>
      </c>
      <c r="S208" s="4"/>
      <c r="T208" s="3" t="s">
        <v>61</v>
      </c>
      <c r="U208" s="3">
        <v>1733258797</v>
      </c>
      <c r="V208" s="3" t="s">
        <v>47</v>
      </c>
      <c r="W208" s="3">
        <v>4094</v>
      </c>
      <c r="X208" s="3" t="s">
        <v>48</v>
      </c>
      <c r="Y208" s="3" t="s">
        <v>48</v>
      </c>
      <c r="Z208" s="3" t="s">
        <v>49</v>
      </c>
      <c r="AA208" s="3">
        <v>1827103817</v>
      </c>
      <c r="AB208" s="3">
        <v>200275556</v>
      </c>
      <c r="AC208" s="5">
        <v>44203</v>
      </c>
      <c r="AD208" s="3">
        <v>1733258797</v>
      </c>
      <c r="AE208" s="3" t="s">
        <v>50</v>
      </c>
      <c r="AF208" s="3" t="s">
        <v>51</v>
      </c>
      <c r="AG208" s="3" t="s">
        <v>49</v>
      </c>
      <c r="AH208" s="3" t="s">
        <v>53</v>
      </c>
      <c r="AI208" s="3" t="s">
        <v>54</v>
      </c>
    </row>
    <row r="209" spans="1:35" ht="26.25">
      <c r="A209" s="3">
        <v>205</v>
      </c>
      <c r="B209" s="3" t="str">
        <f>T("03270047269")</f>
        <v>03270047269</v>
      </c>
      <c r="C209" s="3" t="str">
        <f>T("20182713087104304")</f>
        <v>20182713087104304</v>
      </c>
      <c r="D209" s="3" t="s">
        <v>1224</v>
      </c>
      <c r="E209" s="3" t="s">
        <v>1225</v>
      </c>
      <c r="F209" s="3" t="s">
        <v>1226</v>
      </c>
      <c r="G209" s="3" t="s">
        <v>1227</v>
      </c>
      <c r="H209" s="3" t="s">
        <v>1228</v>
      </c>
      <c r="I209" s="3" t="s">
        <v>1229</v>
      </c>
      <c r="J209" s="4"/>
      <c r="K209" s="5">
        <v>43407</v>
      </c>
      <c r="L209" s="3">
        <v>3</v>
      </c>
      <c r="M209" s="3" t="s">
        <v>41</v>
      </c>
      <c r="N209" s="3" t="s">
        <v>42</v>
      </c>
      <c r="O209" s="3" t="s">
        <v>43</v>
      </c>
      <c r="P209" s="3">
        <v>6</v>
      </c>
      <c r="Q209" s="3" t="s">
        <v>1230</v>
      </c>
      <c r="R209" s="3" t="s">
        <v>45</v>
      </c>
      <c r="S209" s="4"/>
      <c r="T209" s="3" t="s">
        <v>1231</v>
      </c>
      <c r="U209" s="3">
        <v>1735143855</v>
      </c>
      <c r="V209" s="3" t="s">
        <v>47</v>
      </c>
      <c r="W209" s="3">
        <v>4093</v>
      </c>
      <c r="X209" s="3" t="s">
        <v>48</v>
      </c>
      <c r="Y209" s="3" t="s">
        <v>48</v>
      </c>
      <c r="Z209" s="3" t="s">
        <v>95</v>
      </c>
      <c r="AA209" s="3">
        <v>1735143855</v>
      </c>
      <c r="AB209" s="3">
        <v>200275556</v>
      </c>
      <c r="AC209" s="5">
        <v>44203</v>
      </c>
      <c r="AD209" s="3">
        <v>1735143855</v>
      </c>
      <c r="AE209" s="3" t="s">
        <v>109</v>
      </c>
      <c r="AF209" s="3" t="s">
        <v>51</v>
      </c>
      <c r="AG209" s="3" t="s">
        <v>49</v>
      </c>
      <c r="AH209" s="3" t="s">
        <v>53</v>
      </c>
      <c r="AI209" s="3" t="s">
        <v>54</v>
      </c>
    </row>
    <row r="210" spans="1:35" ht="26.25">
      <c r="A210" s="3">
        <v>206</v>
      </c>
      <c r="B210" s="3" t="str">
        <f>T("03270047270")</f>
        <v>03270047270</v>
      </c>
      <c r="C210" s="3" t="str">
        <f>T("19922726406000108")</f>
        <v>19922726406000108</v>
      </c>
      <c r="D210" s="3" t="s">
        <v>1232</v>
      </c>
      <c r="E210" s="3" t="s">
        <v>1233</v>
      </c>
      <c r="F210" s="3" t="s">
        <v>1234</v>
      </c>
      <c r="G210" s="3" t="s">
        <v>1235</v>
      </c>
      <c r="H210" s="3" t="s">
        <v>1236</v>
      </c>
      <c r="I210" s="3" t="s">
        <v>1237</v>
      </c>
      <c r="J210" s="4"/>
      <c r="K210" s="5">
        <v>33613</v>
      </c>
      <c r="L210" s="3">
        <v>30</v>
      </c>
      <c r="M210" s="3" t="s">
        <v>41</v>
      </c>
      <c r="N210" s="3" t="s">
        <v>42</v>
      </c>
      <c r="O210" s="3" t="s">
        <v>43</v>
      </c>
      <c r="P210" s="3">
        <v>9</v>
      </c>
      <c r="Q210" s="3" t="s">
        <v>1216</v>
      </c>
      <c r="R210" s="3" t="s">
        <v>45</v>
      </c>
      <c r="S210" s="4"/>
      <c r="T210" s="3" t="s">
        <v>1231</v>
      </c>
      <c r="U210" s="3">
        <v>1763094533</v>
      </c>
      <c r="V210" s="3" t="s">
        <v>47</v>
      </c>
      <c r="W210" s="3">
        <v>4092</v>
      </c>
      <c r="X210" s="3" t="s">
        <v>48</v>
      </c>
      <c r="Y210" s="3" t="s">
        <v>48</v>
      </c>
      <c r="Z210" s="3" t="s">
        <v>95</v>
      </c>
      <c r="AA210" s="3">
        <v>1763094533</v>
      </c>
      <c r="AB210" s="3">
        <v>200275556</v>
      </c>
      <c r="AC210" s="5">
        <v>44203</v>
      </c>
      <c r="AD210" s="3">
        <v>1763094533</v>
      </c>
      <c r="AE210" s="3" t="s">
        <v>50</v>
      </c>
      <c r="AF210" s="3" t="s">
        <v>51</v>
      </c>
      <c r="AG210" s="3" t="s">
        <v>49</v>
      </c>
      <c r="AH210" s="3" t="s">
        <v>53</v>
      </c>
      <c r="AI210" s="3" t="s">
        <v>54</v>
      </c>
    </row>
    <row r="211" spans="1:35" ht="26.25">
      <c r="A211" s="3">
        <v>207</v>
      </c>
      <c r="B211" s="3" t="str">
        <f>T("03270047271")</f>
        <v>03270047271</v>
      </c>
      <c r="C211" s="3" t="str">
        <f>T("19822713087118992")</f>
        <v>19822713087118992</v>
      </c>
      <c r="D211" s="3" t="s">
        <v>1238</v>
      </c>
      <c r="E211" s="3" t="s">
        <v>1239</v>
      </c>
      <c r="F211" s="3" t="s">
        <v>1240</v>
      </c>
      <c r="G211" s="3" t="s">
        <v>1241</v>
      </c>
      <c r="H211" s="3" t="s">
        <v>1242</v>
      </c>
      <c r="I211" s="3" t="s">
        <v>1243</v>
      </c>
      <c r="J211" s="4"/>
      <c r="K211" s="5">
        <v>30166</v>
      </c>
      <c r="L211" s="3">
        <v>39</v>
      </c>
      <c r="M211" s="3" t="s">
        <v>41</v>
      </c>
      <c r="N211" s="3" t="s">
        <v>42</v>
      </c>
      <c r="O211" s="3" t="s">
        <v>43</v>
      </c>
      <c r="P211" s="3">
        <v>6</v>
      </c>
      <c r="Q211" s="3" t="s">
        <v>1216</v>
      </c>
      <c r="R211" s="3" t="s">
        <v>45</v>
      </c>
      <c r="S211" s="4"/>
      <c r="T211" s="3" t="s">
        <v>1231</v>
      </c>
      <c r="U211" s="3">
        <v>1704321728</v>
      </c>
      <c r="V211" s="3" t="s">
        <v>47</v>
      </c>
      <c r="W211" s="3">
        <v>4091</v>
      </c>
      <c r="X211" s="3" t="s">
        <v>48</v>
      </c>
      <c r="Y211" s="3" t="s">
        <v>48</v>
      </c>
      <c r="Z211" s="3" t="s">
        <v>49</v>
      </c>
      <c r="AA211" s="3">
        <v>1704321728</v>
      </c>
      <c r="AB211" s="3">
        <v>200275556</v>
      </c>
      <c r="AC211" s="5">
        <v>44203</v>
      </c>
      <c r="AD211" s="3">
        <v>1704321728</v>
      </c>
      <c r="AE211" s="3" t="s">
        <v>50</v>
      </c>
      <c r="AF211" s="3" t="s">
        <v>51</v>
      </c>
      <c r="AG211" s="3" t="s">
        <v>49</v>
      </c>
      <c r="AH211" s="3" t="s">
        <v>53</v>
      </c>
      <c r="AI211" s="3" t="s">
        <v>54</v>
      </c>
    </row>
    <row r="212" spans="1:35" ht="26.25">
      <c r="A212" s="3">
        <v>208</v>
      </c>
      <c r="B212" s="3" t="str">
        <f>T("03270047272")</f>
        <v>03270047272</v>
      </c>
      <c r="C212" s="3" t="str">
        <f>T("19652713087120416")</f>
        <v>19652713087120416</v>
      </c>
      <c r="D212" s="3" t="s">
        <v>1244</v>
      </c>
      <c r="E212" s="3" t="s">
        <v>1245</v>
      </c>
      <c r="F212" s="3" t="s">
        <v>1246</v>
      </c>
      <c r="G212" s="3" t="s">
        <v>1247</v>
      </c>
      <c r="H212" s="3" t="s">
        <v>1248</v>
      </c>
      <c r="I212" s="3" t="s">
        <v>1249</v>
      </c>
      <c r="J212" s="4"/>
      <c r="K212" s="5">
        <v>23895</v>
      </c>
      <c r="L212" s="3">
        <v>56</v>
      </c>
      <c r="M212" s="3" t="s">
        <v>41</v>
      </c>
      <c r="N212" s="3" t="s">
        <v>42</v>
      </c>
      <c r="O212" s="3" t="s">
        <v>43</v>
      </c>
      <c r="P212" s="3">
        <v>6</v>
      </c>
      <c r="Q212" s="3" t="s">
        <v>1216</v>
      </c>
      <c r="R212" s="3" t="s">
        <v>45</v>
      </c>
      <c r="S212" s="4"/>
      <c r="T212" s="3" t="s">
        <v>61</v>
      </c>
      <c r="U212" s="3">
        <v>1789873578</v>
      </c>
      <c r="V212" s="3" t="s">
        <v>47</v>
      </c>
      <c r="W212" s="3">
        <v>4090</v>
      </c>
      <c r="X212" s="3" t="s">
        <v>48</v>
      </c>
      <c r="Y212" s="3" t="s">
        <v>48</v>
      </c>
      <c r="Z212" s="3" t="s">
        <v>95</v>
      </c>
      <c r="AA212" s="3">
        <v>1789873578</v>
      </c>
      <c r="AB212" s="3">
        <v>200275556</v>
      </c>
      <c r="AC212" s="5">
        <v>44203</v>
      </c>
      <c r="AD212" s="3">
        <v>1789873578</v>
      </c>
      <c r="AE212" s="3" t="s">
        <v>50</v>
      </c>
      <c r="AF212" s="3" t="s">
        <v>51</v>
      </c>
      <c r="AG212" s="3" t="s">
        <v>49</v>
      </c>
      <c r="AH212" s="3" t="s">
        <v>53</v>
      </c>
      <c r="AI212" s="3" t="s">
        <v>54</v>
      </c>
    </row>
    <row r="213" spans="1:35" ht="26.25">
      <c r="A213" s="3">
        <v>209</v>
      </c>
      <c r="B213" s="3" t="str">
        <f>T("03270047273")</f>
        <v>03270047273</v>
      </c>
      <c r="C213" s="3" t="str">
        <f>T("19792713087118663")</f>
        <v>19792713087118663</v>
      </c>
      <c r="D213" s="3" t="s">
        <v>1250</v>
      </c>
      <c r="E213" s="3" t="s">
        <v>1251</v>
      </c>
      <c r="F213" s="3" t="s">
        <v>1252</v>
      </c>
      <c r="G213" s="3" t="s">
        <v>1253</v>
      </c>
      <c r="H213" s="3" t="s">
        <v>1254</v>
      </c>
      <c r="I213" s="3" t="s">
        <v>1255</v>
      </c>
      <c r="J213" s="4"/>
      <c r="K213" s="5">
        <v>28919</v>
      </c>
      <c r="L213" s="3">
        <v>43</v>
      </c>
      <c r="M213" s="3" t="s">
        <v>41</v>
      </c>
      <c r="N213" s="3" t="s">
        <v>42</v>
      </c>
      <c r="O213" s="3" t="s">
        <v>43</v>
      </c>
      <c r="P213" s="3">
        <v>6</v>
      </c>
      <c r="Q213" s="3" t="s">
        <v>1216</v>
      </c>
      <c r="R213" s="3" t="s">
        <v>45</v>
      </c>
      <c r="S213" s="4"/>
      <c r="T213" s="3" t="s">
        <v>1231</v>
      </c>
      <c r="U213" s="3">
        <v>1794751736</v>
      </c>
      <c r="V213" s="3" t="s">
        <v>47</v>
      </c>
      <c r="W213" s="3">
        <v>4089</v>
      </c>
      <c r="X213" s="3" t="s">
        <v>48</v>
      </c>
      <c r="Y213" s="3" t="s">
        <v>48</v>
      </c>
      <c r="Z213" s="3" t="s">
        <v>49</v>
      </c>
      <c r="AA213" s="3">
        <v>1794751736</v>
      </c>
      <c r="AB213" s="3">
        <v>200275556</v>
      </c>
      <c r="AC213" s="5">
        <v>40915</v>
      </c>
      <c r="AD213" s="3">
        <v>1794751736</v>
      </c>
      <c r="AE213" s="3" t="s">
        <v>50</v>
      </c>
      <c r="AF213" s="3" t="s">
        <v>51</v>
      </c>
      <c r="AG213" s="3" t="s">
        <v>49</v>
      </c>
      <c r="AH213" s="3" t="s">
        <v>53</v>
      </c>
      <c r="AI213" s="3" t="s">
        <v>54</v>
      </c>
    </row>
    <row r="214" spans="1:35" ht="26.25">
      <c r="A214" s="3">
        <v>210</v>
      </c>
      <c r="B214" s="3" t="str">
        <f>T("03270047274")</f>
        <v>03270047274</v>
      </c>
      <c r="C214" s="3" t="str">
        <f>T("19652713087119582")</f>
        <v>19652713087119582</v>
      </c>
      <c r="D214" s="3" t="s">
        <v>1256</v>
      </c>
      <c r="E214" s="3" t="s">
        <v>1257</v>
      </c>
      <c r="F214" s="3" t="s">
        <v>1258</v>
      </c>
      <c r="G214" s="3" t="s">
        <v>1259</v>
      </c>
      <c r="H214" s="3" t="s">
        <v>1260</v>
      </c>
      <c r="I214" s="3" t="s">
        <v>1261</v>
      </c>
      <c r="J214" s="4"/>
      <c r="K214" s="5">
        <v>24061</v>
      </c>
      <c r="L214" s="3">
        <v>56</v>
      </c>
      <c r="M214" s="3" t="s">
        <v>41</v>
      </c>
      <c r="N214" s="3" t="s">
        <v>42</v>
      </c>
      <c r="O214" s="3" t="s">
        <v>43</v>
      </c>
      <c r="P214" s="3">
        <v>6</v>
      </c>
      <c r="Q214" s="3" t="s">
        <v>1216</v>
      </c>
      <c r="R214" s="3" t="s">
        <v>45</v>
      </c>
      <c r="S214" s="4"/>
      <c r="T214" s="3" t="s">
        <v>1231</v>
      </c>
      <c r="U214" s="3">
        <v>1724778869</v>
      </c>
      <c r="V214" s="3" t="s">
        <v>47</v>
      </c>
      <c r="W214" s="3">
        <v>4088</v>
      </c>
      <c r="X214" s="3" t="s">
        <v>48</v>
      </c>
      <c r="Y214" s="3" t="s">
        <v>48</v>
      </c>
      <c r="Z214" s="3" t="s">
        <v>49</v>
      </c>
      <c r="AA214" s="3">
        <v>1851406680</v>
      </c>
      <c r="AB214" s="3">
        <v>200275556</v>
      </c>
      <c r="AC214" s="5">
        <v>44203</v>
      </c>
      <c r="AD214" s="3">
        <v>1724778869</v>
      </c>
      <c r="AE214" s="3" t="s">
        <v>109</v>
      </c>
      <c r="AF214" s="3" t="s">
        <v>51</v>
      </c>
      <c r="AG214" s="3" t="s">
        <v>49</v>
      </c>
      <c r="AH214" s="3" t="s">
        <v>53</v>
      </c>
      <c r="AI214" s="3" t="s">
        <v>54</v>
      </c>
    </row>
    <row r="215" spans="1:35" ht="26.25">
      <c r="A215" s="3">
        <v>211</v>
      </c>
      <c r="B215" s="3" t="str">
        <f>T("03270047276")</f>
        <v>03270047276</v>
      </c>
      <c r="C215" s="3" t="str">
        <f>T("19792713087113125")</f>
        <v>19792713087113125</v>
      </c>
      <c r="D215" s="3" t="s">
        <v>1262</v>
      </c>
      <c r="E215" s="3" t="s">
        <v>1263</v>
      </c>
      <c r="F215" s="3" t="s">
        <v>1264</v>
      </c>
      <c r="G215" s="3" t="s">
        <v>1265</v>
      </c>
      <c r="H215" s="3" t="s">
        <v>442</v>
      </c>
      <c r="I215" s="3" t="s">
        <v>1266</v>
      </c>
      <c r="J215" s="4"/>
      <c r="K215" s="5">
        <v>28985</v>
      </c>
      <c r="L215" s="3">
        <v>42</v>
      </c>
      <c r="M215" s="3" t="s">
        <v>41</v>
      </c>
      <c r="N215" s="3" t="s">
        <v>42</v>
      </c>
      <c r="O215" s="3" t="s">
        <v>43</v>
      </c>
      <c r="P215" s="3">
        <v>5</v>
      </c>
      <c r="Q215" s="3" t="s">
        <v>1267</v>
      </c>
      <c r="R215" s="3" t="s">
        <v>45</v>
      </c>
      <c r="S215" s="4"/>
      <c r="T215" s="3" t="s">
        <v>1231</v>
      </c>
      <c r="U215" s="3">
        <v>1746975190</v>
      </c>
      <c r="V215" s="3" t="s">
        <v>47</v>
      </c>
      <c r="W215" s="3">
        <v>4087</v>
      </c>
      <c r="X215" s="3" t="s">
        <v>48</v>
      </c>
      <c r="Y215" s="3" t="s">
        <v>48</v>
      </c>
      <c r="Z215" s="3" t="s">
        <v>49</v>
      </c>
      <c r="AA215" s="3">
        <v>1917497226</v>
      </c>
      <c r="AB215" s="3">
        <v>200275556</v>
      </c>
      <c r="AC215" s="5">
        <v>44203</v>
      </c>
      <c r="AD215" s="3">
        <v>1746975190</v>
      </c>
      <c r="AE215" s="3" t="s">
        <v>50</v>
      </c>
      <c r="AF215" s="3" t="s">
        <v>51</v>
      </c>
      <c r="AG215" s="3" t="s">
        <v>49</v>
      </c>
      <c r="AH215" s="3" t="s">
        <v>53</v>
      </c>
      <c r="AI215" s="3" t="s">
        <v>54</v>
      </c>
    </row>
    <row r="216" spans="1:35" ht="26.25">
      <c r="A216" s="3">
        <v>212</v>
      </c>
      <c r="B216" s="3" t="str">
        <f>T("03270047278")</f>
        <v>03270047278</v>
      </c>
      <c r="C216" s="3" t="str">
        <f>T("19562713087121640")</f>
        <v>19562713087121640</v>
      </c>
      <c r="D216" s="3" t="s">
        <v>1268</v>
      </c>
      <c r="E216" s="3" t="s">
        <v>1269</v>
      </c>
      <c r="F216" s="3" t="s">
        <v>1270</v>
      </c>
      <c r="G216" s="3" t="s">
        <v>1271</v>
      </c>
      <c r="H216" s="3" t="s">
        <v>219</v>
      </c>
      <c r="I216" s="3" t="s">
        <v>1272</v>
      </c>
      <c r="J216" s="4"/>
      <c r="K216" s="5">
        <v>20548</v>
      </c>
      <c r="L216" s="3">
        <v>66</v>
      </c>
      <c r="M216" s="3" t="s">
        <v>41</v>
      </c>
      <c r="N216" s="3" t="s">
        <v>42</v>
      </c>
      <c r="O216" s="3" t="s">
        <v>43</v>
      </c>
      <c r="P216" s="3">
        <v>6</v>
      </c>
      <c r="Q216" s="3" t="s">
        <v>1216</v>
      </c>
      <c r="R216" s="3" t="s">
        <v>45</v>
      </c>
      <c r="S216" s="4"/>
      <c r="T216" s="3" t="s">
        <v>61</v>
      </c>
      <c r="U216" s="3">
        <v>1878058348</v>
      </c>
      <c r="V216" s="3" t="s">
        <v>47</v>
      </c>
      <c r="W216" s="3">
        <v>4086</v>
      </c>
      <c r="X216" s="3" t="s">
        <v>48</v>
      </c>
      <c r="Y216" s="3" t="s">
        <v>48</v>
      </c>
      <c r="Z216" s="3" t="s">
        <v>95</v>
      </c>
      <c r="AA216" s="3">
        <v>1878058348</v>
      </c>
      <c r="AB216" s="3">
        <v>200275556</v>
      </c>
      <c r="AC216" s="5">
        <v>44203</v>
      </c>
      <c r="AD216" s="3">
        <v>1878058348</v>
      </c>
      <c r="AE216" s="3" t="s">
        <v>50</v>
      </c>
      <c r="AF216" s="3" t="s">
        <v>51</v>
      </c>
      <c r="AG216" s="3" t="s">
        <v>49</v>
      </c>
      <c r="AH216" s="3" t="s">
        <v>53</v>
      </c>
      <c r="AI216" s="3" t="s">
        <v>54</v>
      </c>
    </row>
    <row r="217" spans="1:35" ht="26.25">
      <c r="A217" s="3">
        <v>213</v>
      </c>
      <c r="B217" s="3" t="str">
        <f>T("03270047285")</f>
        <v>03270047285</v>
      </c>
      <c r="C217" s="3" t="str">
        <f>T("19602713087114183")</f>
        <v>19602713087114183</v>
      </c>
      <c r="D217" s="3" t="s">
        <v>1273</v>
      </c>
      <c r="E217" s="3" t="s">
        <v>1274</v>
      </c>
      <c r="F217" s="3" t="s">
        <v>1275</v>
      </c>
      <c r="G217" s="3" t="s">
        <v>1276</v>
      </c>
      <c r="H217" s="3" t="s">
        <v>1277</v>
      </c>
      <c r="I217" s="3" t="s">
        <v>1278</v>
      </c>
      <c r="J217" s="4"/>
      <c r="K217" s="5">
        <v>21935</v>
      </c>
      <c r="L217" s="3">
        <v>62</v>
      </c>
      <c r="M217" s="3" t="s">
        <v>41</v>
      </c>
      <c r="N217" s="3" t="s">
        <v>42</v>
      </c>
      <c r="O217" s="3" t="s">
        <v>43</v>
      </c>
      <c r="P217" s="3">
        <v>3</v>
      </c>
      <c r="Q217" s="3" t="s">
        <v>1279</v>
      </c>
      <c r="R217" s="3" t="s">
        <v>45</v>
      </c>
      <c r="S217" s="4"/>
      <c r="T217" s="3" t="s">
        <v>61</v>
      </c>
      <c r="U217" s="3">
        <v>1781694656</v>
      </c>
      <c r="V217" s="3" t="s">
        <v>47</v>
      </c>
      <c r="W217" s="3">
        <v>4097</v>
      </c>
      <c r="X217" s="3" t="s">
        <v>48</v>
      </c>
      <c r="Y217" s="3" t="s">
        <v>48</v>
      </c>
      <c r="Z217" s="3" t="s">
        <v>49</v>
      </c>
      <c r="AA217" s="3">
        <v>1781694656</v>
      </c>
      <c r="AB217" s="3">
        <v>200275556</v>
      </c>
      <c r="AC217" s="5">
        <v>44203</v>
      </c>
      <c r="AD217" s="3">
        <v>1781694656</v>
      </c>
      <c r="AE217" s="3" t="s">
        <v>50</v>
      </c>
      <c r="AF217" s="3" t="s">
        <v>51</v>
      </c>
      <c r="AG217" s="3" t="s">
        <v>49</v>
      </c>
      <c r="AH217" s="3" t="s">
        <v>53</v>
      </c>
      <c r="AI217" s="3" t="s">
        <v>54</v>
      </c>
    </row>
    <row r="218" spans="1:35" ht="26.25">
      <c r="A218" s="3">
        <v>214</v>
      </c>
      <c r="B218" s="3" t="str">
        <f>T("03270047286")</f>
        <v>03270047286</v>
      </c>
      <c r="C218" s="3" t="str">
        <f>T("19842713087120383")</f>
        <v>19842713087120383</v>
      </c>
      <c r="D218" s="3" t="s">
        <v>1280</v>
      </c>
      <c r="E218" s="3" t="s">
        <v>1281</v>
      </c>
      <c r="F218" s="3" t="s">
        <v>648</v>
      </c>
      <c r="G218" s="3" t="s">
        <v>1282</v>
      </c>
      <c r="H218" s="3" t="s">
        <v>888</v>
      </c>
      <c r="I218" s="3" t="s">
        <v>1283</v>
      </c>
      <c r="J218" s="4"/>
      <c r="K218" s="5">
        <v>31005</v>
      </c>
      <c r="L218" s="3">
        <v>37</v>
      </c>
      <c r="M218" s="3" t="s">
        <v>41</v>
      </c>
      <c r="N218" s="3" t="s">
        <v>42</v>
      </c>
      <c r="O218" s="3" t="s">
        <v>43</v>
      </c>
      <c r="P218" s="3">
        <v>6</v>
      </c>
      <c r="Q218" s="3" t="s">
        <v>1284</v>
      </c>
      <c r="R218" s="3" t="s">
        <v>45</v>
      </c>
      <c r="S218" s="4"/>
      <c r="T218" s="3" t="s">
        <v>61</v>
      </c>
      <c r="U218" s="3">
        <v>1774470083</v>
      </c>
      <c r="V218" s="3" t="s">
        <v>47</v>
      </c>
      <c r="W218" s="3">
        <v>4098</v>
      </c>
      <c r="X218" s="3" t="s">
        <v>48</v>
      </c>
      <c r="Y218" s="3" t="s">
        <v>48</v>
      </c>
      <c r="Z218" s="3" t="s">
        <v>49</v>
      </c>
      <c r="AA218" s="3">
        <v>1860476152</v>
      </c>
      <c r="AB218" s="3">
        <v>200275556</v>
      </c>
      <c r="AC218" s="5">
        <v>44203</v>
      </c>
      <c r="AD218" s="3">
        <v>1774470083</v>
      </c>
      <c r="AE218" s="3" t="s">
        <v>50</v>
      </c>
      <c r="AF218" s="3" t="s">
        <v>51</v>
      </c>
      <c r="AG218" s="3" t="s">
        <v>49</v>
      </c>
      <c r="AH218" s="3" t="s">
        <v>53</v>
      </c>
      <c r="AI218" s="3" t="s">
        <v>54</v>
      </c>
    </row>
    <row r="219" spans="1:35" ht="26.25">
      <c r="A219" s="3">
        <v>215</v>
      </c>
      <c r="B219" s="3" t="str">
        <f>T("03270047287")</f>
        <v>03270047287</v>
      </c>
      <c r="C219" s="3" t="str">
        <f>T("19672713087121145")</f>
        <v>19672713087121145</v>
      </c>
      <c r="D219" s="3" t="s">
        <v>1285</v>
      </c>
      <c r="E219" s="3" t="s">
        <v>1286</v>
      </c>
      <c r="F219" s="3" t="s">
        <v>1287</v>
      </c>
      <c r="G219" s="3" t="s">
        <v>1288</v>
      </c>
      <c r="H219" s="3" t="s">
        <v>1236</v>
      </c>
      <c r="I219" s="3" t="s">
        <v>1289</v>
      </c>
      <c r="J219" s="4"/>
      <c r="K219" s="5">
        <v>24544</v>
      </c>
      <c r="L219" s="3">
        <v>55</v>
      </c>
      <c r="M219" s="3" t="s">
        <v>41</v>
      </c>
      <c r="N219" s="3" t="s">
        <v>42</v>
      </c>
      <c r="O219" s="3" t="s">
        <v>43</v>
      </c>
      <c r="P219" s="3">
        <v>8</v>
      </c>
      <c r="Q219" s="3" t="s">
        <v>1284</v>
      </c>
      <c r="R219" s="3" t="s">
        <v>45</v>
      </c>
      <c r="S219" s="4"/>
      <c r="T219" s="3" t="s">
        <v>61</v>
      </c>
      <c r="U219" s="3">
        <v>1788039883</v>
      </c>
      <c r="V219" s="3" t="s">
        <v>47</v>
      </c>
      <c r="W219" s="3">
        <v>4099</v>
      </c>
      <c r="X219" s="3" t="s">
        <v>48</v>
      </c>
      <c r="Y219" s="3" t="s">
        <v>48</v>
      </c>
      <c r="Z219" s="3" t="s">
        <v>49</v>
      </c>
      <c r="AA219" s="3">
        <v>1738592529</v>
      </c>
      <c r="AB219" s="3">
        <v>200275556</v>
      </c>
      <c r="AC219" s="5">
        <v>44203</v>
      </c>
      <c r="AD219" s="3">
        <v>1788039883</v>
      </c>
      <c r="AE219" s="3" t="s">
        <v>50</v>
      </c>
      <c r="AF219" s="3" t="s">
        <v>51</v>
      </c>
      <c r="AG219" s="3" t="s">
        <v>49</v>
      </c>
      <c r="AH219" s="3" t="s">
        <v>53</v>
      </c>
      <c r="AI219" s="3" t="s">
        <v>54</v>
      </c>
    </row>
    <row r="220" spans="1:35" ht="26.25">
      <c r="A220" s="3">
        <v>216</v>
      </c>
      <c r="B220" s="3" t="str">
        <f>T("03270047289")</f>
        <v>03270047289</v>
      </c>
      <c r="C220" s="3" t="str">
        <f>T("20102713087100878")</f>
        <v>20102713087100878</v>
      </c>
      <c r="D220" s="3" t="s">
        <v>1290</v>
      </c>
      <c r="E220" s="3" t="s">
        <v>1291</v>
      </c>
      <c r="F220" s="3" t="s">
        <v>1292</v>
      </c>
      <c r="G220" s="3" t="s">
        <v>1293</v>
      </c>
      <c r="H220" s="3" t="s">
        <v>1294</v>
      </c>
      <c r="I220" s="3" t="s">
        <v>1295</v>
      </c>
      <c r="J220" s="4"/>
      <c r="K220" s="5">
        <v>40447</v>
      </c>
      <c r="L220" s="3">
        <v>11</v>
      </c>
      <c r="M220" s="3" t="s">
        <v>41</v>
      </c>
      <c r="N220" s="3" t="s">
        <v>42</v>
      </c>
      <c r="O220" s="3" t="s">
        <v>43</v>
      </c>
      <c r="P220" s="3">
        <v>4</v>
      </c>
      <c r="Q220" s="3" t="s">
        <v>1296</v>
      </c>
      <c r="R220" s="3" t="s">
        <v>81</v>
      </c>
      <c r="S220" s="4"/>
      <c r="T220" s="3" t="s">
        <v>1231</v>
      </c>
      <c r="U220" s="3">
        <v>1750167930</v>
      </c>
      <c r="V220" s="3" t="s">
        <v>47</v>
      </c>
      <c r="W220" s="3">
        <v>4101</v>
      </c>
      <c r="X220" s="3" t="s">
        <v>48</v>
      </c>
      <c r="Y220" s="3" t="s">
        <v>48</v>
      </c>
      <c r="Z220" s="3" t="s">
        <v>49</v>
      </c>
      <c r="AA220" s="3">
        <v>1999201060</v>
      </c>
      <c r="AB220" s="3">
        <v>200275556</v>
      </c>
      <c r="AC220" s="5">
        <v>44203</v>
      </c>
      <c r="AD220" s="3">
        <v>1750167930</v>
      </c>
      <c r="AE220" s="3" t="s">
        <v>109</v>
      </c>
      <c r="AF220" s="3" t="s">
        <v>51</v>
      </c>
      <c r="AG220" s="3" t="s">
        <v>49</v>
      </c>
      <c r="AH220" s="3" t="s">
        <v>53</v>
      </c>
      <c r="AI220" s="3" t="s">
        <v>54</v>
      </c>
    </row>
    <row r="221" spans="1:35" ht="26.25">
      <c r="A221" s="3">
        <v>217</v>
      </c>
      <c r="B221" s="3" t="str">
        <f>T("03270047291")</f>
        <v>03270047291</v>
      </c>
      <c r="C221" s="3" t="str">
        <f>T("19852713087117385")</f>
        <v>19852713087117385</v>
      </c>
      <c r="D221" s="3" t="s">
        <v>1297</v>
      </c>
      <c r="E221" s="3" t="s">
        <v>1298</v>
      </c>
      <c r="F221" s="3" t="s">
        <v>1299</v>
      </c>
      <c r="G221" s="3" t="s">
        <v>1300</v>
      </c>
      <c r="H221" s="3" t="s">
        <v>1301</v>
      </c>
      <c r="I221" s="3" t="s">
        <v>1302</v>
      </c>
      <c r="J221" s="4"/>
      <c r="K221" s="5">
        <v>31210</v>
      </c>
      <c r="L221" s="3">
        <v>36</v>
      </c>
      <c r="M221" s="3" t="s">
        <v>41</v>
      </c>
      <c r="N221" s="3" t="s">
        <v>42</v>
      </c>
      <c r="O221" s="3" t="s">
        <v>43</v>
      </c>
      <c r="P221" s="3">
        <v>6</v>
      </c>
      <c r="Q221" s="3" t="s">
        <v>1284</v>
      </c>
      <c r="R221" s="3" t="s">
        <v>81</v>
      </c>
      <c r="S221" s="4"/>
      <c r="T221" s="3" t="s">
        <v>61</v>
      </c>
      <c r="U221" s="3">
        <v>1750167930</v>
      </c>
      <c r="V221" s="3" t="s">
        <v>47</v>
      </c>
      <c r="W221" s="3">
        <v>4102</v>
      </c>
      <c r="X221" s="3" t="s">
        <v>48</v>
      </c>
      <c r="Y221" s="3" t="s">
        <v>48</v>
      </c>
      <c r="Z221" s="3" t="s">
        <v>95</v>
      </c>
      <c r="AA221" s="3">
        <v>1750167930</v>
      </c>
      <c r="AB221" s="3">
        <v>200275556</v>
      </c>
      <c r="AC221" s="5">
        <v>44203</v>
      </c>
      <c r="AD221" s="3">
        <v>1750167930</v>
      </c>
      <c r="AE221" s="3" t="s">
        <v>50</v>
      </c>
      <c r="AF221" s="3" t="s">
        <v>51</v>
      </c>
      <c r="AG221" s="3" t="s">
        <v>49</v>
      </c>
      <c r="AH221" s="3" t="s">
        <v>53</v>
      </c>
      <c r="AI221" s="3" t="s">
        <v>54</v>
      </c>
    </row>
    <row r="222" spans="1:35" ht="26.25">
      <c r="A222" s="3">
        <v>218</v>
      </c>
      <c r="B222" s="3" t="str">
        <f>T("03270047292")</f>
        <v>03270047292</v>
      </c>
      <c r="C222" s="3" t="str">
        <f>T("20142713087102704")</f>
        <v>20142713087102704</v>
      </c>
      <c r="D222" s="3" t="s">
        <v>1303</v>
      </c>
      <c r="E222" s="3" t="s">
        <v>1304</v>
      </c>
      <c r="F222" s="3" t="s">
        <v>1305</v>
      </c>
      <c r="G222" s="3" t="s">
        <v>1306</v>
      </c>
      <c r="H222" s="3" t="s">
        <v>721</v>
      </c>
      <c r="I222" s="3" t="s">
        <v>1307</v>
      </c>
      <c r="J222" s="4"/>
      <c r="K222" s="5">
        <v>41824</v>
      </c>
      <c r="L222" s="3">
        <v>7</v>
      </c>
      <c r="M222" s="3" t="s">
        <v>41</v>
      </c>
      <c r="N222" s="3" t="s">
        <v>42</v>
      </c>
      <c r="O222" s="3" t="s">
        <v>43</v>
      </c>
      <c r="P222" s="3">
        <v>3</v>
      </c>
      <c r="Q222" s="3" t="s">
        <v>1279</v>
      </c>
      <c r="R222" s="3" t="s">
        <v>45</v>
      </c>
      <c r="S222" s="4"/>
      <c r="T222" s="3" t="s">
        <v>1231</v>
      </c>
      <c r="U222" s="3">
        <v>1798777185</v>
      </c>
      <c r="V222" s="3" t="s">
        <v>47</v>
      </c>
      <c r="W222" s="3">
        <v>4103</v>
      </c>
      <c r="X222" s="3" t="s">
        <v>48</v>
      </c>
      <c r="Y222" s="3" t="s">
        <v>48</v>
      </c>
      <c r="Z222" s="3" t="s">
        <v>49</v>
      </c>
      <c r="AA222" s="3">
        <v>1798777185</v>
      </c>
      <c r="AB222" s="3">
        <v>200275556</v>
      </c>
      <c r="AC222" s="5">
        <v>44203</v>
      </c>
      <c r="AD222" s="3">
        <v>1798777185</v>
      </c>
      <c r="AE222" s="3" t="s">
        <v>109</v>
      </c>
      <c r="AF222" s="3" t="s">
        <v>51</v>
      </c>
      <c r="AG222" s="3" t="s">
        <v>49</v>
      </c>
      <c r="AH222" s="3" t="s">
        <v>53</v>
      </c>
      <c r="AI222" s="3" t="s">
        <v>54</v>
      </c>
    </row>
    <row r="223" spans="1:35" ht="26.25">
      <c r="A223" s="3">
        <v>219</v>
      </c>
      <c r="B223" s="3" t="str">
        <f>T("03270047293")</f>
        <v>03270047293</v>
      </c>
      <c r="C223" s="3" t="str">
        <f>T("19872713087116332")</f>
        <v>19872713087116332</v>
      </c>
      <c r="D223" s="3" t="s">
        <v>1308</v>
      </c>
      <c r="E223" s="3" t="s">
        <v>1309</v>
      </c>
      <c r="F223" s="3" t="s">
        <v>1310</v>
      </c>
      <c r="G223" s="3" t="s">
        <v>1311</v>
      </c>
      <c r="H223" s="3" t="s">
        <v>1312</v>
      </c>
      <c r="I223" s="3" t="s">
        <v>1313</v>
      </c>
      <c r="J223" s="4"/>
      <c r="K223" s="5">
        <v>32065</v>
      </c>
      <c r="L223" s="3">
        <v>34</v>
      </c>
      <c r="M223" s="3" t="s">
        <v>41</v>
      </c>
      <c r="N223" s="3" t="s">
        <v>42</v>
      </c>
      <c r="O223" s="3" t="s">
        <v>43</v>
      </c>
      <c r="P223" s="3">
        <v>3</v>
      </c>
      <c r="Q223" s="3" t="s">
        <v>1279</v>
      </c>
      <c r="R223" s="3" t="s">
        <v>45</v>
      </c>
      <c r="S223" s="4"/>
      <c r="T223" s="3" t="s">
        <v>1231</v>
      </c>
      <c r="U223" s="3">
        <v>1731601214</v>
      </c>
      <c r="V223" s="3" t="s">
        <v>47</v>
      </c>
      <c r="W223" s="3">
        <v>4104</v>
      </c>
      <c r="X223" s="3" t="s">
        <v>48</v>
      </c>
      <c r="Y223" s="3" t="s">
        <v>48</v>
      </c>
      <c r="Z223" s="3" t="s">
        <v>95</v>
      </c>
      <c r="AA223" s="3">
        <v>1731601214</v>
      </c>
      <c r="AB223" s="3">
        <v>200275556</v>
      </c>
      <c r="AC223" s="5">
        <v>44203</v>
      </c>
      <c r="AD223" s="3">
        <v>1731601214</v>
      </c>
      <c r="AE223" s="3" t="s">
        <v>50</v>
      </c>
      <c r="AF223" s="3" t="s">
        <v>51</v>
      </c>
      <c r="AG223" s="3" t="s">
        <v>49</v>
      </c>
      <c r="AH223" s="3" t="s">
        <v>53</v>
      </c>
      <c r="AI223" s="3" t="s">
        <v>54</v>
      </c>
    </row>
    <row r="224" spans="1:35" ht="26.25">
      <c r="A224" s="3">
        <v>220</v>
      </c>
      <c r="B224" s="3" t="str">
        <f>T("03270047294")</f>
        <v>03270047294</v>
      </c>
      <c r="C224" s="3" t="str">
        <f>T("19712713087115107")</f>
        <v>19712713087115107</v>
      </c>
      <c r="D224" s="3" t="s">
        <v>1314</v>
      </c>
      <c r="E224" s="3" t="s">
        <v>1315</v>
      </c>
      <c r="F224" s="3" t="s">
        <v>1316</v>
      </c>
      <c r="G224" s="3" t="s">
        <v>1317</v>
      </c>
      <c r="H224" s="3" t="s">
        <v>1318</v>
      </c>
      <c r="I224" s="3" t="s">
        <v>1319</v>
      </c>
      <c r="J224" s="4"/>
      <c r="K224" s="5">
        <v>26060</v>
      </c>
      <c r="L224" s="3">
        <v>50</v>
      </c>
      <c r="M224" s="3" t="s">
        <v>41</v>
      </c>
      <c r="N224" s="3" t="s">
        <v>42</v>
      </c>
      <c r="O224" s="3" t="s">
        <v>43</v>
      </c>
      <c r="P224" s="3">
        <v>3</v>
      </c>
      <c r="Q224" s="3" t="s">
        <v>1279</v>
      </c>
      <c r="R224" s="3" t="s">
        <v>45</v>
      </c>
      <c r="S224" s="4"/>
      <c r="T224" s="3" t="s">
        <v>61</v>
      </c>
      <c r="U224" s="3">
        <v>1608191911</v>
      </c>
      <c r="V224" s="3" t="s">
        <v>47</v>
      </c>
      <c r="W224" s="3">
        <v>4105</v>
      </c>
      <c r="X224" s="3" t="s">
        <v>48</v>
      </c>
      <c r="Y224" s="3" t="s">
        <v>48</v>
      </c>
      <c r="Z224" s="3" t="s">
        <v>95</v>
      </c>
      <c r="AA224" s="3">
        <v>1608191911</v>
      </c>
      <c r="AB224" s="3">
        <v>200275556</v>
      </c>
      <c r="AC224" s="5">
        <v>44203</v>
      </c>
      <c r="AD224" s="3">
        <v>1608191911</v>
      </c>
      <c r="AE224" s="3" t="s">
        <v>50</v>
      </c>
      <c r="AF224" s="3" t="s">
        <v>51</v>
      </c>
      <c r="AG224" s="3" t="s">
        <v>49</v>
      </c>
      <c r="AH224" s="3" t="s">
        <v>53</v>
      </c>
      <c r="AI224" s="3" t="s">
        <v>54</v>
      </c>
    </row>
    <row r="225" spans="1:35" ht="26.25">
      <c r="A225" s="3">
        <v>221</v>
      </c>
      <c r="B225" s="3" t="str">
        <f>T("03270047295")</f>
        <v>03270047295</v>
      </c>
      <c r="C225" s="3" t="str">
        <f>T("19612713087607512")</f>
        <v>19612713087607512</v>
      </c>
      <c r="D225" s="3" t="s">
        <v>1320</v>
      </c>
      <c r="E225" s="3" t="s">
        <v>1321</v>
      </c>
      <c r="F225" s="3" t="s">
        <v>1322</v>
      </c>
      <c r="G225" s="3" t="s">
        <v>1323</v>
      </c>
      <c r="H225" s="3" t="s">
        <v>1324</v>
      </c>
      <c r="I225" s="3" t="s">
        <v>1325</v>
      </c>
      <c r="J225" s="4"/>
      <c r="K225" s="5">
        <v>22467</v>
      </c>
      <c r="L225" s="3">
        <v>60</v>
      </c>
      <c r="M225" s="3" t="s">
        <v>41</v>
      </c>
      <c r="N225" s="3" t="s">
        <v>42</v>
      </c>
      <c r="O225" s="3" t="s">
        <v>43</v>
      </c>
      <c r="P225" s="3">
        <v>6</v>
      </c>
      <c r="Q225" s="3" t="s">
        <v>1326</v>
      </c>
      <c r="R225" s="3" t="s">
        <v>45</v>
      </c>
      <c r="S225" s="4"/>
      <c r="T225" s="3" t="s">
        <v>61</v>
      </c>
      <c r="U225" s="3">
        <v>1731240725</v>
      </c>
      <c r="V225" s="3" t="s">
        <v>47</v>
      </c>
      <c r="W225" s="3">
        <v>4106</v>
      </c>
      <c r="X225" s="3" t="s">
        <v>48</v>
      </c>
      <c r="Y225" s="3" t="s">
        <v>48</v>
      </c>
      <c r="Z225" s="3" t="s">
        <v>95</v>
      </c>
      <c r="AA225" s="3">
        <v>1731240725</v>
      </c>
      <c r="AB225" s="3">
        <v>200275556</v>
      </c>
      <c r="AC225" s="5">
        <v>44203</v>
      </c>
      <c r="AD225" s="3">
        <v>1731240725</v>
      </c>
      <c r="AE225" s="3" t="s">
        <v>50</v>
      </c>
      <c r="AF225" s="3" t="s">
        <v>51</v>
      </c>
      <c r="AG225" s="3" t="s">
        <v>49</v>
      </c>
      <c r="AH225" s="3" t="s">
        <v>53</v>
      </c>
      <c r="AI225" s="3" t="s">
        <v>54</v>
      </c>
    </row>
    <row r="226" spans="1:35" ht="26.25">
      <c r="A226" s="3">
        <v>222</v>
      </c>
      <c r="B226" s="3" t="str">
        <f>T("03270047296")</f>
        <v>03270047296</v>
      </c>
      <c r="C226" s="3" t="str">
        <f>T("19742713087113527")</f>
        <v>19742713087113527</v>
      </c>
      <c r="D226" s="3" t="s">
        <v>1327</v>
      </c>
      <c r="E226" s="3" t="s">
        <v>1328</v>
      </c>
      <c r="F226" s="3" t="s">
        <v>1329</v>
      </c>
      <c r="G226" s="3" t="s">
        <v>1330</v>
      </c>
      <c r="H226" s="3" t="s">
        <v>1331</v>
      </c>
      <c r="I226" s="3" t="s">
        <v>1332</v>
      </c>
      <c r="J226" s="4"/>
      <c r="K226" s="5">
        <v>27159</v>
      </c>
      <c r="L226" s="3">
        <v>47</v>
      </c>
      <c r="M226" s="3" t="s">
        <v>41</v>
      </c>
      <c r="N226" s="3" t="s">
        <v>42</v>
      </c>
      <c r="O226" s="3" t="s">
        <v>43</v>
      </c>
      <c r="P226" s="3">
        <v>3</v>
      </c>
      <c r="Q226" s="3" t="s">
        <v>1279</v>
      </c>
      <c r="R226" s="3" t="s">
        <v>45</v>
      </c>
      <c r="S226" s="4"/>
      <c r="T226" s="3" t="s">
        <v>61</v>
      </c>
      <c r="U226" s="3">
        <v>1314166741</v>
      </c>
      <c r="V226" s="3" t="s">
        <v>47</v>
      </c>
      <c r="W226" s="3">
        <v>4107</v>
      </c>
      <c r="X226" s="3" t="s">
        <v>48</v>
      </c>
      <c r="Y226" s="3" t="s">
        <v>48</v>
      </c>
      <c r="Z226" s="3" t="s">
        <v>49</v>
      </c>
      <c r="AA226" s="3">
        <v>1314166741</v>
      </c>
      <c r="AB226" s="3">
        <v>200275556</v>
      </c>
      <c r="AC226" s="5">
        <v>44203</v>
      </c>
      <c r="AD226" s="3">
        <v>1314166741</v>
      </c>
      <c r="AE226" s="3" t="s">
        <v>50</v>
      </c>
      <c r="AF226" s="3" t="s">
        <v>51</v>
      </c>
      <c r="AG226" s="3" t="s">
        <v>49</v>
      </c>
      <c r="AH226" s="3" t="s">
        <v>53</v>
      </c>
      <c r="AI226" s="3" t="s">
        <v>54</v>
      </c>
    </row>
    <row r="227" spans="1:35" ht="26.25">
      <c r="A227" s="3">
        <v>223</v>
      </c>
      <c r="B227" s="3" t="str">
        <f>T("03270047351")</f>
        <v>03270047351</v>
      </c>
      <c r="C227" s="3" t="str">
        <f>T("7331552518")</f>
        <v>7331552518</v>
      </c>
      <c r="D227" s="3" t="s">
        <v>1333</v>
      </c>
      <c r="E227" s="3" t="s">
        <v>1334</v>
      </c>
      <c r="F227" s="3" t="s">
        <v>1335</v>
      </c>
      <c r="G227" s="3" t="s">
        <v>1336</v>
      </c>
      <c r="H227" s="3" t="s">
        <v>1337</v>
      </c>
      <c r="I227" s="3" t="s">
        <v>1338</v>
      </c>
      <c r="J227" s="4"/>
      <c r="K227" s="5">
        <v>25680</v>
      </c>
      <c r="L227" s="3">
        <v>51</v>
      </c>
      <c r="M227" s="3" t="s">
        <v>41</v>
      </c>
      <c r="N227" s="3" t="s">
        <v>42</v>
      </c>
      <c r="O227" s="3" t="s">
        <v>43</v>
      </c>
      <c r="P227" s="3">
        <v>8</v>
      </c>
      <c r="Q227" s="3" t="s">
        <v>1339</v>
      </c>
      <c r="R227" s="4"/>
      <c r="S227" s="4"/>
      <c r="T227" s="3" t="s">
        <v>61</v>
      </c>
      <c r="U227" s="3">
        <v>1797532936</v>
      </c>
      <c r="V227" s="3" t="s">
        <v>47</v>
      </c>
      <c r="W227" s="3">
        <v>4100</v>
      </c>
      <c r="X227" s="3" t="s">
        <v>48</v>
      </c>
      <c r="Y227" s="3" t="s">
        <v>48</v>
      </c>
      <c r="Z227" s="3" t="s">
        <v>49</v>
      </c>
      <c r="AA227" s="3">
        <v>1918822671</v>
      </c>
      <c r="AB227" s="3">
        <v>200275556</v>
      </c>
      <c r="AC227" s="5">
        <v>44203</v>
      </c>
      <c r="AD227" s="3">
        <v>1797532936</v>
      </c>
      <c r="AE227" s="3" t="s">
        <v>50</v>
      </c>
      <c r="AF227" s="3" t="s">
        <v>51</v>
      </c>
      <c r="AG227" s="3" t="s">
        <v>52</v>
      </c>
      <c r="AH227" s="3" t="s">
        <v>53</v>
      </c>
      <c r="AI227" s="3" t="s">
        <v>54</v>
      </c>
    </row>
    <row r="228" spans="1:35" ht="26.25">
      <c r="A228" s="3">
        <v>224</v>
      </c>
      <c r="B228" s="3" t="str">
        <f>T("03270047352")</f>
        <v>03270047352</v>
      </c>
      <c r="C228" s="3" t="str">
        <f>T("19883313047049508")</f>
        <v>19883313047049508</v>
      </c>
      <c r="D228" s="3" t="s">
        <v>1340</v>
      </c>
      <c r="E228" s="3" t="s">
        <v>1341</v>
      </c>
      <c r="F228" s="3" t="s">
        <v>1342</v>
      </c>
      <c r="G228" s="3" t="s">
        <v>1343</v>
      </c>
      <c r="H228" s="3" t="s">
        <v>1344</v>
      </c>
      <c r="I228" s="3" t="s">
        <v>1345</v>
      </c>
      <c r="J228" s="4"/>
      <c r="K228" s="5">
        <v>32162</v>
      </c>
      <c r="L228" s="3">
        <v>34</v>
      </c>
      <c r="M228" s="3" t="s">
        <v>41</v>
      </c>
      <c r="N228" s="3" t="s">
        <v>42</v>
      </c>
      <c r="O228" s="3" t="s">
        <v>43</v>
      </c>
      <c r="P228" s="3">
        <v>1</v>
      </c>
      <c r="Q228" s="3" t="s">
        <v>1346</v>
      </c>
      <c r="R228" s="4"/>
      <c r="S228" s="4"/>
      <c r="T228" s="3" t="s">
        <v>46</v>
      </c>
      <c r="U228" s="3">
        <v>1773663928</v>
      </c>
      <c r="V228" s="3" t="s">
        <v>47</v>
      </c>
      <c r="W228" s="3">
        <v>4109</v>
      </c>
      <c r="X228" s="3" t="s">
        <v>48</v>
      </c>
      <c r="Y228" s="3" t="s">
        <v>48</v>
      </c>
      <c r="Z228" s="3" t="s">
        <v>49</v>
      </c>
      <c r="AA228" s="3">
        <v>1776967255</v>
      </c>
      <c r="AB228" s="3">
        <v>200275556</v>
      </c>
      <c r="AC228" s="5">
        <v>44203</v>
      </c>
      <c r="AD228" s="3">
        <v>1773663928</v>
      </c>
      <c r="AE228" s="3" t="s">
        <v>50</v>
      </c>
      <c r="AF228" s="3" t="s">
        <v>51</v>
      </c>
      <c r="AG228" s="3" t="s">
        <v>52</v>
      </c>
      <c r="AH228" s="3" t="s">
        <v>53</v>
      </c>
      <c r="AI228" s="3" t="s">
        <v>54</v>
      </c>
    </row>
    <row r="229" spans="1:35" ht="26.25">
      <c r="A229" s="3">
        <v>225</v>
      </c>
      <c r="B229" s="3" t="str">
        <f>T("03270047353")</f>
        <v>03270047353</v>
      </c>
      <c r="C229" s="3" t="str">
        <f>T("19772713087114903")</f>
        <v>19772713087114903</v>
      </c>
      <c r="D229" s="3" t="s">
        <v>1347</v>
      </c>
      <c r="E229" s="3" t="s">
        <v>1348</v>
      </c>
      <c r="F229" s="3" t="s">
        <v>1349</v>
      </c>
      <c r="G229" s="3" t="s">
        <v>1350</v>
      </c>
      <c r="H229" s="3" t="s">
        <v>1351</v>
      </c>
      <c r="I229" s="3" t="s">
        <v>1352</v>
      </c>
      <c r="J229" s="4"/>
      <c r="K229" s="5">
        <v>28347</v>
      </c>
      <c r="L229" s="3">
        <v>44</v>
      </c>
      <c r="M229" s="3" t="s">
        <v>41</v>
      </c>
      <c r="N229" s="3" t="s">
        <v>42</v>
      </c>
      <c r="O229" s="3" t="s">
        <v>43</v>
      </c>
      <c r="P229" s="3">
        <v>3</v>
      </c>
      <c r="Q229" s="3" t="s">
        <v>1346</v>
      </c>
      <c r="R229" s="4"/>
      <c r="S229" s="4"/>
      <c r="T229" s="3" t="s">
        <v>61</v>
      </c>
      <c r="U229" s="3">
        <v>1518341943</v>
      </c>
      <c r="V229" s="3" t="s">
        <v>47</v>
      </c>
      <c r="W229" s="3">
        <v>4110</v>
      </c>
      <c r="X229" s="3" t="s">
        <v>48</v>
      </c>
      <c r="Y229" s="3" t="s">
        <v>48</v>
      </c>
      <c r="Z229" s="3" t="s">
        <v>95</v>
      </c>
      <c r="AA229" s="3">
        <v>1518341943</v>
      </c>
      <c r="AB229" s="3">
        <v>200275556</v>
      </c>
      <c r="AC229" s="5">
        <v>44203</v>
      </c>
      <c r="AD229" s="3">
        <v>1518341943</v>
      </c>
      <c r="AE229" s="3" t="s">
        <v>50</v>
      </c>
      <c r="AF229" s="3" t="s">
        <v>51</v>
      </c>
      <c r="AG229" s="3" t="s">
        <v>52</v>
      </c>
      <c r="AH229" s="3" t="s">
        <v>53</v>
      </c>
      <c r="AI229" s="3" t="s">
        <v>54</v>
      </c>
    </row>
    <row r="230" spans="1:35" ht="26.25">
      <c r="A230" s="3">
        <v>226</v>
      </c>
      <c r="B230" s="3" t="str">
        <f>T("03270047354")</f>
        <v>03270047354</v>
      </c>
      <c r="C230" s="3" t="str">
        <f>T("7331859491")</f>
        <v>7331859491</v>
      </c>
      <c r="D230" s="3" t="s">
        <v>1353</v>
      </c>
      <c r="E230" s="3" t="s">
        <v>1354</v>
      </c>
      <c r="F230" s="3" t="s">
        <v>1355</v>
      </c>
      <c r="G230" s="3" t="s">
        <v>1356</v>
      </c>
      <c r="H230" s="3" t="s">
        <v>1357</v>
      </c>
      <c r="I230" s="3" t="s">
        <v>1358</v>
      </c>
      <c r="J230" s="4"/>
      <c r="K230" s="5">
        <v>29808</v>
      </c>
      <c r="L230" s="3">
        <v>40</v>
      </c>
      <c r="M230" s="3" t="s">
        <v>41</v>
      </c>
      <c r="N230" s="3" t="s">
        <v>42</v>
      </c>
      <c r="O230" s="3" t="s">
        <v>43</v>
      </c>
      <c r="P230" s="3">
        <v>4</v>
      </c>
      <c r="Q230" s="3" t="s">
        <v>1359</v>
      </c>
      <c r="R230" s="4"/>
      <c r="S230" s="4"/>
      <c r="T230" s="3" t="s">
        <v>61</v>
      </c>
      <c r="U230" s="3">
        <v>1764971651</v>
      </c>
      <c r="V230" s="3" t="s">
        <v>47</v>
      </c>
      <c r="W230" s="3">
        <v>4111</v>
      </c>
      <c r="X230" s="3" t="s">
        <v>48</v>
      </c>
      <c r="Y230" s="3" t="s">
        <v>48</v>
      </c>
      <c r="Z230" s="3" t="s">
        <v>49</v>
      </c>
      <c r="AA230" s="3">
        <v>1764971651</v>
      </c>
      <c r="AB230" s="3">
        <v>200275556</v>
      </c>
      <c r="AC230" s="5">
        <v>44203</v>
      </c>
      <c r="AD230" s="3">
        <v>1764971651</v>
      </c>
      <c r="AE230" s="3" t="s">
        <v>50</v>
      </c>
      <c r="AF230" s="3" t="s">
        <v>51</v>
      </c>
      <c r="AG230" s="3" t="s">
        <v>52</v>
      </c>
      <c r="AH230" s="3" t="s">
        <v>53</v>
      </c>
      <c r="AI230" s="3" t="s">
        <v>54</v>
      </c>
    </row>
    <row r="231" spans="1:35" ht="26.25">
      <c r="A231" s="3">
        <v>227</v>
      </c>
      <c r="B231" s="3" t="str">
        <f>T("03270047355")</f>
        <v>03270047355</v>
      </c>
      <c r="C231" s="3" t="str">
        <f>T("19722713087116794")</f>
        <v>19722713087116794</v>
      </c>
      <c r="D231" s="3" t="s">
        <v>1360</v>
      </c>
      <c r="E231" s="3" t="s">
        <v>1361</v>
      </c>
      <c r="F231" s="3" t="s">
        <v>1362</v>
      </c>
      <c r="G231" s="3" t="s">
        <v>1363</v>
      </c>
      <c r="H231" s="3" t="s">
        <v>1364</v>
      </c>
      <c r="I231" s="3" t="s">
        <v>1365</v>
      </c>
      <c r="J231" s="4"/>
      <c r="K231" s="5">
        <v>26413</v>
      </c>
      <c r="L231" s="3">
        <v>49</v>
      </c>
      <c r="M231" s="3" t="s">
        <v>41</v>
      </c>
      <c r="N231" s="3" t="s">
        <v>42</v>
      </c>
      <c r="O231" s="3" t="s">
        <v>43</v>
      </c>
      <c r="P231" s="3">
        <v>4</v>
      </c>
      <c r="Q231" s="3" t="s">
        <v>1128</v>
      </c>
      <c r="R231" s="4"/>
      <c r="S231" s="4"/>
      <c r="T231" s="3" t="s">
        <v>61</v>
      </c>
      <c r="U231" s="3">
        <v>1315174034</v>
      </c>
      <c r="V231" s="3" t="s">
        <v>47</v>
      </c>
      <c r="W231" s="3">
        <v>4112</v>
      </c>
      <c r="X231" s="3" t="s">
        <v>48</v>
      </c>
      <c r="Y231" s="3" t="s">
        <v>48</v>
      </c>
      <c r="Z231" s="3" t="s">
        <v>95</v>
      </c>
      <c r="AA231" s="3">
        <v>1315174034</v>
      </c>
      <c r="AB231" s="3">
        <v>200275556</v>
      </c>
      <c r="AC231" s="5">
        <v>44203</v>
      </c>
      <c r="AD231" s="3">
        <v>1315174034</v>
      </c>
      <c r="AE231" s="3" t="s">
        <v>50</v>
      </c>
      <c r="AF231" s="3" t="s">
        <v>51</v>
      </c>
      <c r="AG231" s="3" t="s">
        <v>52</v>
      </c>
      <c r="AH231" s="3" t="s">
        <v>53</v>
      </c>
      <c r="AI231" s="3" t="s">
        <v>54</v>
      </c>
    </row>
    <row r="232" spans="1:35" ht="26.25">
      <c r="A232" s="3">
        <v>228</v>
      </c>
      <c r="B232" s="3" t="str">
        <f>T("03270047356")</f>
        <v>03270047356</v>
      </c>
      <c r="C232" s="3" t="str">
        <f>T("1481497731")</f>
        <v>1481497731</v>
      </c>
      <c r="D232" s="3" t="s">
        <v>1366</v>
      </c>
      <c r="E232" s="3" t="s">
        <v>1367</v>
      </c>
      <c r="F232" s="3" t="s">
        <v>1226</v>
      </c>
      <c r="G232" s="3" t="s">
        <v>1368</v>
      </c>
      <c r="H232" s="3" t="s">
        <v>577</v>
      </c>
      <c r="I232" s="3" t="s">
        <v>1369</v>
      </c>
      <c r="J232" s="4"/>
      <c r="K232" s="5">
        <v>23595</v>
      </c>
      <c r="L232" s="3">
        <v>57</v>
      </c>
      <c r="M232" s="3" t="s">
        <v>41</v>
      </c>
      <c r="N232" s="3" t="s">
        <v>42</v>
      </c>
      <c r="O232" s="3" t="s">
        <v>43</v>
      </c>
      <c r="P232" s="3">
        <v>6</v>
      </c>
      <c r="Q232" s="3" t="s">
        <v>1370</v>
      </c>
      <c r="R232" s="4"/>
      <c r="S232" s="4"/>
      <c r="T232" s="3" t="s">
        <v>61</v>
      </c>
      <c r="U232" s="3">
        <v>1736674366</v>
      </c>
      <c r="V232" s="3" t="s">
        <v>47</v>
      </c>
      <c r="W232" s="3">
        <v>4113</v>
      </c>
      <c r="X232" s="3" t="s">
        <v>48</v>
      </c>
      <c r="Y232" s="3" t="s">
        <v>48</v>
      </c>
      <c r="Z232" s="3" t="s">
        <v>95</v>
      </c>
      <c r="AA232" s="3">
        <v>1736674366</v>
      </c>
      <c r="AB232" s="3">
        <v>200275556</v>
      </c>
      <c r="AC232" s="5">
        <v>44203</v>
      </c>
      <c r="AD232" s="3">
        <v>1736674366</v>
      </c>
      <c r="AE232" s="3" t="s">
        <v>50</v>
      </c>
      <c r="AF232" s="3" t="s">
        <v>51</v>
      </c>
      <c r="AG232" s="3" t="s">
        <v>52</v>
      </c>
      <c r="AH232" s="3" t="s">
        <v>53</v>
      </c>
      <c r="AI232" s="3" t="s">
        <v>54</v>
      </c>
    </row>
    <row r="233" spans="1:35" ht="26.25">
      <c r="A233" s="3">
        <v>229</v>
      </c>
      <c r="B233" s="3" t="str">
        <f>T("03270047357")</f>
        <v>03270047357</v>
      </c>
      <c r="C233" s="3" t="str">
        <f>T("8231541239")</f>
        <v>8231541239</v>
      </c>
      <c r="D233" s="3" t="s">
        <v>1371</v>
      </c>
      <c r="E233" s="3" t="s">
        <v>1372</v>
      </c>
      <c r="F233" s="3" t="s">
        <v>1373</v>
      </c>
      <c r="G233" s="3" t="s">
        <v>1374</v>
      </c>
      <c r="H233" s="3" t="s">
        <v>1375</v>
      </c>
      <c r="I233" s="3" t="s">
        <v>1376</v>
      </c>
      <c r="J233" s="4"/>
      <c r="K233" s="5">
        <v>24836</v>
      </c>
      <c r="L233" s="3">
        <v>54</v>
      </c>
      <c r="M233" s="3" t="s">
        <v>41</v>
      </c>
      <c r="N233" s="3" t="s">
        <v>42</v>
      </c>
      <c r="O233" s="3" t="s">
        <v>43</v>
      </c>
      <c r="P233" s="3">
        <v>5</v>
      </c>
      <c r="Q233" s="3" t="s">
        <v>1377</v>
      </c>
      <c r="R233" s="4"/>
      <c r="S233" s="4"/>
      <c r="T233" s="3" t="s">
        <v>61</v>
      </c>
      <c r="U233" s="3">
        <v>1301198243</v>
      </c>
      <c r="V233" s="3" t="s">
        <v>47</v>
      </c>
      <c r="W233" s="3">
        <v>4114</v>
      </c>
      <c r="X233" s="3" t="s">
        <v>48</v>
      </c>
      <c r="Y233" s="3" t="s">
        <v>48</v>
      </c>
      <c r="Z233" s="3" t="s">
        <v>49</v>
      </c>
      <c r="AA233" s="3">
        <v>1861301411</v>
      </c>
      <c r="AB233" s="3">
        <v>200275556</v>
      </c>
      <c r="AC233" s="5">
        <v>44203</v>
      </c>
      <c r="AD233" s="3">
        <v>1301198243</v>
      </c>
      <c r="AE233" s="3" t="s">
        <v>50</v>
      </c>
      <c r="AF233" s="3" t="s">
        <v>51</v>
      </c>
      <c r="AG233" s="3" t="s">
        <v>52</v>
      </c>
      <c r="AH233" s="3" t="s">
        <v>53</v>
      </c>
      <c r="AI233" s="3" t="s">
        <v>54</v>
      </c>
    </row>
    <row r="234" spans="1:35" ht="26.25">
      <c r="A234" s="3">
        <v>230</v>
      </c>
      <c r="B234" s="3" t="str">
        <f>T("03270047358")</f>
        <v>03270047358</v>
      </c>
      <c r="C234" s="3" t="str">
        <f>T("19632713087116540")</f>
        <v>19632713087116540</v>
      </c>
      <c r="D234" s="3" t="s">
        <v>1378</v>
      </c>
      <c r="E234" s="3" t="s">
        <v>864</v>
      </c>
      <c r="F234" s="3" t="s">
        <v>1379</v>
      </c>
      <c r="G234" s="3" t="s">
        <v>1380</v>
      </c>
      <c r="H234" s="3" t="s">
        <v>1381</v>
      </c>
      <c r="I234" s="3" t="s">
        <v>1382</v>
      </c>
      <c r="J234" s="4"/>
      <c r="K234" s="5">
        <v>23303</v>
      </c>
      <c r="L234" s="3">
        <v>58</v>
      </c>
      <c r="M234" s="3" t="s">
        <v>41</v>
      </c>
      <c r="N234" s="3" t="s">
        <v>42</v>
      </c>
      <c r="O234" s="3" t="s">
        <v>43</v>
      </c>
      <c r="P234" s="3">
        <v>5</v>
      </c>
      <c r="Q234" s="3" t="s">
        <v>1383</v>
      </c>
      <c r="R234" s="4"/>
      <c r="S234" s="4"/>
      <c r="T234" s="3" t="s">
        <v>61</v>
      </c>
      <c r="U234" s="3">
        <v>1738052320</v>
      </c>
      <c r="V234" s="3" t="s">
        <v>47</v>
      </c>
      <c r="W234" s="3">
        <v>4115</v>
      </c>
      <c r="X234" s="3" t="s">
        <v>48</v>
      </c>
      <c r="Y234" s="3" t="s">
        <v>48</v>
      </c>
      <c r="Z234" s="3" t="s">
        <v>95</v>
      </c>
      <c r="AA234" s="3">
        <v>1738052320</v>
      </c>
      <c r="AB234" s="3">
        <v>200275556</v>
      </c>
      <c r="AC234" s="5">
        <v>44203</v>
      </c>
      <c r="AD234" s="3">
        <v>1738052320</v>
      </c>
      <c r="AE234" s="3" t="s">
        <v>50</v>
      </c>
      <c r="AF234" s="3" t="s">
        <v>51</v>
      </c>
      <c r="AG234" s="3" t="s">
        <v>52</v>
      </c>
      <c r="AH234" s="3" t="s">
        <v>53</v>
      </c>
      <c r="AI234" s="3" t="s">
        <v>54</v>
      </c>
    </row>
    <row r="235" spans="1:35" ht="26.25">
      <c r="A235" s="3">
        <v>231</v>
      </c>
      <c r="B235" s="3" t="str">
        <f>T("03270047359")</f>
        <v>03270047359</v>
      </c>
      <c r="C235" s="3" t="str">
        <f>T("20102713087002178")</f>
        <v>20102713087002178</v>
      </c>
      <c r="D235" s="3" t="s">
        <v>1384</v>
      </c>
      <c r="E235" s="3" t="s">
        <v>1385</v>
      </c>
      <c r="F235" s="3" t="s">
        <v>1386</v>
      </c>
      <c r="G235" s="3" t="s">
        <v>1387</v>
      </c>
      <c r="H235" s="3" t="s">
        <v>1388</v>
      </c>
      <c r="I235" s="3" t="s">
        <v>1389</v>
      </c>
      <c r="J235" s="4"/>
      <c r="K235" s="5">
        <v>40482</v>
      </c>
      <c r="L235" s="3">
        <v>11</v>
      </c>
      <c r="M235" s="3" t="s">
        <v>41</v>
      </c>
      <c r="N235" s="3" t="s">
        <v>42</v>
      </c>
      <c r="O235" s="3" t="s">
        <v>43</v>
      </c>
      <c r="P235" s="3">
        <v>4</v>
      </c>
      <c r="Q235" s="3" t="s">
        <v>1390</v>
      </c>
      <c r="R235" s="3" t="s">
        <v>81</v>
      </c>
      <c r="S235" s="4"/>
      <c r="T235" s="3" t="s">
        <v>46</v>
      </c>
      <c r="U235" s="3">
        <v>1794851910</v>
      </c>
      <c r="V235" s="3" t="s">
        <v>47</v>
      </c>
      <c r="W235" s="3">
        <v>4116</v>
      </c>
      <c r="X235" s="3" t="s">
        <v>48</v>
      </c>
      <c r="Y235" s="3" t="s">
        <v>48</v>
      </c>
      <c r="Z235" s="3" t="s">
        <v>49</v>
      </c>
      <c r="AA235" s="3">
        <v>1613019068</v>
      </c>
      <c r="AB235" s="3">
        <v>200275556</v>
      </c>
      <c r="AC235" s="5">
        <v>44203</v>
      </c>
      <c r="AD235" s="3">
        <v>1794851910</v>
      </c>
      <c r="AE235" s="3" t="s">
        <v>109</v>
      </c>
      <c r="AF235" s="3" t="s">
        <v>51</v>
      </c>
      <c r="AG235" s="3" t="s">
        <v>49</v>
      </c>
      <c r="AH235" s="3" t="s">
        <v>53</v>
      </c>
      <c r="AI235" s="3" t="s">
        <v>54</v>
      </c>
    </row>
    <row r="236" spans="1:35" ht="26.25">
      <c r="A236" s="3">
        <v>232</v>
      </c>
      <c r="B236" s="3" t="str">
        <f>T("03270047382")</f>
        <v>03270047382</v>
      </c>
      <c r="C236" s="3" t="str">
        <f>T("19822713087121000")</f>
        <v>19822713087121000</v>
      </c>
      <c r="D236" s="3" t="s">
        <v>1391</v>
      </c>
      <c r="E236" s="3" t="s">
        <v>1392</v>
      </c>
      <c r="F236" s="3" t="s">
        <v>1393</v>
      </c>
      <c r="G236" s="3" t="s">
        <v>1394</v>
      </c>
      <c r="H236" s="3" t="s">
        <v>1395</v>
      </c>
      <c r="I236" s="3" t="s">
        <v>1396</v>
      </c>
      <c r="J236" s="4"/>
      <c r="K236" s="5">
        <v>30081</v>
      </c>
      <c r="L236" s="3">
        <v>39</v>
      </c>
      <c r="M236" s="3" t="s">
        <v>41</v>
      </c>
      <c r="N236" s="3" t="s">
        <v>42</v>
      </c>
      <c r="O236" s="3" t="s">
        <v>43</v>
      </c>
      <c r="P236" s="3">
        <v>4</v>
      </c>
      <c r="Q236" s="3" t="s">
        <v>1284</v>
      </c>
      <c r="R236" s="3" t="s">
        <v>45</v>
      </c>
      <c r="S236" s="4"/>
      <c r="T236" s="3" t="s">
        <v>61</v>
      </c>
      <c r="U236" s="3">
        <v>1737440328</v>
      </c>
      <c r="V236" s="3" t="s">
        <v>47</v>
      </c>
      <c r="W236" s="3">
        <v>4118</v>
      </c>
      <c r="X236" s="3" t="s">
        <v>48</v>
      </c>
      <c r="Y236" s="3" t="s">
        <v>48</v>
      </c>
      <c r="Z236" s="3" t="s">
        <v>49</v>
      </c>
      <c r="AA236" s="3">
        <v>1860476521</v>
      </c>
      <c r="AB236" s="3">
        <v>200275556</v>
      </c>
      <c r="AC236" s="5">
        <v>44203</v>
      </c>
      <c r="AD236" s="3">
        <v>1737440328</v>
      </c>
      <c r="AE236" s="3" t="s">
        <v>50</v>
      </c>
      <c r="AF236" s="3" t="s">
        <v>51</v>
      </c>
      <c r="AG236" s="3" t="s">
        <v>52</v>
      </c>
      <c r="AH236" s="3" t="s">
        <v>53</v>
      </c>
      <c r="AI236" s="3" t="s">
        <v>54</v>
      </c>
    </row>
    <row r="237" spans="1:35" ht="26.25">
      <c r="A237" s="3">
        <v>233</v>
      </c>
      <c r="B237" s="3" t="str">
        <f>T("03270047391")</f>
        <v>03270047391</v>
      </c>
      <c r="C237" s="3" t="str">
        <f>T("20202713079105867")</f>
        <v>20202713079105867</v>
      </c>
      <c r="D237" s="3" t="s">
        <v>1397</v>
      </c>
      <c r="E237" s="3" t="s">
        <v>1398</v>
      </c>
      <c r="F237" s="3" t="s">
        <v>1399</v>
      </c>
      <c r="G237" s="3" t="s">
        <v>1400</v>
      </c>
      <c r="H237" s="3" t="s">
        <v>1401</v>
      </c>
      <c r="I237" s="3" t="s">
        <v>1402</v>
      </c>
      <c r="J237" s="4"/>
      <c r="K237" s="5">
        <v>44055</v>
      </c>
      <c r="L237" s="3">
        <v>1</v>
      </c>
      <c r="M237" s="3" t="s">
        <v>41</v>
      </c>
      <c r="N237" s="3" t="s">
        <v>42</v>
      </c>
      <c r="O237" s="3" t="s">
        <v>43</v>
      </c>
      <c r="P237" s="3">
        <v>1</v>
      </c>
      <c r="Q237" s="3" t="s">
        <v>1403</v>
      </c>
      <c r="R237" s="3" t="s">
        <v>81</v>
      </c>
      <c r="S237" s="4"/>
      <c r="T237" s="3" t="s">
        <v>61</v>
      </c>
      <c r="U237" s="3">
        <v>1783032845</v>
      </c>
      <c r="V237" s="3" t="s">
        <v>47</v>
      </c>
      <c r="W237" s="3">
        <v>4445</v>
      </c>
      <c r="X237" s="3" t="s">
        <v>48</v>
      </c>
      <c r="Y237" s="3" t="s">
        <v>48</v>
      </c>
      <c r="Z237" s="3" t="s">
        <v>95</v>
      </c>
      <c r="AA237" s="3">
        <v>1783032845</v>
      </c>
      <c r="AB237" s="3">
        <v>200275556</v>
      </c>
      <c r="AC237" s="5">
        <v>44203</v>
      </c>
      <c r="AD237" s="3">
        <v>1783032845</v>
      </c>
      <c r="AE237" s="3" t="s">
        <v>109</v>
      </c>
      <c r="AF237" s="3" t="s">
        <v>51</v>
      </c>
      <c r="AG237" s="3" t="s">
        <v>49</v>
      </c>
      <c r="AH237" s="3" t="s">
        <v>53</v>
      </c>
      <c r="AI237" s="3" t="s">
        <v>54</v>
      </c>
    </row>
    <row r="238" spans="1:35" ht="26.25">
      <c r="A238" s="3">
        <v>234</v>
      </c>
      <c r="B238" s="3" t="str">
        <f>T("03270047512")</f>
        <v>03270047512</v>
      </c>
      <c r="C238" s="3" t="str">
        <f>T("19932713087001591")</f>
        <v>19932713087001591</v>
      </c>
      <c r="D238" s="3" t="s">
        <v>773</v>
      </c>
      <c r="E238" s="3" t="s">
        <v>1404</v>
      </c>
      <c r="F238" s="3" t="s">
        <v>1405</v>
      </c>
      <c r="G238" s="3" t="s">
        <v>1406</v>
      </c>
      <c r="H238" s="3" t="s">
        <v>1407</v>
      </c>
      <c r="I238" s="3" t="s">
        <v>1408</v>
      </c>
      <c r="J238" s="4"/>
      <c r="K238" s="5">
        <v>34254</v>
      </c>
      <c r="L238" s="3">
        <v>28</v>
      </c>
      <c r="M238" s="3" t="s">
        <v>41</v>
      </c>
      <c r="N238" s="3" t="s">
        <v>42</v>
      </c>
      <c r="O238" s="3" t="s">
        <v>43</v>
      </c>
      <c r="P238" s="3">
        <v>9</v>
      </c>
      <c r="Q238" s="3" t="s">
        <v>1284</v>
      </c>
      <c r="R238" s="3" t="s">
        <v>45</v>
      </c>
      <c r="S238" s="4"/>
      <c r="T238" s="3" t="s">
        <v>61</v>
      </c>
      <c r="U238" s="3">
        <v>1733970820</v>
      </c>
      <c r="V238" s="3" t="s">
        <v>47</v>
      </c>
      <c r="W238" s="3">
        <v>4146</v>
      </c>
      <c r="X238" s="3" t="s">
        <v>48</v>
      </c>
      <c r="Y238" s="3" t="s">
        <v>48</v>
      </c>
      <c r="Z238" s="3" t="s">
        <v>49</v>
      </c>
      <c r="AA238" s="3">
        <v>1814577191</v>
      </c>
      <c r="AB238" s="3">
        <v>200275556</v>
      </c>
      <c r="AC238" s="5">
        <v>44203</v>
      </c>
      <c r="AD238" s="3">
        <v>1733970820</v>
      </c>
      <c r="AE238" s="3" t="s">
        <v>50</v>
      </c>
      <c r="AF238" s="3" t="s">
        <v>51</v>
      </c>
      <c r="AG238" s="3" t="s">
        <v>49</v>
      </c>
      <c r="AH238" s="3" t="s">
        <v>53</v>
      </c>
      <c r="AI238" s="3" t="s">
        <v>54</v>
      </c>
    </row>
    <row r="239" spans="1:35" ht="26.25">
      <c r="A239" s="3">
        <v>235</v>
      </c>
      <c r="B239" s="3" t="str">
        <f>T("03270047513")</f>
        <v>03270047513</v>
      </c>
      <c r="C239" s="3" t="str">
        <f>T("19752713087117498")</f>
        <v>19752713087117498</v>
      </c>
      <c r="D239" s="3" t="s">
        <v>305</v>
      </c>
      <c r="E239" s="3" t="s">
        <v>1409</v>
      </c>
      <c r="F239" s="3" t="s">
        <v>162</v>
      </c>
      <c r="G239" s="3" t="s">
        <v>1410</v>
      </c>
      <c r="H239" s="3" t="s">
        <v>959</v>
      </c>
      <c r="I239" s="3" t="s">
        <v>1411</v>
      </c>
      <c r="J239" s="4"/>
      <c r="K239" s="5">
        <v>27678</v>
      </c>
      <c r="L239" s="3">
        <v>46</v>
      </c>
      <c r="M239" s="3" t="s">
        <v>41</v>
      </c>
      <c r="N239" s="3" t="s">
        <v>42</v>
      </c>
      <c r="O239" s="3" t="s">
        <v>43</v>
      </c>
      <c r="P239" s="3">
        <v>5</v>
      </c>
      <c r="Q239" s="3" t="s">
        <v>1284</v>
      </c>
      <c r="R239" s="4"/>
      <c r="S239" s="4"/>
      <c r="T239" s="3" t="s">
        <v>61</v>
      </c>
      <c r="U239" s="3">
        <v>1940570030</v>
      </c>
      <c r="V239" s="3" t="s">
        <v>47</v>
      </c>
      <c r="W239" s="3">
        <v>4147</v>
      </c>
      <c r="X239" s="3" t="s">
        <v>48</v>
      </c>
      <c r="Y239" s="3" t="s">
        <v>48</v>
      </c>
      <c r="Z239" s="3" t="s">
        <v>95</v>
      </c>
      <c r="AA239" s="3">
        <v>1940570030</v>
      </c>
      <c r="AB239" s="3">
        <v>200275556</v>
      </c>
      <c r="AC239" s="5">
        <v>44203</v>
      </c>
      <c r="AD239" s="3">
        <v>1940570030</v>
      </c>
      <c r="AE239" s="3" t="s">
        <v>50</v>
      </c>
      <c r="AF239" s="3" t="s">
        <v>51</v>
      </c>
      <c r="AG239" s="3" t="s">
        <v>52</v>
      </c>
      <c r="AH239" s="3" t="s">
        <v>53</v>
      </c>
      <c r="AI239" s="3" t="s">
        <v>54</v>
      </c>
    </row>
    <row r="240" spans="1:35" ht="26.25">
      <c r="A240" s="3">
        <v>236</v>
      </c>
      <c r="B240" s="3" t="str">
        <f>T("03270047514")</f>
        <v>03270047514</v>
      </c>
      <c r="C240" s="3" t="str">
        <f>T("20132713087100265")</f>
        <v>20132713087100265</v>
      </c>
      <c r="D240" s="3" t="s">
        <v>1412</v>
      </c>
      <c r="E240" s="3" t="s">
        <v>1413</v>
      </c>
      <c r="F240" s="3" t="s">
        <v>1414</v>
      </c>
      <c r="G240" s="3" t="s">
        <v>1415</v>
      </c>
      <c r="H240" s="3" t="s">
        <v>1416</v>
      </c>
      <c r="I240" s="3" t="s">
        <v>1417</v>
      </c>
      <c r="J240" s="4"/>
      <c r="K240" s="5">
        <v>41562</v>
      </c>
      <c r="L240" s="3">
        <v>8</v>
      </c>
      <c r="M240" s="3" t="s">
        <v>41</v>
      </c>
      <c r="N240" s="3" t="s">
        <v>42</v>
      </c>
      <c r="O240" s="3" t="s">
        <v>43</v>
      </c>
      <c r="P240" s="3">
        <v>1</v>
      </c>
      <c r="Q240" s="3" t="s">
        <v>1279</v>
      </c>
      <c r="R240" s="3" t="s">
        <v>45</v>
      </c>
      <c r="S240" s="4"/>
      <c r="T240" s="3" t="s">
        <v>61</v>
      </c>
      <c r="U240" s="3">
        <v>1739425376</v>
      </c>
      <c r="V240" s="3" t="s">
        <v>47</v>
      </c>
      <c r="W240" s="3">
        <v>4148</v>
      </c>
      <c r="X240" s="3" t="s">
        <v>48</v>
      </c>
      <c r="Y240" s="3" t="s">
        <v>48</v>
      </c>
      <c r="Z240" s="3" t="s">
        <v>95</v>
      </c>
      <c r="AA240" s="3">
        <v>1739425376</v>
      </c>
      <c r="AB240" s="3">
        <v>200275556</v>
      </c>
      <c r="AC240" s="5">
        <v>44203</v>
      </c>
      <c r="AD240" s="3">
        <v>1739425376</v>
      </c>
      <c r="AE240" s="3" t="s">
        <v>50</v>
      </c>
      <c r="AF240" s="3" t="s">
        <v>51</v>
      </c>
      <c r="AG240" s="3" t="s">
        <v>49</v>
      </c>
      <c r="AH240" s="3" t="s">
        <v>53</v>
      </c>
      <c r="AI240" s="3" t="s">
        <v>54</v>
      </c>
    </row>
    <row r="241" spans="1:35" ht="26.25">
      <c r="A241" s="3">
        <v>237</v>
      </c>
      <c r="B241" s="3" t="str">
        <f>T("03270047515")</f>
        <v>03270047515</v>
      </c>
      <c r="C241" s="3" t="str">
        <f>T("20092713087100216")</f>
        <v>20092713087100216</v>
      </c>
      <c r="D241" s="3" t="s">
        <v>1418</v>
      </c>
      <c r="E241" s="3" t="s">
        <v>1419</v>
      </c>
      <c r="F241" s="3" t="s">
        <v>1420</v>
      </c>
      <c r="G241" s="3" t="s">
        <v>1421</v>
      </c>
      <c r="H241" s="3" t="s">
        <v>1422</v>
      </c>
      <c r="I241" s="3" t="s">
        <v>1423</v>
      </c>
      <c r="J241" s="4"/>
      <c r="K241" s="5">
        <v>40096</v>
      </c>
      <c r="L241" s="3">
        <v>12</v>
      </c>
      <c r="M241" s="3" t="s">
        <v>41</v>
      </c>
      <c r="N241" s="3" t="s">
        <v>42</v>
      </c>
      <c r="O241" s="3" t="s">
        <v>43</v>
      </c>
      <c r="P241" s="3">
        <v>1</v>
      </c>
      <c r="Q241" s="3" t="s">
        <v>1279</v>
      </c>
      <c r="R241" s="3" t="s">
        <v>45</v>
      </c>
      <c r="S241" s="4"/>
      <c r="T241" s="3" t="s">
        <v>61</v>
      </c>
      <c r="U241" s="3">
        <v>1889973652</v>
      </c>
      <c r="V241" s="3" t="s">
        <v>47</v>
      </c>
      <c r="W241" s="3">
        <v>4149</v>
      </c>
      <c r="X241" s="3" t="s">
        <v>48</v>
      </c>
      <c r="Y241" s="3" t="s">
        <v>48</v>
      </c>
      <c r="Z241" s="3" t="s">
        <v>95</v>
      </c>
      <c r="AA241" s="3">
        <v>1889973652</v>
      </c>
      <c r="AB241" s="3">
        <v>200275556</v>
      </c>
      <c r="AC241" s="5">
        <v>44203</v>
      </c>
      <c r="AD241" s="3">
        <v>1889973652</v>
      </c>
      <c r="AE241" s="3" t="s">
        <v>50</v>
      </c>
      <c r="AF241" s="3" t="s">
        <v>51</v>
      </c>
      <c r="AG241" s="3" t="s">
        <v>49</v>
      </c>
      <c r="AH241" s="3" t="s">
        <v>53</v>
      </c>
      <c r="AI241" s="3" t="s">
        <v>54</v>
      </c>
    </row>
    <row r="242" spans="1:35" ht="26.25">
      <c r="A242" s="3">
        <v>238</v>
      </c>
      <c r="B242" s="3" t="str">
        <f>T("03270047554")</f>
        <v>03270047554</v>
      </c>
      <c r="C242" s="3" t="str">
        <f>T("20172713087103739")</f>
        <v>20172713087103739</v>
      </c>
      <c r="D242" s="3" t="s">
        <v>1424</v>
      </c>
      <c r="E242" s="3" t="s">
        <v>1425</v>
      </c>
      <c r="F242" s="3" t="s">
        <v>1426</v>
      </c>
      <c r="G242" s="3" t="s">
        <v>1427</v>
      </c>
      <c r="H242" s="3" t="s">
        <v>1428</v>
      </c>
      <c r="I242" s="3" t="s">
        <v>1429</v>
      </c>
      <c r="J242" s="4"/>
      <c r="K242" s="5">
        <v>42905</v>
      </c>
      <c r="L242" s="3">
        <v>4</v>
      </c>
      <c r="M242" s="3" t="s">
        <v>41</v>
      </c>
      <c r="N242" s="3" t="s">
        <v>42</v>
      </c>
      <c r="O242" s="3" t="s">
        <v>43</v>
      </c>
      <c r="P242" s="3">
        <v>4</v>
      </c>
      <c r="Q242" s="3" t="s">
        <v>1430</v>
      </c>
      <c r="R242" s="3" t="s">
        <v>45</v>
      </c>
      <c r="S242" s="4"/>
      <c r="T242" s="3" t="s">
        <v>61</v>
      </c>
      <c r="U242" s="3">
        <v>1796722890</v>
      </c>
      <c r="V242" s="3" t="s">
        <v>47</v>
      </c>
      <c r="W242" s="3">
        <v>4150</v>
      </c>
      <c r="X242" s="3" t="s">
        <v>48</v>
      </c>
      <c r="Y242" s="3" t="s">
        <v>48</v>
      </c>
      <c r="Z242" s="3" t="s">
        <v>49</v>
      </c>
      <c r="AA242" s="3">
        <v>1706045995</v>
      </c>
      <c r="AB242" s="3">
        <v>200275556</v>
      </c>
      <c r="AC242" s="5">
        <v>44203</v>
      </c>
      <c r="AD242" s="3">
        <v>1796722890</v>
      </c>
      <c r="AE242" s="3" t="s">
        <v>109</v>
      </c>
      <c r="AF242" s="3" t="s">
        <v>51</v>
      </c>
      <c r="AG242" s="3" t="s">
        <v>49</v>
      </c>
      <c r="AH242" s="3" t="s">
        <v>53</v>
      </c>
      <c r="AI242" s="3" t="s">
        <v>54</v>
      </c>
    </row>
    <row r="243" spans="1:35" ht="26.25">
      <c r="A243" s="3">
        <v>239</v>
      </c>
      <c r="B243" s="3" t="str">
        <f>T("03270047555")</f>
        <v>03270047555</v>
      </c>
      <c r="C243" s="3" t="str">
        <f>T("19772713087116194")</f>
        <v>19772713087116194</v>
      </c>
      <c r="D243" s="3" t="s">
        <v>1431</v>
      </c>
      <c r="E243" s="3" t="s">
        <v>1432</v>
      </c>
      <c r="F243" s="3" t="s">
        <v>368</v>
      </c>
      <c r="G243" s="3" t="s">
        <v>1433</v>
      </c>
      <c r="H243" s="3" t="s">
        <v>370</v>
      </c>
      <c r="I243" s="3" t="s">
        <v>1434</v>
      </c>
      <c r="J243" s="4"/>
      <c r="K243" s="5">
        <v>28202</v>
      </c>
      <c r="L243" s="3">
        <v>45</v>
      </c>
      <c r="M243" s="3" t="s">
        <v>41</v>
      </c>
      <c r="N243" s="3" t="s">
        <v>42</v>
      </c>
      <c r="O243" s="3" t="s">
        <v>43</v>
      </c>
      <c r="P243" s="3">
        <v>4</v>
      </c>
      <c r="Q243" s="3" t="s">
        <v>1435</v>
      </c>
      <c r="R243" s="4"/>
      <c r="S243" s="4"/>
      <c r="T243" s="3" t="s">
        <v>61</v>
      </c>
      <c r="U243" s="3">
        <v>1773118710</v>
      </c>
      <c r="V243" s="3" t="s">
        <v>47</v>
      </c>
      <c r="W243" s="3">
        <v>4151</v>
      </c>
      <c r="X243" s="3" t="s">
        <v>48</v>
      </c>
      <c r="Y243" s="3" t="s">
        <v>48</v>
      </c>
      <c r="Z243" s="3" t="s">
        <v>49</v>
      </c>
      <c r="AA243" s="3">
        <v>1773118710</v>
      </c>
      <c r="AB243" s="3">
        <v>200275556</v>
      </c>
      <c r="AC243" s="5">
        <v>44203</v>
      </c>
      <c r="AD243" s="3">
        <v>1773118710</v>
      </c>
      <c r="AE243" s="3" t="s">
        <v>109</v>
      </c>
      <c r="AF243" s="3" t="s">
        <v>51</v>
      </c>
      <c r="AG243" s="3" t="s">
        <v>52</v>
      </c>
      <c r="AH243" s="3" t="s">
        <v>53</v>
      </c>
      <c r="AI243" s="3" t="s">
        <v>54</v>
      </c>
    </row>
    <row r="244" spans="1:35" ht="26.25">
      <c r="A244" s="3">
        <v>240</v>
      </c>
      <c r="B244" s="3" t="str">
        <f>T("03270047556")</f>
        <v>03270047556</v>
      </c>
      <c r="C244" s="3" t="str">
        <f>T("19802713087116925")</f>
        <v>19802713087116925</v>
      </c>
      <c r="D244" s="3" t="s">
        <v>1083</v>
      </c>
      <c r="E244" s="3" t="s">
        <v>1436</v>
      </c>
      <c r="F244" s="3" t="s">
        <v>1437</v>
      </c>
      <c r="G244" s="3" t="s">
        <v>1438</v>
      </c>
      <c r="H244" s="3" t="s">
        <v>1439</v>
      </c>
      <c r="I244" s="3" t="s">
        <v>1440</v>
      </c>
      <c r="J244" s="4"/>
      <c r="K244" s="5">
        <v>29543</v>
      </c>
      <c r="L244" s="3">
        <v>41</v>
      </c>
      <c r="M244" s="3" t="s">
        <v>41</v>
      </c>
      <c r="N244" s="3" t="s">
        <v>42</v>
      </c>
      <c r="O244" s="3" t="s">
        <v>43</v>
      </c>
      <c r="P244" s="3">
        <v>4</v>
      </c>
      <c r="Q244" s="3" t="s">
        <v>1441</v>
      </c>
      <c r="R244" s="4"/>
      <c r="S244" s="4"/>
      <c r="T244" s="3" t="s">
        <v>61</v>
      </c>
      <c r="U244" s="3">
        <v>1784073189</v>
      </c>
      <c r="V244" s="3" t="s">
        <v>47</v>
      </c>
      <c r="W244" s="3">
        <v>4152</v>
      </c>
      <c r="X244" s="3" t="s">
        <v>48</v>
      </c>
      <c r="Y244" s="3" t="s">
        <v>48</v>
      </c>
      <c r="Z244" s="3" t="s">
        <v>49</v>
      </c>
      <c r="AA244" s="3">
        <v>1784073189</v>
      </c>
      <c r="AB244" s="3">
        <v>200275556</v>
      </c>
      <c r="AC244" s="5">
        <v>44207</v>
      </c>
      <c r="AD244" s="3">
        <v>1784073189</v>
      </c>
      <c r="AE244" s="3" t="s">
        <v>50</v>
      </c>
      <c r="AF244" s="3" t="s">
        <v>51</v>
      </c>
      <c r="AG244" s="3" t="s">
        <v>52</v>
      </c>
      <c r="AH244" s="3" t="s">
        <v>53</v>
      </c>
      <c r="AI244" s="3" t="s">
        <v>54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18042022-044919_beneficiary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SATNALA UP</cp:lastModifiedBy>
  <dcterms:created xsi:type="dcterms:W3CDTF">2022-04-18T03:50:09Z</dcterms:created>
  <dcterms:modified xsi:type="dcterms:W3CDTF">2023-02-08T11:24:50Z</dcterms:modified>
</cp:coreProperties>
</file>