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DOCCUMENTS FOR WEBSITE\"/>
    </mc:Choice>
  </mc:AlternateContent>
  <xr:revisionPtr revIDLastSave="0" documentId="13_ncr:1_{B6DA8E6F-FFEE-48F2-823F-58121FB42733}" xr6:coauthVersionLast="47" xr6:coauthVersionMax="47" xr10:uidLastSave="{00000000-0000-0000-0000-000000000000}"/>
  <bookViews>
    <workbookView xWindow="-120" yWindow="-120" windowWidth="20730" windowHeight="11160" firstSheet="1" activeTab="1" xr2:uid="{00000000-000D-0000-FFFF-FFFF00000000}"/>
  </bookViews>
  <sheets>
    <sheet name="図面リスト" sheetId="16" state="hidden" r:id="rId1"/>
    <sheet name=" Design Report Checklist" sheetId="62" r:id="rId2"/>
    <sheet name="Check list" sheetId="9" state="hidden" r:id="rId3"/>
    <sheet name="base shear" sheetId="6" state="hidden" r:id="rId4"/>
    <sheet name="Building period " sheetId="7" state="hidden" r:id="rId5"/>
    <sheet name="Index of BNBC2020" sheetId="2" state="hidden" r:id="rId6"/>
    <sheet name="Index of part6" sheetId="3" state="hidden" r:id="rId7"/>
    <sheet name="symbols and notations" sheetId="8" state="hidden" r:id="rId8"/>
    <sheet name="改善点" sheetId="10" state="hidden" r:id="rId9"/>
  </sheets>
  <definedNames>
    <definedName name="_xlnm.Print_Area" localSheetId="1">' Design Report Checklist'!$C$1:$AE$142</definedName>
    <definedName name="_xlnm.Print_Area" localSheetId="5">'Index of BNBC2020'!$B$1:$R$106</definedName>
    <definedName name="_xlnm.Print_Area" localSheetId="6">'Index of part6'!$B$1:$Q$257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4" i="62" l="1"/>
  <c r="Z44" i="62" s="1"/>
  <c r="Z38" i="62"/>
  <c r="Y38" i="62"/>
  <c r="Y37" i="62"/>
  <c r="Y31" i="62"/>
  <c r="H21" i="9" l="1"/>
  <c r="D53" i="6" l="1"/>
  <c r="D17" i="6"/>
  <c r="D13" i="6"/>
  <c r="D6" i="6"/>
  <c r="D7" i="6" s="1"/>
  <c r="D5" i="6"/>
  <c r="D11" i="6" s="1"/>
  <c r="D4" i="6"/>
  <c r="D12" i="6" s="1"/>
  <c r="H91" i="9"/>
  <c r="Q72" i="9"/>
  <c r="Q55" i="9"/>
  <c r="Q54" i="9"/>
  <c r="H53" i="9"/>
  <c r="D54" i="6" s="1"/>
  <c r="Q51" i="9"/>
  <c r="Q47" i="9"/>
  <c r="Q46" i="9"/>
  <c r="H45" i="9"/>
  <c r="D18" i="6" s="1"/>
  <c r="Q43" i="9"/>
  <c r="Q41" i="9"/>
  <c r="H40" i="9"/>
  <c r="H37" i="9"/>
  <c r="S2" i="9"/>
  <c r="D56" i="6"/>
  <c r="D20" i="6"/>
  <c r="P20" i="7"/>
  <c r="J21" i="7"/>
  <c r="J22" i="7"/>
  <c r="J23" i="7"/>
  <c r="J24" i="7"/>
  <c r="K24" i="7" s="1"/>
  <c r="J20" i="7"/>
  <c r="P24" i="7"/>
  <c r="P21" i="7"/>
  <c r="P22" i="7"/>
  <c r="P23" i="7"/>
  <c r="N24" i="7"/>
  <c r="E21" i="7" s="1"/>
  <c r="E7" i="7"/>
  <c r="AC195" i="7"/>
  <c r="AA195" i="7"/>
  <c r="AB195" i="7" s="1"/>
  <c r="Z195" i="7"/>
  <c r="AC194" i="7"/>
  <c r="AA194" i="7"/>
  <c r="AB194" i="7" s="1"/>
  <c r="Z194" i="7"/>
  <c r="AC193" i="7"/>
  <c r="AA193" i="7"/>
  <c r="AB193" i="7" s="1"/>
  <c r="Z193" i="7"/>
  <c r="AC192" i="7"/>
  <c r="AA192" i="7"/>
  <c r="AB192" i="7" s="1"/>
  <c r="Z192" i="7"/>
  <c r="AC191" i="7"/>
  <c r="AA191" i="7"/>
  <c r="AB191" i="7" s="1"/>
  <c r="Z191" i="7"/>
  <c r="AC190" i="7"/>
  <c r="AA190" i="7"/>
  <c r="AB190" i="7" s="1"/>
  <c r="Z190" i="7"/>
  <c r="AC189" i="7"/>
  <c r="AA189" i="7"/>
  <c r="AB189" i="7" s="1"/>
  <c r="Z189" i="7"/>
  <c r="AC188" i="7"/>
  <c r="AA188" i="7"/>
  <c r="AB188" i="7" s="1"/>
  <c r="Z188" i="7"/>
  <c r="AC187" i="7"/>
  <c r="AA187" i="7"/>
  <c r="AB187" i="7" s="1"/>
  <c r="Z187" i="7"/>
  <c r="AN186" i="7"/>
  <c r="AO186" i="7" s="1"/>
  <c r="AC186" i="7"/>
  <c r="AA186" i="7"/>
  <c r="AB186" i="7" s="1"/>
  <c r="Z186" i="7"/>
  <c r="AN185" i="7"/>
  <c r="AO185" i="7" s="1"/>
  <c r="AC185" i="7"/>
  <c r="AA185" i="7"/>
  <c r="AB185" i="7" s="1"/>
  <c r="Z185" i="7"/>
  <c r="AN184" i="7"/>
  <c r="AO184" i="7" s="1"/>
  <c r="AC184" i="7"/>
  <c r="AA184" i="7"/>
  <c r="AB184" i="7" s="1"/>
  <c r="Z184" i="7"/>
  <c r="AN183" i="7"/>
  <c r="AO183" i="7" s="1"/>
  <c r="AC183" i="7"/>
  <c r="AA183" i="7"/>
  <c r="AB183" i="7" s="1"/>
  <c r="Z183" i="7"/>
  <c r="AN182" i="7"/>
  <c r="AO182" i="7" s="1"/>
  <c r="AC182" i="7"/>
  <c r="AA182" i="7"/>
  <c r="AB182" i="7" s="1"/>
  <c r="Z182" i="7"/>
  <c r="AN181" i="7"/>
  <c r="AO181" i="7" s="1"/>
  <c r="AC181" i="7"/>
  <c r="AA181" i="7"/>
  <c r="AB181" i="7" s="1"/>
  <c r="Z181" i="7"/>
  <c r="AN180" i="7"/>
  <c r="AO180" i="7" s="1"/>
  <c r="AC180" i="7"/>
  <c r="AA180" i="7"/>
  <c r="AB180" i="7" s="1"/>
  <c r="Z180" i="7"/>
  <c r="AN179" i="7"/>
  <c r="AO179" i="7" s="1"/>
  <c r="AC179" i="7"/>
  <c r="AA179" i="7"/>
  <c r="AB179" i="7" s="1"/>
  <c r="Z179" i="7"/>
  <c r="AN178" i="7"/>
  <c r="AO178" i="7" s="1"/>
  <c r="AC178" i="7"/>
  <c r="AA178" i="7"/>
  <c r="AB178" i="7" s="1"/>
  <c r="Z178" i="7"/>
  <c r="AN177" i="7"/>
  <c r="AO177" i="7" s="1"/>
  <c r="AC177" i="7"/>
  <c r="AA177" i="7"/>
  <c r="AB177" i="7" s="1"/>
  <c r="Z177" i="7"/>
  <c r="AN176" i="7"/>
  <c r="AO176" i="7" s="1"/>
  <c r="AC176" i="7"/>
  <c r="AA176" i="7"/>
  <c r="AB176" i="7" s="1"/>
  <c r="Z176" i="7"/>
  <c r="AN175" i="7"/>
  <c r="AO175" i="7" s="1"/>
  <c r="AC175" i="7"/>
  <c r="AA175" i="7"/>
  <c r="AB175" i="7" s="1"/>
  <c r="Z175" i="7"/>
  <c r="AN174" i="7"/>
  <c r="AO174" i="7" s="1"/>
  <c r="AC174" i="7"/>
  <c r="AA174" i="7"/>
  <c r="AB174" i="7" s="1"/>
  <c r="Z174" i="7"/>
  <c r="AN173" i="7"/>
  <c r="AO173" i="7" s="1"/>
  <c r="AC173" i="7"/>
  <c r="AA173" i="7"/>
  <c r="AB173" i="7" s="1"/>
  <c r="Z173" i="7"/>
  <c r="AN172" i="7"/>
  <c r="AO172" i="7" s="1"/>
  <c r="AC172" i="7"/>
  <c r="AA172" i="7"/>
  <c r="AB172" i="7" s="1"/>
  <c r="Z172" i="7"/>
  <c r="AN171" i="7"/>
  <c r="AO171" i="7" s="1"/>
  <c r="AC171" i="7"/>
  <c r="AA171" i="7"/>
  <c r="AB171" i="7" s="1"/>
  <c r="Z171" i="7"/>
  <c r="AN170" i="7"/>
  <c r="AO170" i="7" s="1"/>
  <c r="AC170" i="7"/>
  <c r="AA170" i="7"/>
  <c r="AB170" i="7" s="1"/>
  <c r="Z170" i="7"/>
  <c r="AN169" i="7"/>
  <c r="AO169" i="7" s="1"/>
  <c r="AC169" i="7"/>
  <c r="AA169" i="7"/>
  <c r="AB169" i="7" s="1"/>
  <c r="Z169" i="7"/>
  <c r="AN168" i="7"/>
  <c r="AO168" i="7" s="1"/>
  <c r="AC168" i="7"/>
  <c r="AA168" i="7"/>
  <c r="AB168" i="7" s="1"/>
  <c r="Z168" i="7"/>
  <c r="AN167" i="7"/>
  <c r="AO167" i="7" s="1"/>
  <c r="AC167" i="7"/>
  <c r="AA167" i="7"/>
  <c r="AB167" i="7" s="1"/>
  <c r="Z167" i="7"/>
  <c r="AN166" i="7"/>
  <c r="AO166" i="7" s="1"/>
  <c r="AC166" i="7"/>
  <c r="AA166" i="7"/>
  <c r="AB166" i="7" s="1"/>
  <c r="Z166" i="7"/>
  <c r="AN165" i="7"/>
  <c r="AO165" i="7" s="1"/>
  <c r="AN164" i="7"/>
  <c r="AO164" i="7" s="1"/>
  <c r="AN163" i="7"/>
  <c r="AO163" i="7" s="1"/>
  <c r="AN162" i="7"/>
  <c r="AO162" i="7" s="1"/>
  <c r="AN161" i="7"/>
  <c r="AO161" i="7" s="1"/>
  <c r="AN160" i="7"/>
  <c r="AO160" i="7" s="1"/>
  <c r="AN159" i="7"/>
  <c r="AO159" i="7" s="1"/>
  <c r="AN158" i="7"/>
  <c r="AO158" i="7" s="1"/>
  <c r="AN157" i="7"/>
  <c r="AO157" i="7" s="1"/>
  <c r="AN156" i="7"/>
  <c r="AO156" i="7" s="1"/>
  <c r="AB153" i="7"/>
  <c r="AA153" i="7"/>
  <c r="Y153" i="7"/>
  <c r="Z153" i="7" s="1"/>
  <c r="AB152" i="7"/>
  <c r="AA152" i="7"/>
  <c r="Y152" i="7"/>
  <c r="AB151" i="7"/>
  <c r="AA151" i="7"/>
  <c r="Y151" i="7"/>
  <c r="AB150" i="7"/>
  <c r="AA150" i="7"/>
  <c r="Y150" i="7"/>
  <c r="Z150" i="7" s="1"/>
  <c r="AB149" i="7"/>
  <c r="AA149" i="7"/>
  <c r="Y149" i="7"/>
  <c r="AB148" i="7"/>
  <c r="AA148" i="7"/>
  <c r="Y148" i="7"/>
  <c r="Z148" i="7" s="1"/>
  <c r="AB147" i="7"/>
  <c r="AA147" i="7"/>
  <c r="Y147" i="7"/>
  <c r="Z147" i="7" s="1"/>
  <c r="AB146" i="7"/>
  <c r="AA146" i="7"/>
  <c r="Y146" i="7"/>
  <c r="Z146" i="7" s="1"/>
  <c r="AB145" i="7"/>
  <c r="AA145" i="7"/>
  <c r="Y145" i="7"/>
  <c r="Z145" i="7" s="1"/>
  <c r="AB144" i="7"/>
  <c r="AA144" i="7"/>
  <c r="Y144" i="7"/>
  <c r="Z144" i="7" s="1"/>
  <c r="AB143" i="7"/>
  <c r="AA143" i="7"/>
  <c r="Y143" i="7"/>
  <c r="AB142" i="7"/>
  <c r="AA142" i="7"/>
  <c r="Y142" i="7"/>
  <c r="Z142" i="7" s="1"/>
  <c r="AB141" i="7"/>
  <c r="AA141" i="7"/>
  <c r="Y141" i="7"/>
  <c r="AB140" i="7"/>
  <c r="AA140" i="7"/>
  <c r="Y140" i="7"/>
  <c r="Z140" i="7" s="1"/>
  <c r="AB139" i="7"/>
  <c r="AA139" i="7"/>
  <c r="Y139" i="7"/>
  <c r="Z139" i="7" s="1"/>
  <c r="AB138" i="7"/>
  <c r="AA138" i="7"/>
  <c r="Y138" i="7"/>
  <c r="AB137" i="7"/>
  <c r="AA137" i="7"/>
  <c r="Y137" i="7"/>
  <c r="Z137" i="7" s="1"/>
  <c r="AB136" i="7"/>
  <c r="AA136" i="7"/>
  <c r="Y136" i="7"/>
  <c r="AB135" i="7"/>
  <c r="AA135" i="7"/>
  <c r="Y135" i="7"/>
  <c r="AB134" i="7"/>
  <c r="AA134" i="7"/>
  <c r="Y134" i="7"/>
  <c r="Z134" i="7" s="1"/>
  <c r="AB133" i="7"/>
  <c r="AA133" i="7"/>
  <c r="Y133" i="7"/>
  <c r="AB132" i="7"/>
  <c r="AA132" i="7"/>
  <c r="Y132" i="7"/>
  <c r="Z132" i="7" s="1"/>
  <c r="AB131" i="7"/>
  <c r="AA131" i="7"/>
  <c r="Y131" i="7"/>
  <c r="Z131" i="7" s="1"/>
  <c r="AB130" i="7"/>
  <c r="AA130" i="7"/>
  <c r="Y130" i="7"/>
  <c r="Z130" i="7" s="1"/>
  <c r="AB129" i="7"/>
  <c r="AA129" i="7"/>
  <c r="Y129" i="7"/>
  <c r="Z129" i="7" s="1"/>
  <c r="AB128" i="7"/>
  <c r="AA128" i="7"/>
  <c r="Y128" i="7"/>
  <c r="AB127" i="7"/>
  <c r="AA127" i="7"/>
  <c r="Y127" i="7"/>
  <c r="AB126" i="7"/>
  <c r="AA126" i="7"/>
  <c r="Y126" i="7"/>
  <c r="Z126" i="7" s="1"/>
  <c r="AB125" i="7"/>
  <c r="AA125" i="7"/>
  <c r="Y125" i="7"/>
  <c r="AB124" i="7"/>
  <c r="AA124" i="7"/>
  <c r="Y124" i="7"/>
  <c r="Z124" i="7" s="1"/>
  <c r="AB123" i="7"/>
  <c r="AA123" i="7"/>
  <c r="Y123" i="7"/>
  <c r="Z123" i="7" s="1"/>
  <c r="AB122" i="7"/>
  <c r="AA122" i="7"/>
  <c r="Y122" i="7"/>
  <c r="AB121" i="7"/>
  <c r="AA121" i="7"/>
  <c r="Y121" i="7"/>
  <c r="Z121" i="7" s="1"/>
  <c r="AB120" i="7"/>
  <c r="AA120" i="7"/>
  <c r="Y120" i="7"/>
  <c r="AB119" i="7"/>
  <c r="AA119" i="7"/>
  <c r="Y119" i="7"/>
  <c r="AB118" i="7"/>
  <c r="AA118" i="7"/>
  <c r="Y118" i="7"/>
  <c r="Z118" i="7" s="1"/>
  <c r="AB117" i="7"/>
  <c r="AA117" i="7"/>
  <c r="Y117" i="7"/>
  <c r="AB116" i="7"/>
  <c r="AA116" i="7"/>
  <c r="Y116" i="7"/>
  <c r="Z116" i="7" s="1"/>
  <c r="AB115" i="7"/>
  <c r="AA115" i="7"/>
  <c r="Y115" i="7"/>
  <c r="AB114" i="7"/>
  <c r="AA114" i="7"/>
  <c r="Y114" i="7"/>
  <c r="Z114" i="7" s="1"/>
  <c r="AB113" i="7"/>
  <c r="AA113" i="7"/>
  <c r="Y113" i="7"/>
  <c r="Z113" i="7" s="1"/>
  <c r="AB112" i="7"/>
  <c r="AA112" i="7"/>
  <c r="Y112" i="7"/>
  <c r="Z112" i="7" s="1"/>
  <c r="AM111" i="7"/>
  <c r="AB111" i="7"/>
  <c r="AA111" i="7"/>
  <c r="Y111" i="7"/>
  <c r="Z111" i="7" s="1"/>
  <c r="AM110" i="7"/>
  <c r="AL110" i="7" s="1"/>
  <c r="AB110" i="7"/>
  <c r="AA110" i="7"/>
  <c r="Y110" i="7"/>
  <c r="Z110" i="7" s="1"/>
  <c r="AM109" i="7"/>
  <c r="AL109" i="7" s="1"/>
  <c r="AB109" i="7"/>
  <c r="AA109" i="7"/>
  <c r="Y109" i="7"/>
  <c r="AM108" i="7"/>
  <c r="AL108" i="7" s="1"/>
  <c r="AB108" i="7"/>
  <c r="AA108" i="7"/>
  <c r="Y108" i="7"/>
  <c r="AM107" i="7"/>
  <c r="AL107" i="7" s="1"/>
  <c r="AB107" i="7"/>
  <c r="AA107" i="7"/>
  <c r="Y107" i="7"/>
  <c r="Z107" i="7" s="1"/>
  <c r="AM106" i="7"/>
  <c r="AL106" i="7" s="1"/>
  <c r="AB106" i="7"/>
  <c r="AA106" i="7"/>
  <c r="Y106" i="7"/>
  <c r="Z106" i="7" s="1"/>
  <c r="AM105" i="7"/>
  <c r="AB105" i="7"/>
  <c r="AA105" i="7"/>
  <c r="Y105" i="7"/>
  <c r="AM104" i="7"/>
  <c r="AL104" i="7" s="1"/>
  <c r="AB104" i="7"/>
  <c r="AA104" i="7"/>
  <c r="Y104" i="7"/>
  <c r="AM103" i="7"/>
  <c r="AL102" i="7"/>
  <c r="AX101" i="7"/>
  <c r="AW101" i="7"/>
  <c r="AV101" i="7"/>
  <c r="AU101" i="7"/>
  <c r="AT101" i="7"/>
  <c r="AS101" i="7"/>
  <c r="AR101" i="7"/>
  <c r="AQ101" i="7"/>
  <c r="AP101" i="7"/>
  <c r="AO101" i="7"/>
  <c r="AO102" i="7" s="1"/>
  <c r="AN101" i="7"/>
  <c r="AE100" i="7"/>
  <c r="AA100" i="7"/>
  <c r="AP97" i="7"/>
  <c r="AM97" i="7"/>
  <c r="AC72" i="7"/>
  <c r="AB72" i="7"/>
  <c r="AA72" i="7"/>
  <c r="AC71" i="7"/>
  <c r="AB71" i="7"/>
  <c r="AA71" i="7"/>
  <c r="AC70" i="7"/>
  <c r="AB70" i="7"/>
  <c r="AA70" i="7"/>
  <c r="AI69" i="7"/>
  <c r="AH69" i="7"/>
  <c r="AG69" i="7"/>
  <c r="AC69" i="7"/>
  <c r="AB69" i="7"/>
  <c r="AA69" i="7"/>
  <c r="AI68" i="7"/>
  <c r="AH68" i="7"/>
  <c r="AG68" i="7"/>
  <c r="AC68" i="7"/>
  <c r="AB68" i="7"/>
  <c r="AA68" i="7"/>
  <c r="AI67" i="7"/>
  <c r="AH67" i="7"/>
  <c r="AG67" i="7"/>
  <c r="AC67" i="7"/>
  <c r="AB67" i="7"/>
  <c r="AA67" i="7"/>
  <c r="AI66" i="7"/>
  <c r="AH66" i="7"/>
  <c r="AG66" i="7"/>
  <c r="AC66" i="7"/>
  <c r="AB66" i="7"/>
  <c r="AA66" i="7"/>
  <c r="AI65" i="7"/>
  <c r="AH65" i="7"/>
  <c r="AG65" i="7"/>
  <c r="AC65" i="7"/>
  <c r="AB65" i="7"/>
  <c r="AA65" i="7"/>
  <c r="AI64" i="7"/>
  <c r="AH64" i="7"/>
  <c r="AG64" i="7"/>
  <c r="AC64" i="7"/>
  <c r="AB64" i="7"/>
  <c r="AA64" i="7"/>
  <c r="AI63" i="7"/>
  <c r="AH63" i="7"/>
  <c r="AG63" i="7"/>
  <c r="AC63" i="7"/>
  <c r="AB63" i="7"/>
  <c r="AA63" i="7"/>
  <c r="AI62" i="7"/>
  <c r="AH62" i="7"/>
  <c r="AG62" i="7"/>
  <c r="AC62" i="7"/>
  <c r="AB62" i="7"/>
  <c r="AA62" i="7"/>
  <c r="AI61" i="7"/>
  <c r="AH61" i="7"/>
  <c r="AG61" i="7"/>
  <c r="AC61" i="7"/>
  <c r="AB61" i="7"/>
  <c r="AA61" i="7"/>
  <c r="AI60" i="7"/>
  <c r="AH60" i="7"/>
  <c r="AG60" i="7"/>
  <c r="AC60" i="7"/>
  <c r="AB60" i="7"/>
  <c r="AA60" i="7"/>
  <c r="AI59" i="7"/>
  <c r="AH59" i="7"/>
  <c r="AG59" i="7"/>
  <c r="AC59" i="7"/>
  <c r="AB59" i="7"/>
  <c r="AA59" i="7"/>
  <c r="AI58" i="7"/>
  <c r="AH58" i="7"/>
  <c r="AG58" i="7"/>
  <c r="AC58" i="7"/>
  <c r="AB58" i="7"/>
  <c r="AA58" i="7"/>
  <c r="AI57" i="7"/>
  <c r="AH57" i="7"/>
  <c r="AG57" i="7"/>
  <c r="AC57" i="7"/>
  <c r="AB57" i="7"/>
  <c r="AA57" i="7"/>
  <c r="AI56" i="7"/>
  <c r="AH56" i="7"/>
  <c r="AG56" i="7"/>
  <c r="AC56" i="7"/>
  <c r="AB56" i="7"/>
  <c r="AA56" i="7"/>
  <c r="AI55" i="7"/>
  <c r="AH55" i="7"/>
  <c r="AG55" i="7"/>
  <c r="AC55" i="7"/>
  <c r="AB55" i="7"/>
  <c r="AA55" i="7"/>
  <c r="AI54" i="7"/>
  <c r="AH54" i="7"/>
  <c r="AG54" i="7"/>
  <c r="AC54" i="7"/>
  <c r="AB54" i="7"/>
  <c r="AA54" i="7"/>
  <c r="AI53" i="7"/>
  <c r="AH53" i="7"/>
  <c r="AG53" i="7"/>
  <c r="AC53" i="7"/>
  <c r="AB53" i="7"/>
  <c r="AA53" i="7"/>
  <c r="AI52" i="7"/>
  <c r="AH52" i="7"/>
  <c r="AG52" i="7"/>
  <c r="AC52" i="7"/>
  <c r="AB52" i="7"/>
  <c r="AA52" i="7"/>
  <c r="AI51" i="7"/>
  <c r="AH51" i="7"/>
  <c r="AG51" i="7"/>
  <c r="AC51" i="7"/>
  <c r="AB51" i="7"/>
  <c r="AA51" i="7"/>
  <c r="AI50" i="7"/>
  <c r="AH50" i="7"/>
  <c r="AG50" i="7"/>
  <c r="AC50" i="7"/>
  <c r="AB50" i="7"/>
  <c r="AA50" i="7"/>
  <c r="AI49" i="7"/>
  <c r="AH49" i="7"/>
  <c r="AG49" i="7"/>
  <c r="AC49" i="7"/>
  <c r="AB49" i="7"/>
  <c r="AA49" i="7"/>
  <c r="AI48" i="7"/>
  <c r="AH48" i="7"/>
  <c r="AG48" i="7"/>
  <c r="AC48" i="7"/>
  <c r="AB48" i="7"/>
  <c r="AA48" i="7"/>
  <c r="AI47" i="7"/>
  <c r="AH47" i="7"/>
  <c r="AG47" i="7"/>
  <c r="AC47" i="7"/>
  <c r="AB47" i="7"/>
  <c r="AA47" i="7"/>
  <c r="AI46" i="7"/>
  <c r="AH46" i="7"/>
  <c r="AG46" i="7"/>
  <c r="AC46" i="7"/>
  <c r="AB46" i="7"/>
  <c r="AA46" i="7"/>
  <c r="AI45" i="7"/>
  <c r="AH45" i="7"/>
  <c r="AG45" i="7"/>
  <c r="AC45" i="7"/>
  <c r="AB45" i="7"/>
  <c r="AA45" i="7"/>
  <c r="AI44" i="7"/>
  <c r="AH44" i="7"/>
  <c r="AG44" i="7"/>
  <c r="AC44" i="7"/>
  <c r="AB44" i="7"/>
  <c r="AA44" i="7"/>
  <c r="AI43" i="7"/>
  <c r="AH43" i="7"/>
  <c r="AG43" i="7"/>
  <c r="AC43" i="7"/>
  <c r="AB43" i="7"/>
  <c r="AA43" i="7"/>
  <c r="AI42" i="7"/>
  <c r="AH42" i="7"/>
  <c r="AG42" i="7"/>
  <c r="AC42" i="7"/>
  <c r="AB42" i="7"/>
  <c r="AA42" i="7"/>
  <c r="AI41" i="7"/>
  <c r="AH41" i="7"/>
  <c r="AG41" i="7"/>
  <c r="AC41" i="7"/>
  <c r="AB41" i="7"/>
  <c r="AA41" i="7"/>
  <c r="AI40" i="7"/>
  <c r="AH40" i="7"/>
  <c r="AG40" i="7"/>
  <c r="AC40" i="7"/>
  <c r="AB40" i="7"/>
  <c r="AA40" i="7"/>
  <c r="AI39" i="7"/>
  <c r="AH39" i="7"/>
  <c r="AG39" i="7"/>
  <c r="AC39" i="7"/>
  <c r="AB39" i="7"/>
  <c r="AA39" i="7"/>
  <c r="AI38" i="7"/>
  <c r="AH38" i="7"/>
  <c r="AG38" i="7"/>
  <c r="AC38" i="7"/>
  <c r="AB38" i="7"/>
  <c r="AA38" i="7"/>
  <c r="AI37" i="7"/>
  <c r="AH37" i="7"/>
  <c r="AG37" i="7"/>
  <c r="AC37" i="7"/>
  <c r="AB37" i="7"/>
  <c r="AA37" i="7"/>
  <c r="AI36" i="7"/>
  <c r="AH36" i="7"/>
  <c r="AG36" i="7"/>
  <c r="AC36" i="7"/>
  <c r="AB36" i="7"/>
  <c r="AA36" i="7"/>
  <c r="AI35" i="7"/>
  <c r="AH35" i="7"/>
  <c r="AG35" i="7"/>
  <c r="AC35" i="7"/>
  <c r="AB35" i="7"/>
  <c r="AA35" i="7"/>
  <c r="AI33" i="7"/>
  <c r="AH33" i="7"/>
  <c r="AG33" i="7"/>
  <c r="AC33" i="7"/>
  <c r="AB33" i="7"/>
  <c r="AA33" i="7"/>
  <c r="AI32" i="7"/>
  <c r="AH32" i="7"/>
  <c r="AG32" i="7"/>
  <c r="AC32" i="7"/>
  <c r="AB32" i="7"/>
  <c r="AA32" i="7"/>
  <c r="AI31" i="7"/>
  <c r="AH31" i="7"/>
  <c r="AG31" i="7"/>
  <c r="AC31" i="7"/>
  <c r="AB31" i="7"/>
  <c r="AA31" i="7"/>
  <c r="AI30" i="7"/>
  <c r="AH30" i="7"/>
  <c r="AG30" i="7"/>
  <c r="AC30" i="7"/>
  <c r="AB30" i="7"/>
  <c r="AA30" i="7"/>
  <c r="AI29" i="7"/>
  <c r="AH29" i="7"/>
  <c r="AG29" i="7"/>
  <c r="AC29" i="7"/>
  <c r="AB29" i="7"/>
  <c r="AA29" i="7"/>
  <c r="AI28" i="7"/>
  <c r="AH28" i="7"/>
  <c r="AG28" i="7"/>
  <c r="AC28" i="7"/>
  <c r="AB28" i="7"/>
  <c r="AA28" i="7"/>
  <c r="AI27" i="7"/>
  <c r="AH27" i="7"/>
  <c r="AG27" i="7"/>
  <c r="AC27" i="7"/>
  <c r="AB27" i="7"/>
  <c r="AA27" i="7"/>
  <c r="AI26" i="7"/>
  <c r="AH26" i="7"/>
  <c r="AG26" i="7"/>
  <c r="AC26" i="7"/>
  <c r="AB26" i="7"/>
  <c r="AA26" i="7"/>
  <c r="AI25" i="7"/>
  <c r="AH25" i="7"/>
  <c r="AG25" i="7"/>
  <c r="AC25" i="7"/>
  <c r="AB25" i="7"/>
  <c r="AA25" i="7"/>
  <c r="AI24" i="7"/>
  <c r="AH24" i="7"/>
  <c r="AG24" i="7"/>
  <c r="AC24" i="7"/>
  <c r="AB24" i="7"/>
  <c r="AA24" i="7"/>
  <c r="AI23" i="7"/>
  <c r="AH23" i="7"/>
  <c r="AG23" i="7"/>
  <c r="AC23" i="7"/>
  <c r="AB23" i="7"/>
  <c r="AA23" i="7"/>
  <c r="AI22" i="7"/>
  <c r="AH22" i="7"/>
  <c r="AG22" i="7"/>
  <c r="AC22" i="7"/>
  <c r="AB22" i="7"/>
  <c r="AA22" i="7"/>
  <c r="AI21" i="7"/>
  <c r="AH21" i="7"/>
  <c r="AG21" i="7"/>
  <c r="AC21" i="7"/>
  <c r="AB21" i="7"/>
  <c r="AA21" i="7"/>
  <c r="AI20" i="7"/>
  <c r="AH20" i="7"/>
  <c r="AG20" i="7"/>
  <c r="AC20" i="7"/>
  <c r="AB20" i="7"/>
  <c r="AA20" i="7"/>
  <c r="AI19" i="7"/>
  <c r="AH19" i="7"/>
  <c r="AG19" i="7"/>
  <c r="AC19" i="7"/>
  <c r="AB19" i="7"/>
  <c r="AA19" i="7"/>
  <c r="AI18" i="7"/>
  <c r="AH18" i="7"/>
  <c r="AG18" i="7"/>
  <c r="AC18" i="7"/>
  <c r="AB18" i="7"/>
  <c r="AA18" i="7"/>
  <c r="AI17" i="7"/>
  <c r="AH17" i="7"/>
  <c r="AG17" i="7"/>
  <c r="AC17" i="7"/>
  <c r="AB17" i="7"/>
  <c r="AA17" i="7"/>
  <c r="AI15" i="7"/>
  <c r="AH15" i="7"/>
  <c r="AG15" i="7"/>
  <c r="AC15" i="7"/>
  <c r="AB15" i="7"/>
  <c r="AA15" i="7"/>
  <c r="AI14" i="7"/>
  <c r="AH14" i="7"/>
  <c r="AG14" i="7"/>
  <c r="AC14" i="7"/>
  <c r="AB14" i="7"/>
  <c r="AA14" i="7"/>
  <c r="AI13" i="7"/>
  <c r="AH13" i="7"/>
  <c r="AG13" i="7"/>
  <c r="AC13" i="7"/>
  <c r="AB13" i="7"/>
  <c r="AA13" i="7"/>
  <c r="AI12" i="7"/>
  <c r="AH12" i="7"/>
  <c r="AG12" i="7"/>
  <c r="AC12" i="7"/>
  <c r="AB12" i="7"/>
  <c r="AA12" i="7"/>
  <c r="AI11" i="7"/>
  <c r="AH11" i="7"/>
  <c r="AG11" i="7"/>
  <c r="AC11" i="7"/>
  <c r="AB11" i="7"/>
  <c r="AA11" i="7"/>
  <c r="AI10" i="7"/>
  <c r="AH10" i="7"/>
  <c r="AG10" i="7"/>
  <c r="AC10" i="7"/>
  <c r="AB10" i="7"/>
  <c r="AA10" i="7"/>
  <c r="U10" i="7"/>
  <c r="AI9" i="7"/>
  <c r="AH9" i="7"/>
  <c r="AG9" i="7"/>
  <c r="AC9" i="7"/>
  <c r="AB9" i="7"/>
  <c r="AA9" i="7"/>
  <c r="AI8" i="7"/>
  <c r="AH8" i="7"/>
  <c r="AG8" i="7"/>
  <c r="AC8" i="7"/>
  <c r="AB8" i="7"/>
  <c r="AA8" i="7"/>
  <c r="AI7" i="7"/>
  <c r="AH7" i="7"/>
  <c r="AG7" i="7"/>
  <c r="AC7" i="7"/>
  <c r="AB7" i="7"/>
  <c r="AA7" i="7"/>
  <c r="U7" i="7"/>
  <c r="AK50" i="6"/>
  <c r="AJ50" i="6"/>
  <c r="AI50" i="6"/>
  <c r="AK49" i="6"/>
  <c r="AJ49" i="6"/>
  <c r="AI49" i="6"/>
  <c r="AK48" i="6"/>
  <c r="AJ48" i="6"/>
  <c r="AI48" i="6"/>
  <c r="AK47" i="6"/>
  <c r="AJ47" i="6"/>
  <c r="AI47" i="6"/>
  <c r="AK46" i="6"/>
  <c r="AJ46" i="6"/>
  <c r="AI46" i="6"/>
  <c r="AK45" i="6"/>
  <c r="AJ45" i="6"/>
  <c r="AI45" i="6"/>
  <c r="AK44" i="6"/>
  <c r="AJ44" i="6"/>
  <c r="AI44" i="6"/>
  <c r="AK43" i="6"/>
  <c r="AJ43" i="6"/>
  <c r="AI43" i="6"/>
  <c r="AK42" i="6"/>
  <c r="AJ42" i="6"/>
  <c r="AI42" i="6"/>
  <c r="AK41" i="6"/>
  <c r="AJ41" i="6"/>
  <c r="AI41" i="6"/>
  <c r="AK40" i="6"/>
  <c r="AJ40" i="6"/>
  <c r="AI40" i="6"/>
  <c r="AK39" i="6"/>
  <c r="AJ39" i="6"/>
  <c r="AI39" i="6"/>
  <c r="AK38" i="6"/>
  <c r="AJ38" i="6"/>
  <c r="AI38" i="6"/>
  <c r="AK37" i="6"/>
  <c r="AJ37" i="6"/>
  <c r="AI37" i="6"/>
  <c r="AK36" i="6"/>
  <c r="AJ36" i="6"/>
  <c r="AI36" i="6"/>
  <c r="AK35" i="6"/>
  <c r="AJ35" i="6"/>
  <c r="AI35" i="6"/>
  <c r="AK34" i="6"/>
  <c r="AJ34" i="6"/>
  <c r="AI34" i="6"/>
  <c r="AK33" i="6"/>
  <c r="AJ33" i="6"/>
  <c r="AI33" i="6"/>
  <c r="AK32" i="6"/>
  <c r="AJ32" i="6"/>
  <c r="AI32" i="6"/>
  <c r="AK31" i="6"/>
  <c r="AJ31" i="6"/>
  <c r="AI31" i="6"/>
  <c r="AK30" i="6"/>
  <c r="AJ30" i="6"/>
  <c r="AI30" i="6"/>
  <c r="AK29" i="6"/>
  <c r="AJ29" i="6"/>
  <c r="AI29" i="6"/>
  <c r="AW28" i="6"/>
  <c r="AX28" i="6" s="1"/>
  <c r="AU28" i="6"/>
  <c r="AK28" i="6"/>
  <c r="AJ28" i="6"/>
  <c r="AI28" i="6"/>
  <c r="AW27" i="6"/>
  <c r="AX27" i="6" s="1"/>
  <c r="AU27" i="6"/>
  <c r="AK27" i="6"/>
  <c r="AJ27" i="6"/>
  <c r="AI27" i="6"/>
  <c r="AW26" i="6"/>
  <c r="AX26" i="6" s="1"/>
  <c r="AU26" i="6"/>
  <c r="AK26" i="6"/>
  <c r="AJ26" i="6"/>
  <c r="AI26" i="6"/>
  <c r="AW25" i="6"/>
  <c r="AX25" i="6" s="1"/>
  <c r="AU25" i="6"/>
  <c r="AK25" i="6"/>
  <c r="AJ25" i="6"/>
  <c r="AI25" i="6"/>
  <c r="AW24" i="6"/>
  <c r="AX24" i="6" s="1"/>
  <c r="AU24" i="6"/>
  <c r="AK24" i="6"/>
  <c r="AJ24" i="6"/>
  <c r="AI24" i="6"/>
  <c r="AW22" i="6"/>
  <c r="AX22" i="6" s="1"/>
  <c r="AU22" i="6"/>
  <c r="AK22" i="6"/>
  <c r="AJ22" i="6"/>
  <c r="AI22" i="6"/>
  <c r="AW21" i="6"/>
  <c r="AX21" i="6" s="1"/>
  <c r="AU21" i="6"/>
  <c r="AK21" i="6"/>
  <c r="AJ21" i="6"/>
  <c r="AI21" i="6"/>
  <c r="AW20" i="6"/>
  <c r="AX20" i="6" s="1"/>
  <c r="AU20" i="6"/>
  <c r="AK20" i="6"/>
  <c r="AJ20" i="6"/>
  <c r="AI20" i="6"/>
  <c r="AK19" i="6"/>
  <c r="AJ19" i="6"/>
  <c r="AI19" i="6"/>
  <c r="AU12" i="6"/>
  <c r="AH12" i="6"/>
  <c r="AH42" i="6" s="1"/>
  <c r="AG12" i="6"/>
  <c r="AG31" i="6" s="1"/>
  <c r="AF12" i="6"/>
  <c r="AF48" i="6" s="1"/>
  <c r="AE12" i="6"/>
  <c r="AE30" i="6" s="1"/>
  <c r="AD12" i="6"/>
  <c r="AD20" i="6" s="1"/>
  <c r="Z12" i="6"/>
  <c r="Z70" i="6" s="1"/>
  <c r="Y12" i="6"/>
  <c r="Y56" i="6" s="1"/>
  <c r="X12" i="6"/>
  <c r="X52" i="6" s="1"/>
  <c r="W12" i="6"/>
  <c r="W31" i="6" s="1"/>
  <c r="V12" i="6"/>
  <c r="V51" i="6" s="1"/>
  <c r="AV106" i="7" l="1"/>
  <c r="O20" i="7"/>
  <c r="Q20" i="7" s="1"/>
  <c r="O21" i="7"/>
  <c r="Q21" i="7" s="1"/>
  <c r="AC105" i="7"/>
  <c r="H73" i="9"/>
  <c r="H80" i="9" s="1"/>
  <c r="D9" i="6"/>
  <c r="D8" i="6"/>
  <c r="D10" i="6"/>
  <c r="AH27" i="6"/>
  <c r="W32" i="6"/>
  <c r="AG30" i="6"/>
  <c r="AH26" i="6"/>
  <c r="AV22" i="6"/>
  <c r="AH34" i="6"/>
  <c r="V21" i="6"/>
  <c r="Y20" i="6"/>
  <c r="X36" i="6"/>
  <c r="X41" i="6"/>
  <c r="V19" i="6"/>
  <c r="AH20" i="6"/>
  <c r="W21" i="6"/>
  <c r="AG48" i="6"/>
  <c r="Y21" i="6"/>
  <c r="AG19" i="6"/>
  <c r="V33" i="6"/>
  <c r="V37" i="6"/>
  <c r="W60" i="6"/>
  <c r="AH19" i="6"/>
  <c r="X72" i="6"/>
  <c r="V81" i="6"/>
  <c r="Y27" i="6"/>
  <c r="Y28" i="6"/>
  <c r="W45" i="6"/>
  <c r="AG27" i="6"/>
  <c r="AH45" i="6"/>
  <c r="Z50" i="6"/>
  <c r="Z59" i="6"/>
  <c r="AF28" i="6"/>
  <c r="W19" i="6"/>
  <c r="AF21" i="6"/>
  <c r="W22" i="6"/>
  <c r="Y24" i="6"/>
  <c r="X25" i="6"/>
  <c r="W26" i="6"/>
  <c r="AG28" i="6"/>
  <c r="W29" i="6"/>
  <c r="X32" i="6"/>
  <c r="Y36" i="6"/>
  <c r="AG47" i="6"/>
  <c r="X63" i="6"/>
  <c r="Y72" i="6"/>
  <c r="Z37" i="6"/>
  <c r="Z69" i="6"/>
  <c r="Y19" i="6"/>
  <c r="AG21" i="6"/>
  <c r="AD22" i="6"/>
  <c r="Z24" i="6"/>
  <c r="Y25" i="6"/>
  <c r="X26" i="6"/>
  <c r="Y29" i="6"/>
  <c r="Y32" i="6"/>
  <c r="Y35" i="6"/>
  <c r="Z36" i="6"/>
  <c r="V42" i="6"/>
  <c r="X64" i="6"/>
  <c r="W74" i="6"/>
  <c r="Z43" i="6"/>
  <c r="AV28" i="6"/>
  <c r="Z19" i="6"/>
  <c r="W20" i="6"/>
  <c r="AH21" i="6"/>
  <c r="AH22" i="6"/>
  <c r="AD24" i="6"/>
  <c r="Z25" i="6"/>
  <c r="Y26" i="6"/>
  <c r="V27" i="6"/>
  <c r="X31" i="6"/>
  <c r="AD32" i="6"/>
  <c r="Z35" i="6"/>
  <c r="AH38" i="6"/>
  <c r="W42" i="6"/>
  <c r="AH49" i="6"/>
  <c r="W52" i="6"/>
  <c r="Y64" i="6"/>
  <c r="W76" i="6"/>
  <c r="Z33" i="6"/>
  <c r="AF19" i="6"/>
  <c r="X20" i="6"/>
  <c r="AD26" i="6"/>
  <c r="W27" i="6"/>
  <c r="AH31" i="6"/>
  <c r="W34" i="6"/>
  <c r="Y42" i="6"/>
  <c r="Y46" i="6"/>
  <c r="V55" i="6"/>
  <c r="Z67" i="6"/>
  <c r="W77" i="6"/>
  <c r="AG34" i="6"/>
  <c r="W41" i="6"/>
  <c r="Z46" i="6"/>
  <c r="X55" i="6"/>
  <c r="W68" i="6"/>
  <c r="Z78" i="6"/>
  <c r="AF27" i="6"/>
  <c r="AF30" i="6"/>
  <c r="Y59" i="6"/>
  <c r="W69" i="6"/>
  <c r="Y80" i="6"/>
  <c r="O22" i="7"/>
  <c r="Q22" i="7" s="1"/>
  <c r="O24" i="7"/>
  <c r="Q24" i="7" s="1"/>
  <c r="O23" i="7"/>
  <c r="Q23" i="7" s="1"/>
  <c r="AT107" i="7"/>
  <c r="AC110" i="7"/>
  <c r="AW104" i="7"/>
  <c r="AX108" i="7"/>
  <c r="AC134" i="7"/>
  <c r="AU109" i="7"/>
  <c r="AC136" i="7"/>
  <c r="AP109" i="7"/>
  <c r="AC123" i="7"/>
  <c r="AS106" i="7"/>
  <c r="AP103" i="7"/>
  <c r="AC118" i="7"/>
  <c r="AC113" i="7"/>
  <c r="AC111" i="7"/>
  <c r="AN104" i="7"/>
  <c r="AC108" i="7"/>
  <c r="AQ111" i="7"/>
  <c r="AC138" i="7"/>
  <c r="AC104" i="7"/>
  <c r="AN105" i="7"/>
  <c r="AC107" i="7"/>
  <c r="AN110" i="7"/>
  <c r="AC131" i="7"/>
  <c r="AC140" i="7"/>
  <c r="AC150" i="7"/>
  <c r="AV110" i="7"/>
  <c r="AT110" i="7"/>
  <c r="AC121" i="7"/>
  <c r="AW108" i="7"/>
  <c r="AC115" i="7"/>
  <c r="Z115" i="7"/>
  <c r="AC124" i="7"/>
  <c r="AC129" i="7"/>
  <c r="AC153" i="7"/>
  <c r="AQ110" i="7"/>
  <c r="AQ107" i="7"/>
  <c r="AR111" i="7"/>
  <c r="AN102" i="7"/>
  <c r="AT106" i="7"/>
  <c r="AC128" i="7"/>
  <c r="E8" i="7"/>
  <c r="AO111" i="7"/>
  <c r="AW102" i="7"/>
  <c r="AP111" i="7"/>
  <c r="AX111" i="7"/>
  <c r="AX102" i="7"/>
  <c r="Z104" i="7"/>
  <c r="AP105" i="7"/>
  <c r="AN106" i="7"/>
  <c r="AO108" i="7"/>
  <c r="Z138" i="7"/>
  <c r="AW111" i="7"/>
  <c r="AV104" i="7"/>
  <c r="AC139" i="7"/>
  <c r="U11" i="7"/>
  <c r="AL103" i="7"/>
  <c r="AX104" i="7"/>
  <c r="AX105" i="7"/>
  <c r="AP108" i="7"/>
  <c r="AN109" i="7"/>
  <c r="AL111" i="7"/>
  <c r="AC116" i="7"/>
  <c r="AC130" i="7"/>
  <c r="AC142" i="7"/>
  <c r="AC148" i="7"/>
  <c r="AT109" i="7"/>
  <c r="AP102" i="7"/>
  <c r="AQ103" i="7"/>
  <c r="AC109" i="7"/>
  <c r="AT111" i="7"/>
  <c r="AC120" i="7"/>
  <c r="AC122" i="7"/>
  <c r="AC147" i="7"/>
  <c r="AC152" i="7"/>
  <c r="Z105" i="7"/>
  <c r="AU105" i="7"/>
  <c r="AQ102" i="7"/>
  <c r="AT103" i="7"/>
  <c r="AO104" i="7"/>
  <c r="AC106" i="7"/>
  <c r="Z109" i="7"/>
  <c r="AC112" i="7"/>
  <c r="AC114" i="7"/>
  <c r="Z120" i="7"/>
  <c r="Z122" i="7"/>
  <c r="AC126" i="7"/>
  <c r="AC132" i="7"/>
  <c r="AC145" i="7"/>
  <c r="Z152" i="7"/>
  <c r="AN108" i="7"/>
  <c r="AV108" i="7"/>
  <c r="AV102" i="7"/>
  <c r="AX103" i="7"/>
  <c r="AP104" i="7"/>
  <c r="AC137" i="7"/>
  <c r="AC144" i="7"/>
  <c r="AC146" i="7"/>
  <c r="AE47" i="6"/>
  <c r="AF49" i="6"/>
  <c r="AF45" i="6"/>
  <c r="AF42" i="6"/>
  <c r="AF35" i="6"/>
  <c r="AF32" i="6"/>
  <c r="AF46" i="6"/>
  <c r="AF39" i="6"/>
  <c r="AF36" i="6"/>
  <c r="AF29" i="6"/>
  <c r="AF47" i="6"/>
  <c r="AE22" i="6"/>
  <c r="AE31" i="6"/>
  <c r="Z108" i="7"/>
  <c r="V30" i="6"/>
  <c r="AE33" i="6"/>
  <c r="V57" i="6"/>
  <c r="AD48" i="6"/>
  <c r="AD44" i="6"/>
  <c r="AD41" i="6"/>
  <c r="AD34" i="6"/>
  <c r="AD31" i="6"/>
  <c r="AD38" i="6"/>
  <c r="AD49" i="6"/>
  <c r="AD45" i="6"/>
  <c r="AD42" i="6"/>
  <c r="AD35" i="6"/>
  <c r="AD46" i="6"/>
  <c r="AE19" i="6"/>
  <c r="V20" i="6"/>
  <c r="AG20" i="6"/>
  <c r="AE21" i="6"/>
  <c r="AV21" i="6"/>
  <c r="Z22" i="6"/>
  <c r="X24" i="6"/>
  <c r="W25" i="6"/>
  <c r="AH25" i="6"/>
  <c r="V26" i="6"/>
  <c r="AG26" i="6"/>
  <c r="AE27" i="6"/>
  <c r="AV27" i="6"/>
  <c r="AE28" i="6"/>
  <c r="AE29" i="6"/>
  <c r="AF34" i="6"/>
  <c r="X35" i="6"/>
  <c r="AG38" i="6"/>
  <c r="AD39" i="6"/>
  <c r="AD40" i="6"/>
  <c r="V41" i="6"/>
  <c r="AD47" i="6"/>
  <c r="X48" i="6"/>
  <c r="Z49" i="6"/>
  <c r="Z53" i="6"/>
  <c r="Y58" i="6"/>
  <c r="V63" i="6"/>
  <c r="Y67" i="6"/>
  <c r="X71" i="6"/>
  <c r="Z75" i="6"/>
  <c r="X80" i="6"/>
  <c r="AR104" i="7"/>
  <c r="AL105" i="7"/>
  <c r="AW105" i="7"/>
  <c r="AO105" i="7"/>
  <c r="AR108" i="7"/>
  <c r="AC151" i="7"/>
  <c r="Z151" i="7"/>
  <c r="AE48" i="6"/>
  <c r="AE44" i="6"/>
  <c r="AE38" i="6"/>
  <c r="AE49" i="6"/>
  <c r="AE45" i="6"/>
  <c r="AE42" i="6"/>
  <c r="AE35" i="6"/>
  <c r="AE32" i="6"/>
  <c r="AE50" i="6"/>
  <c r="AE43" i="6"/>
  <c r="AF22" i="6"/>
  <c r="AF31" i="6"/>
  <c r="AG35" i="6"/>
  <c r="AG40" i="6"/>
  <c r="V44" i="6"/>
  <c r="AE46" i="6"/>
  <c r="X56" i="6"/>
  <c r="X77" i="6"/>
  <c r="AS109" i="7"/>
  <c r="AS105" i="7"/>
  <c r="AS102" i="7"/>
  <c r="AS108" i="7"/>
  <c r="AS104" i="7"/>
  <c r="AS111" i="7"/>
  <c r="AS107" i="7"/>
  <c r="AS103" i="7"/>
  <c r="AV109" i="7"/>
  <c r="AC127" i="7"/>
  <c r="Z127" i="7"/>
  <c r="AC133" i="7"/>
  <c r="Z133" i="7"/>
  <c r="AE40" i="6"/>
  <c r="AC149" i="7"/>
  <c r="Z149" i="7"/>
  <c r="V77" i="6"/>
  <c r="V69" i="6"/>
  <c r="V61" i="6"/>
  <c r="V52" i="6"/>
  <c r="V49" i="6"/>
  <c r="V45" i="6"/>
  <c r="V80" i="6"/>
  <c r="V72" i="6"/>
  <c r="V64" i="6"/>
  <c r="V56" i="6"/>
  <c r="V32" i="6"/>
  <c r="V75" i="6"/>
  <c r="V67" i="6"/>
  <c r="V59" i="6"/>
  <c r="V46" i="6"/>
  <c r="V39" i="6"/>
  <c r="V36" i="6"/>
  <c r="V29" i="6"/>
  <c r="V78" i="6"/>
  <c r="V70" i="6"/>
  <c r="V62" i="6"/>
  <c r="V53" i="6"/>
  <c r="V50" i="6"/>
  <c r="V43" i="6"/>
  <c r="V76" i="6"/>
  <c r="V68" i="6"/>
  <c r="V60" i="6"/>
  <c r="V38" i="6"/>
  <c r="AE41" i="6"/>
  <c r="X45" i="6"/>
  <c r="V73" i="6"/>
  <c r="W80" i="6"/>
  <c r="W72" i="6"/>
  <c r="W64" i="6"/>
  <c r="W56" i="6"/>
  <c r="W75" i="6"/>
  <c r="W67" i="6"/>
  <c r="W59" i="6"/>
  <c r="W46" i="6"/>
  <c r="W39" i="6"/>
  <c r="W36" i="6"/>
  <c r="W78" i="6"/>
  <c r="W70" i="6"/>
  <c r="W62" i="6"/>
  <c r="W53" i="6"/>
  <c r="W50" i="6"/>
  <c r="W43" i="6"/>
  <c r="W81" i="6"/>
  <c r="W73" i="6"/>
  <c r="W65" i="6"/>
  <c r="W57" i="6"/>
  <c r="W47" i="6"/>
  <c r="W40" i="6"/>
  <c r="W37" i="6"/>
  <c r="W33" i="6"/>
  <c r="W30" i="6"/>
  <c r="W28" i="6"/>
  <c r="W79" i="6"/>
  <c r="W71" i="6"/>
  <c r="W63" i="6"/>
  <c r="W55" i="6"/>
  <c r="W51" i="6"/>
  <c r="W48" i="6"/>
  <c r="W44" i="6"/>
  <c r="AH46" i="6"/>
  <c r="AH39" i="6"/>
  <c r="AH36" i="6"/>
  <c r="AH29" i="6"/>
  <c r="AH50" i="6"/>
  <c r="AH43" i="6"/>
  <c r="AH47" i="6"/>
  <c r="AH40" i="6"/>
  <c r="AH37" i="6"/>
  <c r="AH33" i="6"/>
  <c r="AH30" i="6"/>
  <c r="AH28" i="6"/>
  <c r="AH48" i="6"/>
  <c r="AH44" i="6"/>
  <c r="X19" i="6"/>
  <c r="Z20" i="6"/>
  <c r="X21" i="6"/>
  <c r="V22" i="6"/>
  <c r="AG22" i="6"/>
  <c r="AE24" i="6"/>
  <c r="AV24" i="6"/>
  <c r="AD25" i="6"/>
  <c r="Z26" i="6"/>
  <c r="X27" i="6"/>
  <c r="V28" i="6"/>
  <c r="X29" i="6"/>
  <c r="Z32" i="6"/>
  <c r="AD33" i="6"/>
  <c r="V34" i="6"/>
  <c r="AH35" i="6"/>
  <c r="AD36" i="6"/>
  <c r="AD37" i="6"/>
  <c r="W38" i="6"/>
  <c r="AF41" i="6"/>
  <c r="X42" i="6"/>
  <c r="Y43" i="6"/>
  <c r="X44" i="6"/>
  <c r="Z45" i="6"/>
  <c r="X51" i="6"/>
  <c r="W61" i="6"/>
  <c r="V65" i="6"/>
  <c r="X69" i="6"/>
  <c r="V74" i="6"/>
  <c r="Z77" i="6"/>
  <c r="AV105" i="7"/>
  <c r="AX109" i="7"/>
  <c r="AS110" i="7"/>
  <c r="AC119" i="7"/>
  <c r="Z119" i="7"/>
  <c r="AC125" i="7"/>
  <c r="Z125" i="7"/>
  <c r="AF40" i="6"/>
  <c r="AC141" i="7"/>
  <c r="Z141" i="7"/>
  <c r="AF24" i="6"/>
  <c r="AE37" i="6"/>
  <c r="AU102" i="7"/>
  <c r="AU108" i="7"/>
  <c r="AU104" i="7"/>
  <c r="AU111" i="7"/>
  <c r="AU107" i="7"/>
  <c r="AU103" i="7"/>
  <c r="AU110" i="7"/>
  <c r="AU106" i="7"/>
  <c r="AR103" i="7"/>
  <c r="AC117" i="7"/>
  <c r="Z117" i="7"/>
  <c r="AE39" i="6"/>
  <c r="AC143" i="7"/>
  <c r="Z143" i="7"/>
  <c r="AG49" i="6"/>
  <c r="AG45" i="6"/>
  <c r="AG32" i="6"/>
  <c r="AG46" i="6"/>
  <c r="AG39" i="6"/>
  <c r="AG36" i="6"/>
  <c r="AG29" i="6"/>
  <c r="AG50" i="6"/>
  <c r="AG43" i="6"/>
  <c r="V66" i="6"/>
  <c r="Y78" i="6"/>
  <c r="Y70" i="6"/>
  <c r="Y62" i="6"/>
  <c r="Y53" i="6"/>
  <c r="Y50" i="6"/>
  <c r="Y81" i="6"/>
  <c r="Y73" i="6"/>
  <c r="Y65" i="6"/>
  <c r="Y57" i="6"/>
  <c r="Y47" i="6"/>
  <c r="Y40" i="6"/>
  <c r="Y37" i="6"/>
  <c r="Y33" i="6"/>
  <c r="Y30" i="6"/>
  <c r="Y76" i="6"/>
  <c r="Y68" i="6"/>
  <c r="Y60" i="6"/>
  <c r="Y79" i="6"/>
  <c r="Y71" i="6"/>
  <c r="Y63" i="6"/>
  <c r="Y55" i="6"/>
  <c r="Y51" i="6"/>
  <c r="Y48" i="6"/>
  <c r="Y44" i="6"/>
  <c r="Y41" i="6"/>
  <c r="Y34" i="6"/>
  <c r="Y31" i="6"/>
  <c r="Y77" i="6"/>
  <c r="Y69" i="6"/>
  <c r="Y61" i="6"/>
  <c r="Y52" i="6"/>
  <c r="Y49" i="6"/>
  <c r="Y45" i="6"/>
  <c r="AE20" i="6"/>
  <c r="AV20" i="6"/>
  <c r="Z21" i="6"/>
  <c r="X22" i="6"/>
  <c r="V24" i="6"/>
  <c r="AG24" i="6"/>
  <c r="AF25" i="6"/>
  <c r="AE26" i="6"/>
  <c r="AV26" i="6"/>
  <c r="Z27" i="6"/>
  <c r="Z28" i="6"/>
  <c r="Z29" i="6"/>
  <c r="Z30" i="6"/>
  <c r="AH32" i="6"/>
  <c r="AF33" i="6"/>
  <c r="X34" i="6"/>
  <c r="V35" i="6"/>
  <c r="AF37" i="6"/>
  <c r="Y38" i="6"/>
  <c r="Y39" i="6"/>
  <c r="V40" i="6"/>
  <c r="AH41" i="6"/>
  <c r="Z42" i="6"/>
  <c r="AD43" i="6"/>
  <c r="AG44" i="6"/>
  <c r="W49" i="6"/>
  <c r="AD50" i="6"/>
  <c r="V58" i="6"/>
  <c r="Z61" i="6"/>
  <c r="W66" i="6"/>
  <c r="Y74" i="6"/>
  <c r="V79" i="6"/>
  <c r="Z136" i="7"/>
  <c r="AR110" i="7"/>
  <c r="AR106" i="7"/>
  <c r="AR109" i="7"/>
  <c r="AR105" i="7"/>
  <c r="AR102" i="7"/>
  <c r="AC135" i="7"/>
  <c r="Z135" i="7"/>
  <c r="X75" i="6"/>
  <c r="X67" i="6"/>
  <c r="X59" i="6"/>
  <c r="X46" i="6"/>
  <c r="X78" i="6"/>
  <c r="X70" i="6"/>
  <c r="X62" i="6"/>
  <c r="X53" i="6"/>
  <c r="X50" i="6"/>
  <c r="X43" i="6"/>
  <c r="X81" i="6"/>
  <c r="X73" i="6"/>
  <c r="X65" i="6"/>
  <c r="X57" i="6"/>
  <c r="X47" i="6"/>
  <c r="X40" i="6"/>
  <c r="X37" i="6"/>
  <c r="X33" i="6"/>
  <c r="X30" i="6"/>
  <c r="X28" i="6"/>
  <c r="X76" i="6"/>
  <c r="X68" i="6"/>
  <c r="X60" i="6"/>
  <c r="X74" i="6"/>
  <c r="X66" i="6"/>
  <c r="X58" i="6"/>
  <c r="AE25" i="6"/>
  <c r="AV25" i="6"/>
  <c r="AE36" i="6"/>
  <c r="X38" i="6"/>
  <c r="X39" i="6"/>
  <c r="AG41" i="6"/>
  <c r="AF44" i="6"/>
  <c r="X61" i="6"/>
  <c r="Z81" i="6"/>
  <c r="Z73" i="6"/>
  <c r="Z65" i="6"/>
  <c r="Z57" i="6"/>
  <c r="Z47" i="6"/>
  <c r="Z76" i="6"/>
  <c r="Z68" i="6"/>
  <c r="Z60" i="6"/>
  <c r="Z79" i="6"/>
  <c r="Z71" i="6"/>
  <c r="Z63" i="6"/>
  <c r="Z55" i="6"/>
  <c r="Z51" i="6"/>
  <c r="Z48" i="6"/>
  <c r="Z44" i="6"/>
  <c r="Z41" i="6"/>
  <c r="Z34" i="6"/>
  <c r="Z31" i="6"/>
  <c r="Z74" i="6"/>
  <c r="Z66" i="6"/>
  <c r="Z58" i="6"/>
  <c r="Z38" i="6"/>
  <c r="Z80" i="6"/>
  <c r="Z72" i="6"/>
  <c r="Z64" i="6"/>
  <c r="Z56" i="6"/>
  <c r="AD19" i="6"/>
  <c r="AF20" i="6"/>
  <c r="AD21" i="6"/>
  <c r="Y22" i="6"/>
  <c r="W24" i="6"/>
  <c r="AH24" i="6"/>
  <c r="V25" i="6"/>
  <c r="AG25" i="6"/>
  <c r="AF26" i="6"/>
  <c r="AD27" i="6"/>
  <c r="AD28" i="6"/>
  <c r="AD29" i="6"/>
  <c r="AD30" i="6"/>
  <c r="V31" i="6"/>
  <c r="AG33" i="6"/>
  <c r="AE34" i="6"/>
  <c r="W35" i="6"/>
  <c r="AG37" i="6"/>
  <c r="AF38" i="6"/>
  <c r="Z39" i="6"/>
  <c r="Z40" i="6"/>
  <c r="AG42" i="6"/>
  <c r="AF43" i="6"/>
  <c r="V47" i="6"/>
  <c r="V48" i="6"/>
  <c r="X49" i="6"/>
  <c r="AF50" i="6"/>
  <c r="Z52" i="6"/>
  <c r="W58" i="6"/>
  <c r="Z62" i="6"/>
  <c r="Y66" i="6"/>
  <c r="V71" i="6"/>
  <c r="Y75" i="6"/>
  <c r="X79" i="6"/>
  <c r="AR107" i="7"/>
  <c r="Z128" i="7"/>
  <c r="AQ104" i="7"/>
  <c r="AQ108" i="7"/>
  <c r="AO109" i="7"/>
  <c r="AW109" i="7"/>
  <c r="AQ105" i="7"/>
  <c r="AO106" i="7"/>
  <c r="AW106" i="7"/>
  <c r="AQ109" i="7"/>
  <c r="AO110" i="7"/>
  <c r="AW110" i="7"/>
  <c r="AN103" i="7"/>
  <c r="AV103" i="7"/>
  <c r="AT104" i="7"/>
  <c r="AP106" i="7"/>
  <c r="AX106" i="7"/>
  <c r="AN107" i="7"/>
  <c r="AV107" i="7"/>
  <c r="AT108" i="7"/>
  <c r="AP110" i="7"/>
  <c r="AX110" i="7"/>
  <c r="AN111" i="7"/>
  <c r="AV111" i="7"/>
  <c r="AT102" i="7"/>
  <c r="AO103" i="7"/>
  <c r="AW103" i="7"/>
  <c r="AQ106" i="7"/>
  <c r="AO107" i="7"/>
  <c r="AW107" i="7"/>
  <c r="AT105" i="7"/>
  <c r="AP107" i="7"/>
  <c r="AX107" i="7"/>
  <c r="Q25" i="6" l="1"/>
  <c r="R25" i="6" s="1"/>
  <c r="Q33" i="6"/>
  <c r="R33" i="6" s="1"/>
  <c r="Q41" i="6"/>
  <c r="R41" i="6" s="1"/>
  <c r="Q49" i="6"/>
  <c r="R49" i="6" s="1"/>
  <c r="Q57" i="6"/>
  <c r="R57" i="6" s="1"/>
  <c r="Q65" i="6"/>
  <c r="R65" i="6" s="1"/>
  <c r="Q73" i="6"/>
  <c r="R73" i="6" s="1"/>
  <c r="Q81" i="6"/>
  <c r="R81" i="6" s="1"/>
  <c r="Q89" i="6"/>
  <c r="R89" i="6" s="1"/>
  <c r="Q97" i="6"/>
  <c r="R97" i="6" s="1"/>
  <c r="Q26" i="6"/>
  <c r="R26" i="6" s="1"/>
  <c r="Q34" i="6"/>
  <c r="R34" i="6" s="1"/>
  <c r="Q42" i="6"/>
  <c r="R42" i="6" s="1"/>
  <c r="Q50" i="6"/>
  <c r="R50" i="6" s="1"/>
  <c r="Q58" i="6"/>
  <c r="R58" i="6" s="1"/>
  <c r="Q66" i="6"/>
  <c r="R66" i="6" s="1"/>
  <c r="Q74" i="6"/>
  <c r="R74" i="6" s="1"/>
  <c r="Q82" i="6"/>
  <c r="R82" i="6" s="1"/>
  <c r="Q90" i="6"/>
  <c r="R90" i="6" s="1"/>
  <c r="Q98" i="6"/>
  <c r="R98" i="6" s="1"/>
  <c r="Q40" i="6"/>
  <c r="R40" i="6" s="1"/>
  <c r="Q64" i="6"/>
  <c r="R64" i="6" s="1"/>
  <c r="Q96" i="6"/>
  <c r="R96" i="6" s="1"/>
  <c r="Q27" i="6"/>
  <c r="R27" i="6" s="1"/>
  <c r="Q35" i="6"/>
  <c r="R35" i="6" s="1"/>
  <c r="Q43" i="6"/>
  <c r="R43" i="6" s="1"/>
  <c r="Q51" i="6"/>
  <c r="R51" i="6" s="1"/>
  <c r="Q59" i="6"/>
  <c r="R59" i="6" s="1"/>
  <c r="Q67" i="6"/>
  <c r="R67" i="6" s="1"/>
  <c r="Q75" i="6"/>
  <c r="R75" i="6" s="1"/>
  <c r="Q83" i="6"/>
  <c r="R83" i="6" s="1"/>
  <c r="Q91" i="6"/>
  <c r="R91" i="6" s="1"/>
  <c r="Q99" i="6"/>
  <c r="R99" i="6" s="1"/>
  <c r="Q72" i="6"/>
  <c r="R72" i="6" s="1"/>
  <c r="Q20" i="6"/>
  <c r="R20" i="6" s="1"/>
  <c r="Q28" i="6"/>
  <c r="R28" i="6" s="1"/>
  <c r="Q36" i="6"/>
  <c r="R36" i="6" s="1"/>
  <c r="Q44" i="6"/>
  <c r="R44" i="6" s="1"/>
  <c r="Q52" i="6"/>
  <c r="R52" i="6" s="1"/>
  <c r="Q60" i="6"/>
  <c r="R60" i="6" s="1"/>
  <c r="Q68" i="6"/>
  <c r="R68" i="6" s="1"/>
  <c r="Q76" i="6"/>
  <c r="R76" i="6" s="1"/>
  <c r="Q84" i="6"/>
  <c r="R84" i="6" s="1"/>
  <c r="Q92" i="6"/>
  <c r="R92" i="6" s="1"/>
  <c r="Q19" i="6"/>
  <c r="R19" i="6" s="1"/>
  <c r="Q48" i="6"/>
  <c r="R48" i="6" s="1"/>
  <c r="Q21" i="6"/>
  <c r="R21" i="6" s="1"/>
  <c r="Q29" i="6"/>
  <c r="R29" i="6" s="1"/>
  <c r="Q37" i="6"/>
  <c r="R37" i="6" s="1"/>
  <c r="Q45" i="6"/>
  <c r="R45" i="6" s="1"/>
  <c r="Q53" i="6"/>
  <c r="R53" i="6" s="1"/>
  <c r="Q61" i="6"/>
  <c r="R61" i="6" s="1"/>
  <c r="Q69" i="6"/>
  <c r="R69" i="6" s="1"/>
  <c r="Q77" i="6"/>
  <c r="R77" i="6" s="1"/>
  <c r="Q85" i="6"/>
  <c r="R85" i="6" s="1"/>
  <c r="Q93" i="6"/>
  <c r="R93" i="6" s="1"/>
  <c r="Q24" i="6"/>
  <c r="R24" i="6" s="1"/>
  <c r="Q88" i="6"/>
  <c r="R88" i="6" s="1"/>
  <c r="Q22" i="6"/>
  <c r="R22" i="6" s="1"/>
  <c r="Q30" i="6"/>
  <c r="R30" i="6" s="1"/>
  <c r="Q38" i="6"/>
  <c r="R38" i="6" s="1"/>
  <c r="Q46" i="6"/>
  <c r="R46" i="6" s="1"/>
  <c r="Q54" i="6"/>
  <c r="R54" i="6" s="1"/>
  <c r="Q62" i="6"/>
  <c r="R62" i="6" s="1"/>
  <c r="Q70" i="6"/>
  <c r="R70" i="6" s="1"/>
  <c r="Q78" i="6"/>
  <c r="R78" i="6" s="1"/>
  <c r="Q86" i="6"/>
  <c r="R86" i="6" s="1"/>
  <c r="Q94" i="6"/>
  <c r="R94" i="6" s="1"/>
  <c r="Q56" i="6"/>
  <c r="R56" i="6" s="1"/>
  <c r="Q23" i="6"/>
  <c r="R23" i="6" s="1"/>
  <c r="Q31" i="6"/>
  <c r="R31" i="6" s="1"/>
  <c r="Q39" i="6"/>
  <c r="R39" i="6" s="1"/>
  <c r="Q47" i="6"/>
  <c r="R47" i="6" s="1"/>
  <c r="Q55" i="6"/>
  <c r="R55" i="6" s="1"/>
  <c r="Q63" i="6"/>
  <c r="R63" i="6" s="1"/>
  <c r="Q71" i="6"/>
  <c r="R71" i="6" s="1"/>
  <c r="Q79" i="6"/>
  <c r="R79" i="6" s="1"/>
  <c r="Q87" i="6"/>
  <c r="R87" i="6" s="1"/>
  <c r="Q95" i="6"/>
  <c r="R95" i="6" s="1"/>
  <c r="Q32" i="6"/>
  <c r="R32" i="6" s="1"/>
  <c r="Q80" i="6"/>
  <c r="R80" i="6" s="1"/>
  <c r="D73" i="6"/>
  <c r="D69" i="6"/>
  <c r="D66" i="6"/>
  <c r="D61" i="6"/>
  <c r="O50" i="6"/>
  <c r="D37" i="6"/>
  <c r="D33" i="6"/>
  <c r="D30" i="6"/>
  <c r="D25" i="6"/>
  <c r="O22" i="6"/>
  <c r="O39" i="6"/>
  <c r="O35" i="6"/>
  <c r="O40" i="6"/>
  <c r="O44" i="6"/>
  <c r="O81" i="6"/>
  <c r="O29" i="6"/>
  <c r="O66" i="6"/>
  <c r="O93" i="6"/>
  <c r="O62" i="6"/>
  <c r="O67" i="6"/>
  <c r="O36" i="6"/>
  <c r="O19" i="6"/>
  <c r="O21" i="6"/>
  <c r="O85" i="6"/>
  <c r="O54" i="6"/>
  <c r="O59" i="6"/>
  <c r="O31" i="6"/>
  <c r="O95" i="6"/>
  <c r="O32" i="6"/>
  <c r="O96" i="6"/>
  <c r="O73" i="6"/>
  <c r="O58" i="6"/>
  <c r="O52" i="6"/>
  <c r="O37" i="6"/>
  <c r="O70" i="6"/>
  <c r="O83" i="6"/>
  <c r="O47" i="6"/>
  <c r="O75" i="6"/>
  <c r="O48" i="6"/>
  <c r="O25" i="6"/>
  <c r="O89" i="6"/>
  <c r="O74" i="6"/>
  <c r="O60" i="6"/>
  <c r="O45" i="6"/>
  <c r="O78" i="6"/>
  <c r="O99" i="6"/>
  <c r="O55" i="6"/>
  <c r="O91" i="6"/>
  <c r="O56" i="6"/>
  <c r="O33" i="6"/>
  <c r="O97" i="6"/>
  <c r="O82" i="6"/>
  <c r="O68" i="6"/>
  <c r="O53" i="6"/>
  <c r="O86" i="6"/>
  <c r="O63" i="6"/>
  <c r="O64" i="6"/>
  <c r="O41" i="6"/>
  <c r="O26" i="6"/>
  <c r="O90" i="6"/>
  <c r="O76" i="6"/>
  <c r="O61" i="6"/>
  <c r="O30" i="6"/>
  <c r="O94" i="6"/>
  <c r="O27" i="6"/>
  <c r="O71" i="6"/>
  <c r="O72" i="6"/>
  <c r="O49" i="6"/>
  <c r="O34" i="6"/>
  <c r="O98" i="6"/>
  <c r="O84" i="6"/>
  <c r="O69" i="6"/>
  <c r="O38" i="6"/>
  <c r="O43" i="6"/>
  <c r="O79" i="6"/>
  <c r="O80" i="6"/>
  <c r="O57" i="6"/>
  <c r="O42" i="6"/>
  <c r="O20" i="6"/>
  <c r="O28" i="6"/>
  <c r="O92" i="6"/>
  <c r="O77" i="6"/>
  <c r="O46" i="6"/>
  <c r="O51" i="6"/>
  <c r="O23" i="6"/>
  <c r="O87" i="6"/>
  <c r="O24" i="6"/>
  <c r="O88" i="6"/>
  <c r="O65" i="6"/>
  <c r="R24" i="7"/>
  <c r="S24" i="7" s="1"/>
  <c r="E22" i="7" s="1"/>
  <c r="E24" i="7" s="1"/>
  <c r="D57" i="6" l="1"/>
  <c r="D21" i="6"/>
  <c r="H47" i="9" l="1"/>
  <c r="H55" i="9"/>
  <c r="D58" i="6"/>
  <c r="H56" i="9" l="1"/>
  <c r="H57" i="9" s="1"/>
  <c r="J49" i="2"/>
  <c r="J48" i="2"/>
  <c r="J47" i="2"/>
  <c r="J46" i="2"/>
  <c r="J45" i="2"/>
  <c r="J44" i="2"/>
  <c r="J43" i="2"/>
  <c r="J42" i="2"/>
  <c r="J41" i="2"/>
  <c r="J40" i="2"/>
  <c r="J39" i="2"/>
  <c r="J38" i="2"/>
  <c r="J37" i="2"/>
  <c r="J36" i="2"/>
  <c r="J33" i="2"/>
  <c r="J32" i="2"/>
  <c r="J27" i="2"/>
  <c r="J26" i="2"/>
  <c r="J12" i="2"/>
  <c r="J11" i="2"/>
  <c r="J10" i="2"/>
  <c r="J9" i="2"/>
  <c r="J6" i="2"/>
  <c r="J5" i="2"/>
  <c r="J4" i="2"/>
  <c r="R55" i="9" l="1"/>
  <c r="H41" i="9"/>
  <c r="D22" i="6"/>
  <c r="P66" i="6"/>
  <c r="P62" i="6"/>
  <c r="P81" i="6"/>
  <c r="P29" i="6"/>
  <c r="P93" i="6"/>
  <c r="P50" i="6"/>
  <c r="P39" i="6"/>
  <c r="P22" i="6"/>
  <c r="P67" i="6"/>
  <c r="P40" i="6"/>
  <c r="P35" i="6"/>
  <c r="P44" i="6"/>
  <c r="P42" i="6"/>
  <c r="P59" i="6"/>
  <c r="P48" i="6"/>
  <c r="P99" i="6"/>
  <c r="P68" i="6"/>
  <c r="P38" i="6"/>
  <c r="P65" i="6"/>
  <c r="P70" i="6"/>
  <c r="P41" i="6"/>
  <c r="P49" i="6"/>
  <c r="P33" i="6"/>
  <c r="P27" i="6"/>
  <c r="P72" i="6"/>
  <c r="P61" i="6"/>
  <c r="P52" i="6"/>
  <c r="P89" i="6"/>
  <c r="P54" i="6"/>
  <c r="P75" i="6"/>
  <c r="P78" i="6"/>
  <c r="P88" i="6"/>
  <c r="P32" i="6"/>
  <c r="P69" i="6"/>
  <c r="P95" i="6"/>
  <c r="P77" i="6"/>
  <c r="P84" i="6"/>
  <c r="P23" i="6"/>
  <c r="P31" i="6"/>
  <c r="P64" i="6"/>
  <c r="P58" i="6"/>
  <c r="P47" i="6"/>
  <c r="P90" i="6"/>
  <c r="P28" i="6"/>
  <c r="P36" i="6"/>
  <c r="P74" i="6"/>
  <c r="P37" i="6"/>
  <c r="P24" i="6"/>
  <c r="P91" i="6"/>
  <c r="P57" i="6"/>
  <c r="P51" i="6"/>
  <c r="P46" i="6"/>
  <c r="P85" i="6"/>
  <c r="P73" i="6"/>
  <c r="P82" i="6"/>
  <c r="P86" i="6"/>
  <c r="P94" i="6"/>
  <c r="P80" i="6"/>
  <c r="P79" i="6"/>
  <c r="P56" i="6"/>
  <c r="P21" i="6"/>
  <c r="P45" i="6"/>
  <c r="P34" i="6"/>
  <c r="P97" i="6"/>
  <c r="P63" i="6"/>
  <c r="P30" i="6"/>
  <c r="P98" i="6"/>
  <c r="P43" i="6"/>
  <c r="P87" i="6"/>
  <c r="P83" i="6"/>
  <c r="P26" i="6"/>
  <c r="P20" i="6"/>
  <c r="P96" i="6"/>
  <c r="P25" i="6"/>
  <c r="P55" i="6"/>
  <c r="P53" i="6"/>
  <c r="P76" i="6"/>
  <c r="P92" i="6"/>
  <c r="P19" i="6"/>
  <c r="P60" i="6"/>
  <c r="P71" i="6"/>
  <c r="H48" i="9" l="1"/>
  <c r="R47" i="9" s="1"/>
  <c r="H42" i="9"/>
  <c r="R43" i="9"/>
  <c r="H44" i="9" s="1"/>
  <c r="R51" i="9"/>
  <c r="H52" i="9" s="1"/>
  <c r="H4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窪田 陽一</author>
    <author>Administrator</author>
  </authors>
  <commentList>
    <comment ref="C1" authorId="0" shapeId="0" xr:uid="{00000000-0006-0000-0200-000001000000}">
      <text>
        <r>
          <rPr>
            <b/>
            <sz val="20"/>
            <color indexed="81"/>
            <rFont val="MS P ゴシック"/>
            <family val="3"/>
            <charset val="128"/>
          </rPr>
          <t>36コピーして修正し37。赤文字を黒にして最終とする。</t>
        </r>
      </text>
    </comment>
    <comment ref="C9" authorId="1" shapeId="0" xr:uid="{00000000-0006-0000-0200-000002000000}">
      <text>
        <r>
          <rPr>
            <b/>
            <sz val="9"/>
            <color indexed="81"/>
            <rFont val="MS P ゴシック"/>
            <family val="3"/>
            <charset val="128"/>
          </rPr>
          <t>柱と梁は、記載二つを一つとした。
左の番号を振り直した。
Cd追加、高さをCdの後ろの行にした。
壁、スラブに継手の項を追加。
梁に、鉄筋の降伏強度を追加。
柱と梁に、計算書の必要断面積を追加
M、N、O列の4行目が12、10、11と番号振った有ったので修正
13-Gセルで、Allowable stress designとListに記載
名前の記入欄を左上に追加
上部の凡例位置整える
名前と日付を上部に入れる
9行目に表の項目記述
大項目をB列、No.をC列に入れ替え
D列に☑印追加
B列に「追加」とあるものが、追加した項目。
緑セル、一部緑文字を追加20240111
不要項目など消す20240112</t>
        </r>
      </text>
    </comment>
    <comment ref="T12" authorId="0" shapeId="0" xr:uid="{00000000-0006-0000-0200-000003000000}">
      <text>
        <r>
          <rPr>
            <b/>
            <sz val="9"/>
            <color indexed="81"/>
            <rFont val="MS P ゴシック"/>
            <family val="3"/>
            <charset val="128"/>
          </rPr>
          <t>参照先
コメントのこと</t>
        </r>
        <r>
          <rPr>
            <sz val="9"/>
            <color indexed="81"/>
            <rFont val="MS P ゴシック"/>
            <family val="3"/>
            <charset val="128"/>
          </rPr>
          <t xml:space="preserve">
</t>
        </r>
      </text>
    </comment>
    <comment ref="M16" authorId="1" shapeId="0" xr:uid="{00000000-0006-0000-0200-000004000000}">
      <text>
        <r>
          <rPr>
            <b/>
            <sz val="9"/>
            <color indexed="81"/>
            <rFont val="MS P ゴシック"/>
            <family val="3"/>
            <charset val="128"/>
          </rPr>
          <t>I can't find the words of "reinforced concrete structure".</t>
        </r>
        <r>
          <rPr>
            <sz val="9"/>
            <color indexed="81"/>
            <rFont val="MS P ゴシック"/>
            <family val="3"/>
            <charset val="128"/>
          </rPr>
          <t xml:space="preserve">
</t>
        </r>
      </text>
    </comment>
    <comment ref="K34" authorId="1" shapeId="0" xr:uid="{00000000-0006-0000-0200-000005000000}">
      <text>
        <r>
          <rPr>
            <b/>
            <sz val="9"/>
            <color indexed="81"/>
            <rFont val="MS P ゴシック"/>
            <family val="3"/>
            <charset val="128"/>
          </rPr>
          <t>red cell means that I couldn't find the information from design report and drawings.</t>
        </r>
        <r>
          <rPr>
            <sz val="9"/>
            <color indexed="81"/>
            <rFont val="MS P ゴシック"/>
            <family val="3"/>
            <charset val="128"/>
          </rPr>
          <t xml:space="preserve">
</t>
        </r>
      </text>
    </comment>
    <comment ref="K44" authorId="1" shapeId="0" xr:uid="{00000000-0006-0000-0200-000006000000}">
      <text>
        <r>
          <rPr>
            <b/>
            <sz val="9"/>
            <color indexed="81"/>
            <rFont val="MS P ゴシック"/>
            <family val="3"/>
            <charset val="128"/>
          </rPr>
          <t>Dual system</t>
        </r>
        <r>
          <rPr>
            <sz val="9"/>
            <color indexed="81"/>
            <rFont val="MS P ゴシック"/>
            <family val="3"/>
            <charset val="128"/>
          </rPr>
          <t xml:space="preserve">
I can't definitely choose which applies. </t>
        </r>
      </text>
    </comment>
    <comment ref="K46" authorId="1" shapeId="0" xr:uid="{00000000-0006-0000-0200-000007000000}">
      <text>
        <r>
          <rPr>
            <b/>
            <sz val="9"/>
            <color indexed="81"/>
            <rFont val="MS P ゴシック"/>
            <family val="3"/>
            <charset val="128"/>
          </rPr>
          <t>Is there a difference of the direction of this structure?</t>
        </r>
        <r>
          <rPr>
            <sz val="9"/>
            <color indexed="81"/>
            <rFont val="MS P ゴシック"/>
            <family val="3"/>
            <charset val="128"/>
          </rPr>
          <t xml:space="preserve">
</t>
        </r>
      </text>
    </comment>
    <comment ref="A63" authorId="1" shapeId="0" xr:uid="{00000000-0006-0000-0200-000008000000}">
      <text>
        <r>
          <rPr>
            <b/>
            <sz val="9"/>
            <color indexed="81"/>
            <rFont val="MS P ゴシック"/>
            <family val="3"/>
            <charset val="128"/>
          </rPr>
          <t>面倒</t>
        </r>
      </text>
    </comment>
    <comment ref="B63" authorId="1" shapeId="0" xr:uid="{00000000-0006-0000-0200-000009000000}">
      <text>
        <r>
          <rPr>
            <b/>
            <sz val="9"/>
            <color indexed="81"/>
            <rFont val="MS P ゴシック"/>
            <family val="3"/>
            <charset val="128"/>
          </rPr>
          <t>面倒</t>
        </r>
      </text>
    </comment>
    <comment ref="D63" authorId="1" shapeId="0" xr:uid="{00000000-0006-0000-0200-00000A000000}">
      <text>
        <r>
          <rPr>
            <b/>
            <sz val="9"/>
            <color indexed="81"/>
            <rFont val="MS P ゴシック"/>
            <family val="3"/>
            <charset val="128"/>
          </rPr>
          <t>面倒</t>
        </r>
      </text>
    </comment>
    <comment ref="J63" authorId="1" shapeId="0" xr:uid="{00000000-0006-0000-0200-00000B000000}">
      <text>
        <r>
          <rPr>
            <b/>
            <sz val="9"/>
            <color indexed="81"/>
            <rFont val="MS P ゴシック"/>
            <family val="3"/>
            <charset val="128"/>
          </rPr>
          <t>Yesが良いが、Noでも良い。</t>
        </r>
        <r>
          <rPr>
            <sz val="9"/>
            <color indexed="81"/>
            <rFont val="MS P ゴシック"/>
            <family val="3"/>
            <charset val="128"/>
          </rPr>
          <t xml:space="preserve">
</t>
        </r>
      </text>
    </comment>
    <comment ref="K127" authorId="0" shapeId="0" xr:uid="{00000000-0006-0000-0200-00000C000000}">
      <text>
        <r>
          <rPr>
            <b/>
            <sz val="9"/>
            <color indexed="81"/>
            <rFont val="MS P ゴシック"/>
            <family val="3"/>
            <charset val="128"/>
          </rPr>
          <t>beam supported…
は、BNBCのどこに記載あるか</t>
        </r>
        <r>
          <rPr>
            <sz val="9"/>
            <color indexed="81"/>
            <rFont val="MS P ゴシック"/>
            <family val="3"/>
            <charset val="128"/>
          </rPr>
          <t xml:space="preserve">
</t>
        </r>
      </text>
    </comment>
    <comment ref="T130" authorId="1" shapeId="0" xr:uid="{00000000-0006-0000-0200-00000D000000}">
      <text>
        <r>
          <rPr>
            <b/>
            <sz val="9"/>
            <color indexed="81"/>
            <rFont val="MS P ゴシック"/>
            <family val="3"/>
            <charset val="128"/>
          </rPr>
          <t>one-way slab?</t>
        </r>
        <r>
          <rPr>
            <sz val="9"/>
            <color indexed="81"/>
            <rFont val="MS P ゴシック"/>
            <family val="3"/>
            <charset val="128"/>
          </rPr>
          <t xml:space="preserve">
ex.
Simply supporte(Solid one-way slabs):1/20
This should be checked by h which is shown in BNBC 6.2.5.3.3</t>
        </r>
      </text>
    </comment>
    <comment ref="A132" authorId="1" shapeId="0" xr:uid="{00000000-0006-0000-0200-00000E000000}">
      <text>
        <r>
          <rPr>
            <b/>
            <sz val="9"/>
            <color indexed="81"/>
            <rFont val="MS P ゴシック"/>
            <family val="3"/>
            <charset val="128"/>
          </rPr>
          <t>赤１５番があるので消す。</t>
        </r>
        <r>
          <rPr>
            <sz val="9"/>
            <color indexed="81"/>
            <rFont val="MS P ゴシック"/>
            <family val="3"/>
            <charset val="128"/>
          </rPr>
          <t xml:space="preserve">
</t>
        </r>
      </text>
    </comment>
    <comment ref="J137" authorId="1" shapeId="0" xr:uid="{00000000-0006-0000-0200-00000F000000}">
      <text>
        <r>
          <rPr>
            <b/>
            <sz val="9"/>
            <color indexed="81"/>
            <rFont val="MS P ゴシック"/>
            <family val="3"/>
            <charset val="128"/>
          </rPr>
          <t>Noでも良い。</t>
        </r>
      </text>
    </comment>
    <comment ref="A138" authorId="1" shapeId="0" xr:uid="{00000000-0006-0000-0200-000010000000}">
      <text>
        <r>
          <rPr>
            <b/>
            <sz val="9"/>
            <color indexed="81"/>
            <rFont val="MS P ゴシック"/>
            <family val="3"/>
            <charset val="128"/>
          </rPr>
          <t>赤１５番があるので消す。</t>
        </r>
        <r>
          <rPr>
            <sz val="9"/>
            <color indexed="81"/>
            <rFont val="MS P ゴシック"/>
            <family val="3"/>
            <charset val="128"/>
          </rPr>
          <t xml:space="preserve">
</t>
        </r>
      </text>
    </comment>
  </commentList>
</comments>
</file>

<file path=xl/sharedStrings.xml><?xml version="1.0" encoding="utf-8"?>
<sst xmlns="http://schemas.openxmlformats.org/spreadsheetml/2006/main" count="2994" uniqueCount="1653">
  <si>
    <t>Checklist Item</t>
    <phoneticPr fontId="2"/>
  </si>
  <si>
    <t>BNBC</t>
    <phoneticPr fontId="2"/>
  </si>
  <si>
    <t>Scale</t>
    <phoneticPr fontId="2"/>
  </si>
  <si>
    <t>Structure</t>
    <phoneticPr fontId="2"/>
  </si>
  <si>
    <t>Height</t>
    <phoneticPr fontId="2"/>
  </si>
  <si>
    <t>Depth of the bottom of the foundation</t>
    <phoneticPr fontId="2"/>
  </si>
  <si>
    <t>Applied calculation method</t>
    <phoneticPr fontId="2"/>
  </si>
  <si>
    <t>Codes and Standards</t>
    <phoneticPr fontId="2"/>
  </si>
  <si>
    <t>Material properties</t>
    <phoneticPr fontId="2"/>
  </si>
  <si>
    <t>Concrete</t>
    <phoneticPr fontId="2"/>
  </si>
  <si>
    <t>Reinforcement steel</t>
    <phoneticPr fontId="2"/>
  </si>
  <si>
    <t>Loads</t>
    <phoneticPr fontId="2"/>
  </si>
  <si>
    <t>Dead load</t>
    <phoneticPr fontId="2"/>
  </si>
  <si>
    <t>Live load</t>
    <phoneticPr fontId="2"/>
  </si>
  <si>
    <t>Occupancy category</t>
    <phoneticPr fontId="2"/>
  </si>
  <si>
    <t>Soil profile type</t>
    <phoneticPr fontId="2"/>
  </si>
  <si>
    <t>Zone</t>
    <phoneticPr fontId="2"/>
  </si>
  <si>
    <t>T(s)</t>
    <phoneticPr fontId="2"/>
  </si>
  <si>
    <t>Wind loads</t>
    <phoneticPr fontId="2"/>
  </si>
  <si>
    <t>Seismic loads</t>
    <phoneticPr fontId="2"/>
  </si>
  <si>
    <t>C</t>
    <phoneticPr fontId="2"/>
  </si>
  <si>
    <t>Exposure category</t>
    <phoneticPr fontId="2"/>
  </si>
  <si>
    <t>I</t>
    <phoneticPr fontId="2"/>
  </si>
  <si>
    <t>Kd</t>
    <phoneticPr fontId="2"/>
  </si>
  <si>
    <t>Wind directionality factor</t>
    <phoneticPr fontId="2"/>
  </si>
  <si>
    <t>Kzt</t>
    <phoneticPr fontId="2"/>
  </si>
  <si>
    <t>Topographic factor</t>
    <phoneticPr fontId="2"/>
  </si>
  <si>
    <t>G</t>
    <phoneticPr fontId="2"/>
  </si>
  <si>
    <t>Gust effect factor</t>
    <phoneticPr fontId="2"/>
  </si>
  <si>
    <t>Importance factor</t>
    <phoneticPr fontId="2"/>
  </si>
  <si>
    <t>Load combination</t>
    <phoneticPr fontId="2"/>
  </si>
  <si>
    <t>Structural system</t>
    <phoneticPr fontId="2"/>
  </si>
  <si>
    <t>Floor system</t>
    <phoneticPr fontId="2"/>
  </si>
  <si>
    <t>Vertical framing system</t>
    <phoneticPr fontId="2"/>
  </si>
  <si>
    <t>Lateral load resisting system</t>
    <phoneticPr fontId="2"/>
  </si>
  <si>
    <t>Shear walls</t>
    <phoneticPr fontId="2"/>
  </si>
  <si>
    <t>Moment resisting frame</t>
    <phoneticPr fontId="2"/>
  </si>
  <si>
    <t>Design software</t>
    <phoneticPr fontId="2"/>
  </si>
  <si>
    <t>ETABS, Excel</t>
    <phoneticPr fontId="2"/>
  </si>
  <si>
    <t>R</t>
    <phoneticPr fontId="2"/>
  </si>
  <si>
    <t>Structural system coefficient</t>
    <phoneticPr fontId="2"/>
  </si>
  <si>
    <t>Lateral analysis</t>
    <phoneticPr fontId="2"/>
  </si>
  <si>
    <t>Displacement and drift check</t>
    <phoneticPr fontId="2"/>
  </si>
  <si>
    <t>Torsional twist</t>
    <phoneticPr fontId="2"/>
  </si>
  <si>
    <t>Strength requirements</t>
    <phoneticPr fontId="2"/>
  </si>
  <si>
    <t>Shear wall</t>
    <phoneticPr fontId="2"/>
  </si>
  <si>
    <t>Frame</t>
    <phoneticPr fontId="2"/>
  </si>
  <si>
    <t>Drawing No.</t>
    <phoneticPr fontId="2"/>
  </si>
  <si>
    <t>Beam</t>
    <phoneticPr fontId="2"/>
  </si>
  <si>
    <t>Floor</t>
    <phoneticPr fontId="2"/>
  </si>
  <si>
    <t>Joint</t>
    <phoneticPr fontId="2"/>
  </si>
  <si>
    <t>Faundation</t>
    <phoneticPr fontId="2"/>
  </si>
  <si>
    <t>URP P-S</t>
    <phoneticPr fontId="2"/>
  </si>
  <si>
    <t>BNBC p.</t>
    <phoneticPr fontId="2"/>
  </si>
  <si>
    <t>depends on the 13</t>
    <phoneticPr fontId="2"/>
  </si>
  <si>
    <r>
      <t xml:space="preserve">■BANGLADESH NATIONAL BUILDING CODE </t>
    </r>
    <r>
      <rPr>
        <sz val="14"/>
        <color rgb="FFFF0000"/>
        <rFont val="Calibri"/>
        <family val="3"/>
        <charset val="128"/>
        <scheme val="minor"/>
      </rPr>
      <t>2020</t>
    </r>
    <phoneticPr fontId="2"/>
  </si>
  <si>
    <t>PART 1</t>
    <phoneticPr fontId="2"/>
  </si>
  <si>
    <t>SCOPE AND DEFINITION</t>
    <phoneticPr fontId="2"/>
  </si>
  <si>
    <t>Vol-1</t>
    <phoneticPr fontId="2"/>
  </si>
  <si>
    <t>範囲と定義</t>
    <rPh sb="0" eb="2">
      <t>ハンイ</t>
    </rPh>
    <rPh sb="3" eb="5">
      <t>テイギ</t>
    </rPh>
    <phoneticPr fontId="2"/>
  </si>
  <si>
    <t>chapter1</t>
    <phoneticPr fontId="2"/>
  </si>
  <si>
    <t>Title,Scope and General</t>
    <phoneticPr fontId="2"/>
  </si>
  <si>
    <t>2583</t>
    <phoneticPr fontId="2"/>
  </si>
  <si>
    <t>表題、範囲と一般事項</t>
    <rPh sb="0" eb="2">
      <t>ヒョウダイ</t>
    </rPh>
    <rPh sb="3" eb="5">
      <t>ハンイ</t>
    </rPh>
    <rPh sb="6" eb="8">
      <t>イッパン</t>
    </rPh>
    <rPh sb="8" eb="10">
      <t>ジコウ</t>
    </rPh>
    <phoneticPr fontId="2"/>
  </si>
  <si>
    <t>chapter2</t>
  </si>
  <si>
    <t>Definitions</t>
    <phoneticPr fontId="2"/>
  </si>
  <si>
    <t>2586</t>
    <phoneticPr fontId="2"/>
  </si>
  <si>
    <t>定義</t>
    <rPh sb="0" eb="2">
      <t>テイギ</t>
    </rPh>
    <phoneticPr fontId="2"/>
  </si>
  <si>
    <t>chapter3</t>
  </si>
  <si>
    <t>Abbreviations</t>
    <phoneticPr fontId="2"/>
  </si>
  <si>
    <t>2591</t>
    <phoneticPr fontId="2"/>
  </si>
  <si>
    <t>略語</t>
    <rPh sb="0" eb="2">
      <t>リャクゴ</t>
    </rPh>
    <phoneticPr fontId="2"/>
  </si>
  <si>
    <t>PART 2</t>
  </si>
  <si>
    <t>ADMINISTRATION AND ENFORCEMENT</t>
    <phoneticPr fontId="2"/>
  </si>
  <si>
    <t>行政と実施</t>
    <rPh sb="0" eb="2">
      <t>ギョウセイ</t>
    </rPh>
    <rPh sb="3" eb="5">
      <t>ジッシ</t>
    </rPh>
    <phoneticPr fontId="2"/>
  </si>
  <si>
    <t>Purpose and Applicability</t>
    <phoneticPr fontId="2"/>
  </si>
  <si>
    <t>2595</t>
    <phoneticPr fontId="2"/>
  </si>
  <si>
    <t>目的と適用性</t>
    <rPh sb="0" eb="2">
      <t>モクテキ</t>
    </rPh>
    <rPh sb="3" eb="6">
      <t>テキヨウセイ</t>
    </rPh>
    <phoneticPr fontId="2"/>
  </si>
  <si>
    <t>どう適用されるべきかを書いている</t>
    <rPh sb="2" eb="4">
      <t>テキヨウ</t>
    </rPh>
    <rPh sb="11" eb="12">
      <t>カ</t>
    </rPh>
    <phoneticPr fontId="2"/>
  </si>
  <si>
    <t>Establisment of Authority, Etc</t>
    <phoneticPr fontId="2"/>
  </si>
  <si>
    <t>2597</t>
    <phoneticPr fontId="2"/>
  </si>
  <si>
    <t>Permits and Inspections</t>
    <phoneticPr fontId="2"/>
  </si>
  <si>
    <t>2605</t>
    <phoneticPr fontId="2"/>
  </si>
  <si>
    <t>許可と検査</t>
    <rPh sb="0" eb="2">
      <t>キョカ</t>
    </rPh>
    <rPh sb="3" eb="5">
      <t>ケンサ</t>
    </rPh>
    <phoneticPr fontId="2"/>
  </si>
  <si>
    <t>Appendices</t>
    <phoneticPr fontId="2"/>
  </si>
  <si>
    <t>2616</t>
    <phoneticPr fontId="2"/>
  </si>
  <si>
    <t>付録</t>
    <rPh sb="0" eb="2">
      <t>フロク</t>
    </rPh>
    <phoneticPr fontId="2"/>
  </si>
  <si>
    <t>PART 3</t>
  </si>
  <si>
    <t xml:space="preserve">GENERAL BUILDING REQUIREMENTS, CONTROL </t>
    <phoneticPr fontId="2"/>
  </si>
  <si>
    <t>一般的な建物要件、管理、規制</t>
    <rPh sb="0" eb="3">
      <t>イッパンテキ</t>
    </rPh>
    <rPh sb="4" eb="6">
      <t>タテモノ</t>
    </rPh>
    <rPh sb="6" eb="8">
      <t>ヨウケン</t>
    </rPh>
    <rPh sb="9" eb="11">
      <t>カンリ</t>
    </rPh>
    <rPh sb="12" eb="14">
      <t>キセイ</t>
    </rPh>
    <phoneticPr fontId="2"/>
  </si>
  <si>
    <t>General Building Requirements</t>
    <phoneticPr fontId="2"/>
  </si>
  <si>
    <t>3-1</t>
    <phoneticPr fontId="2"/>
  </si>
  <si>
    <t>一般的な建物要件</t>
    <rPh sb="0" eb="3">
      <t>イッパンテキ</t>
    </rPh>
    <rPh sb="4" eb="6">
      <t>タテモノ</t>
    </rPh>
    <rPh sb="6" eb="8">
      <t>ヨウケン</t>
    </rPh>
    <phoneticPr fontId="2"/>
  </si>
  <si>
    <t>Clsassification of Buildings Based on Occupancy</t>
    <phoneticPr fontId="2"/>
  </si>
  <si>
    <t>3-29</t>
    <phoneticPr fontId="2"/>
  </si>
  <si>
    <t>用途に基づいた分類</t>
    <rPh sb="0" eb="2">
      <t>ヨウト</t>
    </rPh>
    <rPh sb="3" eb="4">
      <t>モト</t>
    </rPh>
    <rPh sb="7" eb="9">
      <t>ブンルイ</t>
    </rPh>
    <phoneticPr fontId="2"/>
  </si>
  <si>
    <t>Classification of Building Construction Types Based</t>
    <phoneticPr fontId="2"/>
  </si>
  <si>
    <t>3-83</t>
    <phoneticPr fontId="2"/>
  </si>
  <si>
    <t>耐火性能に基づいた分類</t>
    <rPh sb="0" eb="2">
      <t>タイカ</t>
    </rPh>
    <rPh sb="2" eb="4">
      <t>セイノウ</t>
    </rPh>
    <rPh sb="5" eb="6">
      <t>モト</t>
    </rPh>
    <rPh sb="9" eb="11">
      <t>ブンルイ</t>
    </rPh>
    <phoneticPr fontId="2"/>
  </si>
  <si>
    <t>on Fire Resistance</t>
    <phoneticPr fontId="2"/>
  </si>
  <si>
    <t>chapter4</t>
  </si>
  <si>
    <t>Energy Efficiency and Sustainability</t>
    <phoneticPr fontId="2"/>
  </si>
  <si>
    <t>3-95</t>
    <phoneticPr fontId="2"/>
  </si>
  <si>
    <t>エネルギー効率と持続可能性</t>
    <rPh sb="5" eb="7">
      <t>コウリツ</t>
    </rPh>
    <rPh sb="8" eb="10">
      <t>ジゾク</t>
    </rPh>
    <rPh sb="10" eb="13">
      <t>カノウセイ</t>
    </rPh>
    <phoneticPr fontId="2"/>
  </si>
  <si>
    <t>3-105</t>
    <phoneticPr fontId="2"/>
  </si>
  <si>
    <t>3-172</t>
    <phoneticPr fontId="2"/>
  </si>
  <si>
    <t>PART 4</t>
  </si>
  <si>
    <t>FIRE PROTECTION</t>
    <phoneticPr fontId="2"/>
  </si>
  <si>
    <t>防火</t>
    <rPh sb="0" eb="2">
      <t>ボウカ</t>
    </rPh>
    <phoneticPr fontId="2"/>
  </si>
  <si>
    <t>General Provisions</t>
    <phoneticPr fontId="2"/>
  </si>
  <si>
    <t>一般規定</t>
    <rPh sb="0" eb="2">
      <t>イッパン</t>
    </rPh>
    <rPh sb="2" eb="4">
      <t>キテイ</t>
    </rPh>
    <phoneticPr fontId="2"/>
  </si>
  <si>
    <t>Precautionary Requirements</t>
    <phoneticPr fontId="2"/>
  </si>
  <si>
    <t>予防要件</t>
    <rPh sb="0" eb="2">
      <t>ヨボウ</t>
    </rPh>
    <rPh sb="2" eb="4">
      <t>ヨウケン</t>
    </rPh>
    <phoneticPr fontId="2"/>
  </si>
  <si>
    <t>Means of Egress</t>
    <phoneticPr fontId="2"/>
  </si>
  <si>
    <t>避難方法</t>
    <rPh sb="0" eb="2">
      <t>ヒナン</t>
    </rPh>
    <rPh sb="2" eb="4">
      <t>ホウホウ</t>
    </rPh>
    <phoneticPr fontId="2"/>
  </si>
  <si>
    <t>Equipment and In-Built Facilities Standards</t>
    <phoneticPr fontId="2"/>
  </si>
  <si>
    <t>2904</t>
    <phoneticPr fontId="2"/>
  </si>
  <si>
    <t>機器及び内蔵設備の基準</t>
    <rPh sb="0" eb="2">
      <t>キキ</t>
    </rPh>
    <rPh sb="2" eb="3">
      <t>オヨ</t>
    </rPh>
    <rPh sb="4" eb="6">
      <t>ナイゾウ</t>
    </rPh>
    <rPh sb="6" eb="8">
      <t>セツビ</t>
    </rPh>
    <rPh sb="9" eb="11">
      <t>キジュン</t>
    </rPh>
    <phoneticPr fontId="2"/>
  </si>
  <si>
    <t>chapter5</t>
  </si>
  <si>
    <t xml:space="preserve">Requirements for Fire Detection and </t>
    <phoneticPr fontId="2"/>
  </si>
  <si>
    <t>2927</t>
    <phoneticPr fontId="2"/>
  </si>
  <si>
    <t>火災報知器と消火設備の特定の要件</t>
    <rPh sb="0" eb="2">
      <t>カサイ</t>
    </rPh>
    <rPh sb="2" eb="5">
      <t>ホウチキ</t>
    </rPh>
    <rPh sb="6" eb="8">
      <t>ショウカ</t>
    </rPh>
    <rPh sb="8" eb="10">
      <t>セツビ</t>
    </rPh>
    <rPh sb="11" eb="13">
      <t>トクテイ</t>
    </rPh>
    <rPh sb="14" eb="16">
      <t>ヨウケン</t>
    </rPh>
    <phoneticPr fontId="2"/>
  </si>
  <si>
    <t>Extinguishing System</t>
    <phoneticPr fontId="2"/>
  </si>
  <si>
    <t>2940</t>
    <phoneticPr fontId="2"/>
  </si>
  <si>
    <t>PART 5</t>
  </si>
  <si>
    <t>BUILDING MATERIALS</t>
    <phoneticPr fontId="2"/>
  </si>
  <si>
    <t>建築材料</t>
    <rPh sb="0" eb="2">
      <t>ケンチク</t>
    </rPh>
    <rPh sb="2" eb="4">
      <t>ザイリョウ</t>
    </rPh>
    <phoneticPr fontId="2"/>
  </si>
  <si>
    <t>Scope and Definitions</t>
    <phoneticPr fontId="2"/>
  </si>
  <si>
    <t>2960</t>
    <phoneticPr fontId="2"/>
  </si>
  <si>
    <t>Building Materials</t>
    <phoneticPr fontId="2"/>
  </si>
  <si>
    <t>2963</t>
    <phoneticPr fontId="2"/>
  </si>
  <si>
    <t>PART 6</t>
  </si>
  <si>
    <t xml:space="preserve">STRUCTURAL DESIGN </t>
    <phoneticPr fontId="2"/>
  </si>
  <si>
    <t>構造設計</t>
    <rPh sb="0" eb="2">
      <t>コウゾウ</t>
    </rPh>
    <rPh sb="2" eb="4">
      <t>セッケイ</t>
    </rPh>
    <phoneticPr fontId="2"/>
  </si>
  <si>
    <t>Definitions and General Requirements</t>
    <phoneticPr fontId="2"/>
  </si>
  <si>
    <t>3056</t>
    <phoneticPr fontId="2"/>
  </si>
  <si>
    <t>定義と一般要件</t>
    <rPh sb="0" eb="2">
      <t>テイギ</t>
    </rPh>
    <rPh sb="3" eb="5">
      <t>イッパン</t>
    </rPh>
    <rPh sb="5" eb="7">
      <t>ヨウケン</t>
    </rPh>
    <phoneticPr fontId="2"/>
  </si>
  <si>
    <t>多い</t>
    <rPh sb="0" eb="1">
      <t>オオ</t>
    </rPh>
    <phoneticPr fontId="2"/>
  </si>
  <si>
    <t>Loads on Buildings and Structures</t>
    <phoneticPr fontId="2"/>
  </si>
  <si>
    <t>3093</t>
    <phoneticPr fontId="2"/>
  </si>
  <si>
    <t>建物および構造物への荷重</t>
    <rPh sb="0" eb="2">
      <t>タテモノ</t>
    </rPh>
    <rPh sb="5" eb="8">
      <t>コウゾウブツ</t>
    </rPh>
    <rPh sb="10" eb="12">
      <t>カジュウ</t>
    </rPh>
    <phoneticPr fontId="2"/>
  </si>
  <si>
    <t>Soils and Foundations</t>
    <phoneticPr fontId="2"/>
  </si>
  <si>
    <t>3268</t>
    <phoneticPr fontId="2"/>
  </si>
  <si>
    <t>地盤と基礎</t>
    <rPh sb="0" eb="2">
      <t>ジバン</t>
    </rPh>
    <rPh sb="3" eb="5">
      <t>キソ</t>
    </rPh>
    <phoneticPr fontId="2"/>
  </si>
  <si>
    <r>
      <t xml:space="preserve">Bamboo </t>
    </r>
    <r>
      <rPr>
        <sz val="11"/>
        <color rgb="FFFF0000"/>
        <rFont val="Calibri"/>
        <family val="3"/>
        <charset val="128"/>
        <scheme val="minor"/>
      </rPr>
      <t>structures</t>
    </r>
    <phoneticPr fontId="2"/>
  </si>
  <si>
    <t>3396</t>
    <phoneticPr fontId="2"/>
  </si>
  <si>
    <t>竹</t>
    <rPh sb="0" eb="1">
      <t>タケ</t>
    </rPh>
    <phoneticPr fontId="2"/>
  </si>
  <si>
    <t>Concrete Material</t>
    <phoneticPr fontId="2"/>
  </si>
  <si>
    <t>3421</t>
    <phoneticPr fontId="2"/>
  </si>
  <si>
    <t>コンクリート材料</t>
    <rPh sb="6" eb="8">
      <t>ザイリョウ</t>
    </rPh>
    <phoneticPr fontId="2"/>
  </si>
  <si>
    <t>chapter6</t>
  </si>
  <si>
    <t>Strength Design of Reinforced Comcrete Structures</t>
    <phoneticPr fontId="2"/>
  </si>
  <si>
    <t>3449</t>
    <phoneticPr fontId="2"/>
  </si>
  <si>
    <t>鉄筋コンクリート造の構造設計</t>
    <rPh sb="0" eb="2">
      <t>テッキン</t>
    </rPh>
    <rPh sb="8" eb="9">
      <t>ゾウ</t>
    </rPh>
    <rPh sb="10" eb="12">
      <t>コウゾウ</t>
    </rPh>
    <rPh sb="12" eb="14">
      <t>セッケイ</t>
    </rPh>
    <phoneticPr fontId="2"/>
  </si>
  <si>
    <t>chapter7</t>
  </si>
  <si>
    <t>Masonry Structures</t>
    <phoneticPr fontId="2"/>
  </si>
  <si>
    <t>3577</t>
    <phoneticPr fontId="2"/>
  </si>
  <si>
    <t>組積造</t>
    <rPh sb="0" eb="3">
      <t>ソセキゾウ</t>
    </rPh>
    <phoneticPr fontId="2"/>
  </si>
  <si>
    <t>chapter8</t>
  </si>
  <si>
    <r>
      <t xml:space="preserve">Detailing of </t>
    </r>
    <r>
      <rPr>
        <sz val="11"/>
        <color rgb="FFFF0000"/>
        <rFont val="Calibri"/>
        <family val="3"/>
        <charset val="128"/>
        <scheme val="minor"/>
      </rPr>
      <t>Reinforcement in</t>
    </r>
    <r>
      <rPr>
        <sz val="11"/>
        <color theme="1"/>
        <rFont val="Calibri"/>
        <family val="2"/>
        <charset val="128"/>
        <scheme val="minor"/>
      </rPr>
      <t xml:space="preserve"> Concrete Structures</t>
    </r>
    <phoneticPr fontId="2"/>
  </si>
  <si>
    <t>3643</t>
    <phoneticPr fontId="2"/>
  </si>
  <si>
    <t>鉄筋コンクリート造の詳細</t>
    <rPh sb="0" eb="2">
      <t>テッキン</t>
    </rPh>
    <rPh sb="8" eb="9">
      <t>ゾウ</t>
    </rPh>
    <rPh sb="10" eb="12">
      <t>ショウサイ</t>
    </rPh>
    <phoneticPr fontId="2"/>
  </si>
  <si>
    <t>chapter9</t>
  </si>
  <si>
    <t>Prestressed Concrete Structres</t>
    <phoneticPr fontId="2"/>
  </si>
  <si>
    <t>3706</t>
    <phoneticPr fontId="2"/>
  </si>
  <si>
    <t>プレストレスコンクリート造</t>
    <rPh sb="12" eb="13">
      <t>ゾウ</t>
    </rPh>
    <phoneticPr fontId="2"/>
  </si>
  <si>
    <t>chapter10</t>
  </si>
  <si>
    <t>Steel Structures</t>
    <phoneticPr fontId="2"/>
  </si>
  <si>
    <t>3763</t>
    <phoneticPr fontId="2"/>
  </si>
  <si>
    <t>鉄骨造</t>
    <rPh sb="0" eb="3">
      <t>テッコツゾウ</t>
    </rPh>
    <phoneticPr fontId="2"/>
  </si>
  <si>
    <t>chapter11</t>
  </si>
  <si>
    <r>
      <t xml:space="preserve">Timber </t>
    </r>
    <r>
      <rPr>
        <sz val="11"/>
        <color rgb="FFFF0000"/>
        <rFont val="Calibri"/>
        <family val="3"/>
        <charset val="128"/>
        <scheme val="minor"/>
      </rPr>
      <t>structures</t>
    </r>
    <phoneticPr fontId="2"/>
  </si>
  <si>
    <t>4059</t>
    <phoneticPr fontId="2"/>
  </si>
  <si>
    <t>木造</t>
    <rPh sb="0" eb="2">
      <t>モクゾウ</t>
    </rPh>
    <phoneticPr fontId="2"/>
  </si>
  <si>
    <t>chapter12</t>
  </si>
  <si>
    <t>Ferrocement Structures</t>
    <phoneticPr fontId="2"/>
  </si>
  <si>
    <t>4120</t>
    <phoneticPr fontId="2"/>
  </si>
  <si>
    <t>フェロセメント構造</t>
    <rPh sb="7" eb="9">
      <t>コウゾウ</t>
    </rPh>
    <phoneticPr fontId="2"/>
  </si>
  <si>
    <t>chapter13</t>
  </si>
  <si>
    <t>Steel-Concrete Composite Structural Members</t>
    <phoneticPr fontId="2"/>
  </si>
  <si>
    <t>4151</t>
    <phoneticPr fontId="2"/>
  </si>
  <si>
    <t>鉄骨鉄筋コンクリート造</t>
    <rPh sb="0" eb="2">
      <t>テッコツ</t>
    </rPh>
    <rPh sb="2" eb="4">
      <t>テッキン</t>
    </rPh>
    <rPh sb="10" eb="11">
      <t>ゾウ</t>
    </rPh>
    <phoneticPr fontId="2"/>
  </si>
  <si>
    <t>4182</t>
    <phoneticPr fontId="2"/>
  </si>
  <si>
    <t>B</t>
    <phoneticPr fontId="2"/>
  </si>
  <si>
    <t>Local Geoogy, Tectonic Features and Earthquake Occurrence in the Region</t>
    <phoneticPr fontId="2"/>
  </si>
  <si>
    <t>C</t>
    <phoneticPr fontId="2"/>
  </si>
  <si>
    <t>Seismic Design Parameters for Alternative Method of Base Shear Calculation</t>
    <phoneticPr fontId="2"/>
  </si>
  <si>
    <t>D</t>
    <phoneticPr fontId="2"/>
  </si>
  <si>
    <t>Methods of Soil Exploration, Sampling and Groundwater Measurements</t>
    <phoneticPr fontId="2"/>
  </si>
  <si>
    <t>E</t>
    <phoneticPr fontId="2"/>
  </si>
  <si>
    <t>Recommended Criteria for Identification and Classification of Expansive Soil</t>
    <phoneticPr fontId="2"/>
  </si>
  <si>
    <t>F</t>
    <phoneticPr fontId="2"/>
  </si>
  <si>
    <t>Construction of Pile Foundation</t>
    <phoneticPr fontId="2"/>
  </si>
  <si>
    <t>G</t>
    <phoneticPr fontId="2"/>
  </si>
  <si>
    <t>Other Methods of Estimating Ultimate Axial Capacity of Piles and Drilled Shafts, and Design Charts for Settlements</t>
    <phoneticPr fontId="2"/>
  </si>
  <si>
    <t>H</t>
    <phoneticPr fontId="2"/>
  </si>
  <si>
    <t>References</t>
    <phoneticPr fontId="2"/>
  </si>
  <si>
    <t>I</t>
    <phoneticPr fontId="2"/>
  </si>
  <si>
    <t>Strut-and-Tie Models</t>
    <phoneticPr fontId="2"/>
  </si>
  <si>
    <t>J</t>
    <phoneticPr fontId="2"/>
  </si>
  <si>
    <t>Working Stress Design Method for Reinforced Concrete Structures</t>
    <phoneticPr fontId="2"/>
  </si>
  <si>
    <t>K</t>
    <phoneticPr fontId="2"/>
  </si>
  <si>
    <t>Anchoring to Concrete</t>
    <phoneticPr fontId="2"/>
  </si>
  <si>
    <t>L</t>
    <phoneticPr fontId="2"/>
  </si>
  <si>
    <t>Information on Steel Reinforcement</t>
    <phoneticPr fontId="2"/>
  </si>
  <si>
    <t>M</t>
    <phoneticPr fontId="2"/>
  </si>
  <si>
    <t>Special Types of Stairs</t>
    <phoneticPr fontId="2"/>
  </si>
  <si>
    <t>N</t>
    <phoneticPr fontId="2"/>
  </si>
  <si>
    <t>Prequalification of Beam-Column and Link-to-Column Connections</t>
    <phoneticPr fontId="2"/>
  </si>
  <si>
    <t>O</t>
    <phoneticPr fontId="2"/>
  </si>
  <si>
    <t>Quality Assurance Plan</t>
    <phoneticPr fontId="2"/>
  </si>
  <si>
    <t>P</t>
    <phoneticPr fontId="2"/>
  </si>
  <si>
    <t>Seismic Design Coefficients and Approximate Period Prameters</t>
    <phoneticPr fontId="2"/>
  </si>
  <si>
    <t>Q</t>
    <phoneticPr fontId="2"/>
  </si>
  <si>
    <t>Qualifying Cyclic Tests of Beam-to-Column and Link-to-Column Connections</t>
    <phoneticPr fontId="2"/>
  </si>
  <si>
    <t>R</t>
    <phoneticPr fontId="2"/>
  </si>
  <si>
    <t>Qualifying Cyclic Tests of Buckling-restrained Braces</t>
    <phoneticPr fontId="2"/>
  </si>
  <si>
    <t>S</t>
    <phoneticPr fontId="2"/>
  </si>
  <si>
    <t>Welding Provisions</t>
    <phoneticPr fontId="2"/>
  </si>
  <si>
    <t>T</t>
    <phoneticPr fontId="2"/>
  </si>
  <si>
    <t>Weld Metal/Welding Procedure Specification Notch Toughness Verification Test</t>
    <phoneticPr fontId="2"/>
  </si>
  <si>
    <t>U</t>
    <phoneticPr fontId="2"/>
  </si>
  <si>
    <t>Volume Fraction of Reinforcement and Types of Steel Wire Meshes Used in Ferrocement</t>
    <phoneticPr fontId="2"/>
  </si>
  <si>
    <t>PART 7</t>
  </si>
  <si>
    <t>CONSTRUCTION PRACTICES AND SAFETY</t>
    <phoneticPr fontId="2"/>
  </si>
  <si>
    <t>Vol-2</t>
    <phoneticPr fontId="2"/>
  </si>
  <si>
    <t>施工の実施と安全性</t>
    <rPh sb="0" eb="2">
      <t>セコウ</t>
    </rPh>
    <rPh sb="3" eb="5">
      <t>ジッシ</t>
    </rPh>
    <rPh sb="6" eb="9">
      <t>アンゼンセイ</t>
    </rPh>
    <phoneticPr fontId="2"/>
  </si>
  <si>
    <t>Constructional Responsibilities and Practices</t>
    <phoneticPr fontId="2"/>
  </si>
  <si>
    <t>4395</t>
    <phoneticPr fontId="2"/>
  </si>
  <si>
    <t>施工における責任と実施</t>
    <rPh sb="0" eb="2">
      <t>セコウ</t>
    </rPh>
    <rPh sb="6" eb="8">
      <t>セキニン</t>
    </rPh>
    <rPh sb="9" eb="11">
      <t>ジッシ</t>
    </rPh>
    <phoneticPr fontId="2"/>
  </si>
  <si>
    <t>Storage, Stacking and Handling Practices</t>
    <phoneticPr fontId="2"/>
  </si>
  <si>
    <t>4413</t>
    <phoneticPr fontId="2"/>
  </si>
  <si>
    <t>保管、積載と運搬の実施</t>
    <rPh sb="0" eb="2">
      <t>ホカン</t>
    </rPh>
    <rPh sb="3" eb="5">
      <t>セキサイ</t>
    </rPh>
    <rPh sb="6" eb="8">
      <t>ウンパン</t>
    </rPh>
    <rPh sb="9" eb="11">
      <t>ジッシ</t>
    </rPh>
    <phoneticPr fontId="2"/>
  </si>
  <si>
    <t>Safety During Construction</t>
    <phoneticPr fontId="2"/>
  </si>
  <si>
    <t>4435</t>
    <phoneticPr fontId="2"/>
  </si>
  <si>
    <t>施工中の安全性</t>
    <rPh sb="0" eb="3">
      <t>セコウチュウ</t>
    </rPh>
    <rPh sb="4" eb="7">
      <t>アンゼンセイ</t>
    </rPh>
    <phoneticPr fontId="2"/>
  </si>
  <si>
    <t>Demolition Work</t>
    <phoneticPr fontId="2"/>
  </si>
  <si>
    <t>4478</t>
    <phoneticPr fontId="2"/>
  </si>
  <si>
    <t>解体</t>
    <rPh sb="0" eb="2">
      <t>カイタイ</t>
    </rPh>
    <phoneticPr fontId="2"/>
  </si>
  <si>
    <t>Maintenance Management, Repairs, Retrofitting</t>
    <phoneticPr fontId="2"/>
  </si>
  <si>
    <t>4491</t>
    <phoneticPr fontId="2"/>
  </si>
  <si>
    <t>建物の維持管理、補修、改修と補強</t>
    <rPh sb="0" eb="2">
      <t>タテモノ</t>
    </rPh>
    <rPh sb="3" eb="5">
      <t>イジ</t>
    </rPh>
    <rPh sb="5" eb="7">
      <t>カンリ</t>
    </rPh>
    <rPh sb="8" eb="10">
      <t>ホシュウ</t>
    </rPh>
    <rPh sb="11" eb="13">
      <t>カイシュウ</t>
    </rPh>
    <rPh sb="14" eb="16">
      <t>ホキョウ</t>
    </rPh>
    <phoneticPr fontId="2"/>
  </si>
  <si>
    <t>and Strengthening of Buildings</t>
    <phoneticPr fontId="2"/>
  </si>
  <si>
    <t>4508</t>
    <phoneticPr fontId="2"/>
  </si>
  <si>
    <t>PART 8</t>
  </si>
  <si>
    <t>BUILDING SERVICES</t>
    <phoneticPr fontId="2"/>
  </si>
  <si>
    <t>建物設備</t>
    <rPh sb="0" eb="2">
      <t>タテモノ</t>
    </rPh>
    <rPh sb="2" eb="4">
      <t>セツビ</t>
    </rPh>
    <phoneticPr fontId="2"/>
  </si>
  <si>
    <t>Electrical and Electronic Engineering Services for</t>
    <phoneticPr fontId="2"/>
  </si>
  <si>
    <t>4511</t>
    <phoneticPr fontId="2"/>
  </si>
  <si>
    <t>建物の電気および電子工学設備</t>
    <rPh sb="0" eb="2">
      <t>タテモノ</t>
    </rPh>
    <rPh sb="3" eb="5">
      <t>デンキ</t>
    </rPh>
    <rPh sb="8" eb="10">
      <t>デンシ</t>
    </rPh>
    <rPh sb="10" eb="12">
      <t>コウガク</t>
    </rPh>
    <rPh sb="12" eb="14">
      <t>セツビ</t>
    </rPh>
    <phoneticPr fontId="2"/>
  </si>
  <si>
    <t>Buildings</t>
    <phoneticPr fontId="2"/>
  </si>
  <si>
    <t>Air-Conditioning, Heating and Ventilation</t>
    <phoneticPr fontId="2"/>
  </si>
  <si>
    <t>4624</t>
    <phoneticPr fontId="2"/>
  </si>
  <si>
    <t>空調、暖房および換気</t>
    <rPh sb="0" eb="2">
      <t>クウチョウ</t>
    </rPh>
    <rPh sb="3" eb="5">
      <t>ダンボウ</t>
    </rPh>
    <rPh sb="8" eb="10">
      <t>カンキ</t>
    </rPh>
    <phoneticPr fontId="2"/>
  </si>
  <si>
    <t>Building Acoustics</t>
    <phoneticPr fontId="2"/>
  </si>
  <si>
    <t>4706</t>
    <phoneticPr fontId="2"/>
  </si>
  <si>
    <t>建築音響</t>
    <rPh sb="0" eb="2">
      <t>ケンチク</t>
    </rPh>
    <rPh sb="2" eb="4">
      <t>オンキョウ</t>
    </rPh>
    <phoneticPr fontId="2"/>
  </si>
  <si>
    <t>Lifts, Escalators and Moving Walks</t>
    <phoneticPr fontId="2"/>
  </si>
  <si>
    <t>4748</t>
    <phoneticPr fontId="2"/>
  </si>
  <si>
    <t>エレベーター、エスカレーターおよび動く歩道</t>
    <rPh sb="17" eb="18">
      <t>ウゴ</t>
    </rPh>
    <rPh sb="19" eb="21">
      <t>ホドウ</t>
    </rPh>
    <phoneticPr fontId="2"/>
  </si>
  <si>
    <t>Water Supply</t>
    <phoneticPr fontId="2"/>
  </si>
  <si>
    <t>4805</t>
    <phoneticPr fontId="2"/>
  </si>
  <si>
    <t>給水</t>
    <rPh sb="0" eb="2">
      <t>キュウスイ</t>
    </rPh>
    <phoneticPr fontId="2"/>
  </si>
  <si>
    <t>Sanitary Drinage</t>
    <phoneticPr fontId="2"/>
  </si>
  <si>
    <t>4850</t>
    <phoneticPr fontId="2"/>
  </si>
  <si>
    <t>排水</t>
    <rPh sb="0" eb="2">
      <t>ハイスイ</t>
    </rPh>
    <phoneticPr fontId="2"/>
  </si>
  <si>
    <t>Rainwater Management</t>
    <phoneticPr fontId="2"/>
  </si>
  <si>
    <t>4906</t>
    <phoneticPr fontId="2"/>
  </si>
  <si>
    <t>雨水処理</t>
    <rPh sb="0" eb="2">
      <t>アマミズ</t>
    </rPh>
    <rPh sb="2" eb="4">
      <t>ショリ</t>
    </rPh>
    <phoneticPr fontId="2"/>
  </si>
  <si>
    <t>Fuel Gas Supply</t>
    <phoneticPr fontId="2"/>
  </si>
  <si>
    <t>4924</t>
    <phoneticPr fontId="2"/>
  </si>
  <si>
    <t>燃料ガス供給</t>
    <rPh sb="0" eb="2">
      <t>ネンリョウ</t>
    </rPh>
    <rPh sb="4" eb="6">
      <t>キョウキュウ</t>
    </rPh>
    <phoneticPr fontId="2"/>
  </si>
  <si>
    <t>4948</t>
    <phoneticPr fontId="2"/>
  </si>
  <si>
    <t>PART 9</t>
  </si>
  <si>
    <t xml:space="preserve">ADDITION, ALTERATION TO AND CHANGE OF USE </t>
    <phoneticPr fontId="2"/>
  </si>
  <si>
    <t>既存建物の増築、改修や用途変更</t>
    <rPh sb="0" eb="2">
      <t>キゾン</t>
    </rPh>
    <rPh sb="2" eb="4">
      <t>タテモノ</t>
    </rPh>
    <rPh sb="5" eb="7">
      <t>ゾウチク</t>
    </rPh>
    <rPh sb="8" eb="10">
      <t>カイシュウ</t>
    </rPh>
    <rPh sb="11" eb="13">
      <t>ヨウト</t>
    </rPh>
    <rPh sb="13" eb="15">
      <t>ヘンコウ</t>
    </rPh>
    <phoneticPr fontId="2"/>
  </si>
  <si>
    <t>OF EXISTING BUILDINGS</t>
    <phoneticPr fontId="2"/>
  </si>
  <si>
    <t>Applicability and Implementation</t>
    <phoneticPr fontId="2"/>
  </si>
  <si>
    <t>5001</t>
    <phoneticPr fontId="2"/>
  </si>
  <si>
    <t>適用性と実施</t>
    <rPh sb="0" eb="3">
      <t>テキヨウセイ</t>
    </rPh>
    <rPh sb="4" eb="6">
      <t>ジッシ</t>
    </rPh>
    <phoneticPr fontId="2"/>
  </si>
  <si>
    <t>Evaluation and Compliance</t>
    <phoneticPr fontId="2"/>
  </si>
  <si>
    <t>5004</t>
    <phoneticPr fontId="2"/>
  </si>
  <si>
    <t>評価と法令順守</t>
    <rPh sb="0" eb="2">
      <t>ヒョウカ</t>
    </rPh>
    <rPh sb="3" eb="5">
      <t>ホウレイ</t>
    </rPh>
    <rPh sb="5" eb="7">
      <t>ジュンシュ</t>
    </rPh>
    <phoneticPr fontId="2"/>
  </si>
  <si>
    <t xml:space="preserve">Conservation </t>
    <phoneticPr fontId="2"/>
  </si>
  <si>
    <t>5009</t>
    <phoneticPr fontId="2"/>
  </si>
  <si>
    <t>保全</t>
    <rPh sb="0" eb="2">
      <t>ホゼン</t>
    </rPh>
    <phoneticPr fontId="2"/>
  </si>
  <si>
    <t>PART 10</t>
  </si>
  <si>
    <t>SIGNS AND OUT-DOOR DISPLAY</t>
    <phoneticPr fontId="2"/>
  </si>
  <si>
    <t>サインと屋外展示</t>
    <rPh sb="4" eb="6">
      <t>オクガイ</t>
    </rPh>
    <rPh sb="6" eb="8">
      <t>テンジ</t>
    </rPh>
    <phoneticPr fontId="2"/>
  </si>
  <si>
    <t>Scope and General</t>
    <phoneticPr fontId="2"/>
  </si>
  <si>
    <t>5018</t>
    <phoneticPr fontId="2"/>
  </si>
  <si>
    <t>範囲と一般事項</t>
    <rPh sb="0" eb="2">
      <t>ハンイ</t>
    </rPh>
    <rPh sb="3" eb="5">
      <t>イッパン</t>
    </rPh>
    <rPh sb="5" eb="7">
      <t>ジコウ</t>
    </rPh>
    <phoneticPr fontId="2"/>
  </si>
  <si>
    <t>General Requirements</t>
    <phoneticPr fontId="2"/>
  </si>
  <si>
    <t>5031</t>
    <phoneticPr fontId="2"/>
  </si>
  <si>
    <t>一般要件</t>
    <rPh sb="0" eb="2">
      <t>イッパン</t>
    </rPh>
    <rPh sb="2" eb="4">
      <t>ヨウケン</t>
    </rPh>
    <phoneticPr fontId="2"/>
  </si>
  <si>
    <t>Specific Requirements for Various Types of Signs</t>
    <phoneticPr fontId="2"/>
  </si>
  <si>
    <t>5034</t>
    <phoneticPr fontId="2"/>
  </si>
  <si>
    <t>種々のサインにおける特定の要件</t>
    <rPh sb="0" eb="2">
      <t>シュシュ</t>
    </rPh>
    <rPh sb="10" eb="12">
      <t>トクテイ</t>
    </rPh>
    <rPh sb="13" eb="15">
      <t>ヨウケン</t>
    </rPh>
    <phoneticPr fontId="2"/>
  </si>
  <si>
    <t>5042</t>
    <phoneticPr fontId="2"/>
  </si>
  <si>
    <t>BANGLADESH NATIONAL BUILDING CODE</t>
    <phoneticPr fontId="2"/>
  </si>
  <si>
    <t>■TABLE OF CONTENTS</t>
    <phoneticPr fontId="2"/>
  </si>
  <si>
    <t>■目次</t>
    <rPh sb="1" eb="3">
      <t>モクジ</t>
    </rPh>
    <phoneticPr fontId="2"/>
  </si>
  <si>
    <t>PART 6</t>
    <phoneticPr fontId="2"/>
  </si>
  <si>
    <t>STRUCTURAL DESIGN</t>
    <phoneticPr fontId="2"/>
  </si>
  <si>
    <t>Chapter 1</t>
    <phoneticPr fontId="2"/>
  </si>
  <si>
    <t>DEFINITION AND GERERAL REQUIREMENTS</t>
    <phoneticPr fontId="2"/>
  </si>
  <si>
    <t>定義と一般要項</t>
    <rPh sb="0" eb="2">
      <t>テイギ</t>
    </rPh>
    <rPh sb="3" eb="5">
      <t>イッパン</t>
    </rPh>
    <rPh sb="5" eb="7">
      <t>ヨウコウ</t>
    </rPh>
    <phoneticPr fontId="2"/>
  </si>
  <si>
    <t>INTRODUCTION</t>
    <phoneticPr fontId="2"/>
  </si>
  <si>
    <t>6-1</t>
    <phoneticPr fontId="2"/>
  </si>
  <si>
    <t>紹介</t>
    <rPh sb="0" eb="2">
      <t>ショウカイ</t>
    </rPh>
    <phoneticPr fontId="2"/>
  </si>
  <si>
    <t>BASIC CONSIDERATIONS</t>
    <phoneticPr fontId="2"/>
  </si>
  <si>
    <t>6-3</t>
    <phoneticPr fontId="2"/>
  </si>
  <si>
    <t>基本的考慮事項</t>
    <rPh sb="0" eb="3">
      <t>キホンテキ</t>
    </rPh>
    <rPh sb="3" eb="5">
      <t>コウリョ</t>
    </rPh>
    <rPh sb="5" eb="7">
      <t>ジコウ</t>
    </rPh>
    <phoneticPr fontId="2"/>
  </si>
  <si>
    <t>STRUCTURAL SYSTEMS</t>
    <phoneticPr fontId="2"/>
  </si>
  <si>
    <t>6-7</t>
    <phoneticPr fontId="2"/>
  </si>
  <si>
    <t>構造システム</t>
    <rPh sb="0" eb="2">
      <t>コウゾウ</t>
    </rPh>
    <phoneticPr fontId="2"/>
  </si>
  <si>
    <t>DESIGN GRAVITY LOADS</t>
    <phoneticPr fontId="2"/>
  </si>
  <si>
    <t>6-10</t>
    <phoneticPr fontId="2"/>
  </si>
  <si>
    <t>設計重力</t>
    <rPh sb="0" eb="2">
      <t>セッケイ</t>
    </rPh>
    <rPh sb="2" eb="4">
      <t>ジュウリョク</t>
    </rPh>
    <phoneticPr fontId="2"/>
  </si>
  <si>
    <t>DESIGN FOR LATERAL LOADS</t>
    <phoneticPr fontId="2"/>
  </si>
  <si>
    <t>6-12</t>
    <phoneticPr fontId="2"/>
  </si>
  <si>
    <t>設計水平力</t>
    <rPh sb="0" eb="2">
      <t>セッケイ</t>
    </rPh>
    <rPh sb="2" eb="4">
      <t>スイヘイ</t>
    </rPh>
    <rPh sb="4" eb="5">
      <t>リョク</t>
    </rPh>
    <phoneticPr fontId="2"/>
  </si>
  <si>
    <t>DESIGN FOR MISCELLANEOUS LOADS</t>
    <phoneticPr fontId="2"/>
  </si>
  <si>
    <t>6-16</t>
    <phoneticPr fontId="2"/>
  </si>
  <si>
    <t>その他の設計荷重</t>
    <rPh sb="2" eb="3">
      <t>タ</t>
    </rPh>
    <rPh sb="4" eb="6">
      <t>セッケイ</t>
    </rPh>
    <rPh sb="6" eb="8">
      <t>カジュウ</t>
    </rPh>
    <phoneticPr fontId="2"/>
  </si>
  <si>
    <t>DETAILED DESIGN REQUIREMENTS</t>
    <phoneticPr fontId="2"/>
  </si>
  <si>
    <t>6-17</t>
    <phoneticPr fontId="2"/>
  </si>
  <si>
    <t>詳細な設計要項</t>
    <rPh sb="0" eb="2">
      <t>ショウサイ</t>
    </rPh>
    <rPh sb="3" eb="5">
      <t>セッケイ</t>
    </rPh>
    <rPh sb="5" eb="7">
      <t>ヨウコウ</t>
    </rPh>
    <phoneticPr fontId="2"/>
  </si>
  <si>
    <t>FOUNDATION DESIGN REQUIREMENTS</t>
    <phoneticPr fontId="2"/>
  </si>
  <si>
    <t>6-20</t>
    <phoneticPr fontId="2"/>
  </si>
  <si>
    <t>基礎の設計要項</t>
    <rPh sb="0" eb="2">
      <t>キソ</t>
    </rPh>
    <rPh sb="3" eb="5">
      <t>セッケイ</t>
    </rPh>
    <rPh sb="5" eb="7">
      <t>ヨウコウ</t>
    </rPh>
    <phoneticPr fontId="2"/>
  </si>
  <si>
    <t>DESIGN AND CONSTRUCTION REVIEW</t>
    <phoneticPr fontId="2"/>
  </si>
  <si>
    <t>6-21</t>
    <phoneticPr fontId="2"/>
  </si>
  <si>
    <t>設計と施工のレビュー</t>
    <rPh sb="0" eb="2">
      <t>セッケイ</t>
    </rPh>
    <rPh sb="3" eb="5">
      <t>セコウ</t>
    </rPh>
    <phoneticPr fontId="2"/>
  </si>
  <si>
    <t>6-23</t>
    <phoneticPr fontId="2"/>
  </si>
  <si>
    <t>Chapter 2</t>
    <phoneticPr fontId="2"/>
  </si>
  <si>
    <t>LOADS ON BUILDINGS AND STRUCTURES</t>
    <phoneticPr fontId="2"/>
  </si>
  <si>
    <t>建物と架構に作用する荷重</t>
    <rPh sb="0" eb="2">
      <t>タテモノ</t>
    </rPh>
    <rPh sb="3" eb="5">
      <t>カコウ</t>
    </rPh>
    <rPh sb="6" eb="8">
      <t>サヨウ</t>
    </rPh>
    <rPh sb="10" eb="12">
      <t>カジュウ</t>
    </rPh>
    <phoneticPr fontId="2"/>
  </si>
  <si>
    <t>6-25</t>
    <phoneticPr fontId="2"/>
  </si>
  <si>
    <t>DEAD LOADS</t>
    <phoneticPr fontId="2"/>
  </si>
  <si>
    <t>6-35</t>
    <phoneticPr fontId="2"/>
  </si>
  <si>
    <t>固定荷重</t>
    <rPh sb="0" eb="2">
      <t>コテイ</t>
    </rPh>
    <rPh sb="2" eb="4">
      <t>カジュウ</t>
    </rPh>
    <phoneticPr fontId="2"/>
  </si>
  <si>
    <t>LIVE LOADS</t>
    <phoneticPr fontId="2"/>
  </si>
  <si>
    <t>6-37</t>
    <phoneticPr fontId="2"/>
  </si>
  <si>
    <t>積載荷重</t>
    <rPh sb="0" eb="2">
      <t>セキサイ</t>
    </rPh>
    <rPh sb="2" eb="4">
      <t>カジュウ</t>
    </rPh>
    <phoneticPr fontId="2"/>
  </si>
  <si>
    <t>WIND LOADS</t>
    <phoneticPr fontId="2"/>
  </si>
  <si>
    <t>6-44</t>
    <phoneticPr fontId="2"/>
  </si>
  <si>
    <t>風荷重</t>
    <rPh sb="0" eb="1">
      <t>カゼ</t>
    </rPh>
    <rPh sb="1" eb="3">
      <t>カジュウ</t>
    </rPh>
    <phoneticPr fontId="2"/>
  </si>
  <si>
    <t>EARTHQUAKE LOADS</t>
    <phoneticPr fontId="2"/>
  </si>
  <si>
    <t>6-90</t>
    <phoneticPr fontId="2"/>
  </si>
  <si>
    <t>地震荷重</t>
    <rPh sb="0" eb="2">
      <t>ジシン</t>
    </rPh>
    <rPh sb="2" eb="4">
      <t>カジュウ</t>
    </rPh>
    <phoneticPr fontId="2"/>
  </si>
  <si>
    <t>MISCELLANEOUS LOADS</t>
    <phoneticPr fontId="2"/>
  </si>
  <si>
    <t>6-129</t>
    <phoneticPr fontId="2"/>
  </si>
  <si>
    <t>その他の荷重</t>
    <rPh sb="2" eb="3">
      <t>タ</t>
    </rPh>
    <rPh sb="4" eb="6">
      <t>カジュウ</t>
    </rPh>
    <phoneticPr fontId="2"/>
  </si>
  <si>
    <t>COMBINATIONS OF LOADS</t>
    <phoneticPr fontId="2"/>
  </si>
  <si>
    <t>6-140</t>
    <phoneticPr fontId="2"/>
  </si>
  <si>
    <t>荷重の組合せ</t>
    <rPh sb="0" eb="2">
      <t>カジュウ</t>
    </rPh>
    <rPh sb="3" eb="5">
      <t>クミアワ</t>
    </rPh>
    <phoneticPr fontId="2"/>
  </si>
  <si>
    <t>LIST OF RELATED APPENDICES</t>
    <phoneticPr fontId="2"/>
  </si>
  <si>
    <t>6-142</t>
    <phoneticPr fontId="2"/>
  </si>
  <si>
    <t>関係する付録のリスト</t>
    <rPh sb="0" eb="2">
      <t>カンケイ</t>
    </rPh>
    <rPh sb="4" eb="6">
      <t>フロク</t>
    </rPh>
    <phoneticPr fontId="2"/>
  </si>
  <si>
    <t>Chapter 3</t>
    <phoneticPr fontId="2"/>
  </si>
  <si>
    <t>SOILS AND FOUNDATIONS</t>
    <phoneticPr fontId="2"/>
  </si>
  <si>
    <t>GENERAL</t>
    <phoneticPr fontId="2"/>
  </si>
  <si>
    <t>6-143</t>
    <phoneticPr fontId="2"/>
  </si>
  <si>
    <t>一般</t>
    <rPh sb="0" eb="2">
      <t>イッパン</t>
    </rPh>
    <phoneticPr fontId="2"/>
  </si>
  <si>
    <t>SCOPE</t>
    <phoneticPr fontId="2"/>
  </si>
  <si>
    <t>範囲</t>
    <rPh sb="0" eb="2">
      <t>ハンイ</t>
    </rPh>
    <phoneticPr fontId="2"/>
  </si>
  <si>
    <t>DEFINITIONS AND SYMBOLS</t>
    <phoneticPr fontId="2"/>
  </si>
  <si>
    <t>6-144</t>
    <phoneticPr fontId="2"/>
  </si>
  <si>
    <t>記号の定義</t>
    <rPh sb="0" eb="2">
      <t>キゴウ</t>
    </rPh>
    <rPh sb="3" eb="5">
      <t>テイギ</t>
    </rPh>
    <phoneticPr fontId="2"/>
  </si>
  <si>
    <t>SITE INVESTIGATIONS</t>
    <phoneticPr fontId="2"/>
  </si>
  <si>
    <t>6-151</t>
    <phoneticPr fontId="2"/>
  </si>
  <si>
    <t>地盤調査</t>
    <rPh sb="0" eb="2">
      <t>ジバン</t>
    </rPh>
    <rPh sb="2" eb="4">
      <t>チョウサ</t>
    </rPh>
    <phoneticPr fontId="2"/>
  </si>
  <si>
    <t>IDENTIFICATION, CLASSIFICATION AND DESCRIPTION</t>
    <phoneticPr fontId="2"/>
  </si>
  <si>
    <t>6-155</t>
    <phoneticPr fontId="2"/>
  </si>
  <si>
    <t>地盤の識別、分類と説明</t>
    <rPh sb="0" eb="2">
      <t>ジバン</t>
    </rPh>
    <rPh sb="3" eb="5">
      <t>シキベツ</t>
    </rPh>
    <rPh sb="6" eb="8">
      <t>ブンルイ</t>
    </rPh>
    <rPh sb="9" eb="11">
      <t>セツメイ</t>
    </rPh>
    <phoneticPr fontId="2"/>
  </si>
  <si>
    <t>OF SOILS</t>
    <phoneticPr fontId="2"/>
  </si>
  <si>
    <t>MATERIALS</t>
    <phoneticPr fontId="2"/>
  </si>
  <si>
    <t>6-160</t>
    <phoneticPr fontId="2"/>
  </si>
  <si>
    <t>材料</t>
    <rPh sb="0" eb="2">
      <t>ザイリョウ</t>
    </rPh>
    <phoneticPr fontId="2"/>
  </si>
  <si>
    <t xml:space="preserve">TYPES OF FOUNDATION </t>
    <phoneticPr fontId="2"/>
  </si>
  <si>
    <t>6-163</t>
    <phoneticPr fontId="2"/>
  </si>
  <si>
    <t>基礎の種類</t>
    <rPh sb="0" eb="2">
      <t>キソ</t>
    </rPh>
    <rPh sb="3" eb="5">
      <t>シュルイ</t>
    </rPh>
    <phoneticPr fontId="2"/>
  </si>
  <si>
    <t>SHALLOW FOUNDATION</t>
    <phoneticPr fontId="2"/>
  </si>
  <si>
    <t>6-165</t>
    <phoneticPr fontId="2"/>
  </si>
  <si>
    <t>浅い基礎</t>
    <rPh sb="0" eb="1">
      <t>アサ</t>
    </rPh>
    <rPh sb="2" eb="4">
      <t>キソ</t>
    </rPh>
    <phoneticPr fontId="2"/>
  </si>
  <si>
    <t>GEOTECHNICAL DESIGN OF SHALLOW FOUNDATIONS</t>
    <phoneticPr fontId="2"/>
  </si>
  <si>
    <t>6-167</t>
    <phoneticPr fontId="2"/>
  </si>
  <si>
    <t>浅い基礎の地盤工学設計</t>
    <rPh sb="0" eb="1">
      <t>アサ</t>
    </rPh>
    <rPh sb="2" eb="4">
      <t>キソ</t>
    </rPh>
    <rPh sb="5" eb="7">
      <t>ジバン</t>
    </rPh>
    <rPh sb="7" eb="9">
      <t>コウガク</t>
    </rPh>
    <rPh sb="9" eb="11">
      <t>セッケイ</t>
    </rPh>
    <phoneticPr fontId="2"/>
  </si>
  <si>
    <t>3.10</t>
    <phoneticPr fontId="2"/>
  </si>
  <si>
    <t>GEOTECHNICAL DESIGN OF DEEP FOUNDATIONS</t>
    <phoneticPr fontId="2"/>
  </si>
  <si>
    <t>6-175</t>
    <phoneticPr fontId="2"/>
  </si>
  <si>
    <t>深い基礎の地盤工学設計</t>
    <rPh sb="0" eb="1">
      <t>フカ</t>
    </rPh>
    <rPh sb="2" eb="4">
      <t>キソ</t>
    </rPh>
    <rPh sb="5" eb="7">
      <t>ジバン</t>
    </rPh>
    <rPh sb="7" eb="9">
      <t>コウガク</t>
    </rPh>
    <rPh sb="9" eb="11">
      <t>セッケイ</t>
    </rPh>
    <phoneticPr fontId="2"/>
  </si>
  <si>
    <t>FIELD TESTS FOR DRIVEN PILES AND DRILLED SHAFTS</t>
    <phoneticPr fontId="2"/>
  </si>
  <si>
    <t>6-205</t>
    <phoneticPr fontId="2"/>
  </si>
  <si>
    <t>打ち込み杭とドリルドシャフトの現地テスト</t>
    <rPh sb="0" eb="1">
      <t>ウ</t>
    </rPh>
    <rPh sb="2" eb="3">
      <t>コ</t>
    </rPh>
    <rPh sb="4" eb="5">
      <t>クイ</t>
    </rPh>
    <rPh sb="15" eb="17">
      <t>ゲンチ</t>
    </rPh>
    <phoneticPr fontId="2"/>
  </si>
  <si>
    <t xml:space="preserve">EXCAVATION </t>
    <phoneticPr fontId="2"/>
  </si>
  <si>
    <t>6-210</t>
    <phoneticPr fontId="2"/>
  </si>
  <si>
    <t>掘削</t>
    <rPh sb="0" eb="2">
      <t>クッサク</t>
    </rPh>
    <phoneticPr fontId="2"/>
  </si>
  <si>
    <t>DEWATERING</t>
    <phoneticPr fontId="2"/>
  </si>
  <si>
    <t>6-212</t>
    <phoneticPr fontId="2"/>
  </si>
  <si>
    <t>SLOPE STABILITY OF ADJOINING BUILDINGS</t>
    <phoneticPr fontId="2"/>
  </si>
  <si>
    <t>隣接建物の斜面の安定性</t>
    <rPh sb="0" eb="2">
      <t>リンセツ</t>
    </rPh>
    <rPh sb="2" eb="4">
      <t>タテモノ</t>
    </rPh>
    <rPh sb="5" eb="7">
      <t>シャメン</t>
    </rPh>
    <rPh sb="8" eb="11">
      <t>アンテイセイ</t>
    </rPh>
    <phoneticPr fontId="2"/>
  </si>
  <si>
    <t>FILLS</t>
    <phoneticPr fontId="2"/>
  </si>
  <si>
    <t>6-213</t>
    <phoneticPr fontId="2"/>
  </si>
  <si>
    <t>埋め戻し</t>
    <rPh sb="0" eb="1">
      <t>ウ</t>
    </rPh>
    <rPh sb="2" eb="3">
      <t>モド</t>
    </rPh>
    <phoneticPr fontId="2"/>
  </si>
  <si>
    <t xml:space="preserve">PROTECTIVE RETAINING STRUCTURES FOR </t>
    <phoneticPr fontId="2"/>
  </si>
  <si>
    <t>基礎や矢板のための構造擁壁</t>
    <rPh sb="0" eb="2">
      <t>キソ</t>
    </rPh>
    <rPh sb="3" eb="5">
      <t>ヤイタ</t>
    </rPh>
    <rPh sb="9" eb="11">
      <t>コウゾウ</t>
    </rPh>
    <rPh sb="11" eb="13">
      <t>ヨウヘキ</t>
    </rPh>
    <phoneticPr fontId="2"/>
  </si>
  <si>
    <t>FOUNDATIONS/ SHORE PILES</t>
    <phoneticPr fontId="2"/>
  </si>
  <si>
    <t>WATERPROOFING AND DAMP-PROOFING</t>
    <phoneticPr fontId="2"/>
  </si>
  <si>
    <t>防水と防湿</t>
    <rPh sb="0" eb="2">
      <t>ボウスイ</t>
    </rPh>
    <rPh sb="3" eb="5">
      <t>ボウシツ</t>
    </rPh>
    <phoneticPr fontId="2"/>
  </si>
  <si>
    <t>FOUNDATION ON SLOPES</t>
    <phoneticPr fontId="2"/>
  </si>
  <si>
    <t>6-216</t>
    <phoneticPr fontId="2"/>
  </si>
  <si>
    <t>斜面での基礎</t>
    <rPh sb="0" eb="2">
      <t>シャメン</t>
    </rPh>
    <rPh sb="4" eb="6">
      <t>キソ</t>
    </rPh>
    <phoneticPr fontId="2"/>
  </si>
  <si>
    <t>FOUNDATION ON FILLS AND PROBLEMATIC SOILS</t>
    <phoneticPr fontId="2"/>
  </si>
  <si>
    <t>盛土と問題のある地盤に対する基礎</t>
    <rPh sb="0" eb="2">
      <t>モリド</t>
    </rPh>
    <rPh sb="3" eb="5">
      <t>モンダイ</t>
    </rPh>
    <rPh sb="8" eb="10">
      <t>ジバン</t>
    </rPh>
    <rPh sb="11" eb="12">
      <t>タイ</t>
    </rPh>
    <rPh sb="14" eb="16">
      <t>キソ</t>
    </rPh>
    <phoneticPr fontId="2"/>
  </si>
  <si>
    <t>3.20</t>
    <phoneticPr fontId="2"/>
  </si>
  <si>
    <t>FOUNDATION DESIGN FOR DYNAMIC FORCES</t>
    <phoneticPr fontId="2"/>
  </si>
  <si>
    <t>動的荷重に対する基礎設計</t>
    <rPh sb="0" eb="2">
      <t>ドウテキ</t>
    </rPh>
    <rPh sb="2" eb="4">
      <t>カジュウ</t>
    </rPh>
    <rPh sb="5" eb="6">
      <t>タイ</t>
    </rPh>
    <rPh sb="8" eb="10">
      <t>キソ</t>
    </rPh>
    <rPh sb="10" eb="12">
      <t>セッケイ</t>
    </rPh>
    <phoneticPr fontId="2"/>
  </si>
  <si>
    <t>GEO-HAZARD ANALYSIS FOR BUILDINGS</t>
    <phoneticPr fontId="2"/>
  </si>
  <si>
    <t>6-221</t>
    <phoneticPr fontId="2"/>
  </si>
  <si>
    <t>建物の地盤崩壊解析</t>
    <rPh sb="0" eb="2">
      <t>タテモノ</t>
    </rPh>
    <rPh sb="3" eb="5">
      <t>ジバン</t>
    </rPh>
    <rPh sb="5" eb="7">
      <t>ホウカイ</t>
    </rPh>
    <rPh sb="7" eb="9">
      <t>カイセキ</t>
    </rPh>
    <phoneticPr fontId="2"/>
  </si>
  <si>
    <t>LIST FOR RELATED APPENDICES</t>
    <phoneticPr fontId="2"/>
  </si>
  <si>
    <t>Chapter 4</t>
    <phoneticPr fontId="2"/>
  </si>
  <si>
    <t>BAMBOO</t>
    <phoneticPr fontId="2"/>
  </si>
  <si>
    <t>6-223</t>
    <phoneticPr fontId="2"/>
  </si>
  <si>
    <t>TERMINOLOGY</t>
    <phoneticPr fontId="2"/>
  </si>
  <si>
    <t>用語</t>
    <rPh sb="0" eb="2">
      <t>ヨウゴ</t>
    </rPh>
    <phoneticPr fontId="2"/>
  </si>
  <si>
    <t>SYMBOLS</t>
    <phoneticPr fontId="2"/>
  </si>
  <si>
    <t>6-226</t>
    <phoneticPr fontId="2"/>
  </si>
  <si>
    <t>記号</t>
    <rPh sb="0" eb="2">
      <t>キゴウ</t>
    </rPh>
    <phoneticPr fontId="2"/>
  </si>
  <si>
    <t>PERMISSIBLE STRESSES</t>
    <phoneticPr fontId="2"/>
  </si>
  <si>
    <t>6-231</t>
    <phoneticPr fontId="2"/>
  </si>
  <si>
    <t>許容応力度</t>
    <rPh sb="0" eb="2">
      <t>キョヨウ</t>
    </rPh>
    <rPh sb="2" eb="4">
      <t>オウリョク</t>
    </rPh>
    <rPh sb="4" eb="5">
      <t>ド</t>
    </rPh>
    <phoneticPr fontId="2"/>
  </si>
  <si>
    <t>DESIGN CONSDERATIONS</t>
    <phoneticPr fontId="2"/>
  </si>
  <si>
    <t>6-232</t>
    <phoneticPr fontId="2"/>
  </si>
  <si>
    <t>設計で考慮すべき点</t>
    <rPh sb="0" eb="2">
      <t>セッケイ</t>
    </rPh>
    <rPh sb="3" eb="5">
      <t>コウリョ</t>
    </rPh>
    <rPh sb="8" eb="9">
      <t>テン</t>
    </rPh>
    <phoneticPr fontId="2"/>
  </si>
  <si>
    <t>DESIGN AND TECHNIQUES OF JOINTS</t>
    <phoneticPr fontId="2"/>
  </si>
  <si>
    <t>6-234</t>
    <phoneticPr fontId="2"/>
  </si>
  <si>
    <t>接合部の設計と技術</t>
    <rPh sb="0" eb="2">
      <t>セツゴウ</t>
    </rPh>
    <rPh sb="2" eb="3">
      <t>ブ</t>
    </rPh>
    <rPh sb="4" eb="6">
      <t>セッケイ</t>
    </rPh>
    <rPh sb="7" eb="9">
      <t>ギジュツ</t>
    </rPh>
    <phoneticPr fontId="2"/>
  </si>
  <si>
    <t>STORAGE OF BAMBOO</t>
    <phoneticPr fontId="2"/>
  </si>
  <si>
    <t>6-240</t>
    <phoneticPr fontId="2"/>
  </si>
  <si>
    <t>竹の貯蔵場所</t>
    <rPh sb="0" eb="1">
      <t>タケ</t>
    </rPh>
    <rPh sb="2" eb="4">
      <t>チョゾウ</t>
    </rPh>
    <rPh sb="4" eb="6">
      <t>バショ</t>
    </rPh>
    <phoneticPr fontId="2"/>
  </si>
  <si>
    <t>RELATED REFERENCES</t>
    <phoneticPr fontId="2"/>
  </si>
  <si>
    <t>関連する参考文献</t>
    <rPh sb="0" eb="2">
      <t>カンレン</t>
    </rPh>
    <rPh sb="4" eb="6">
      <t>サンコウ</t>
    </rPh>
    <rPh sb="6" eb="8">
      <t>ブンケン</t>
    </rPh>
    <phoneticPr fontId="2"/>
  </si>
  <si>
    <t>Chapter 5</t>
    <phoneticPr fontId="2"/>
  </si>
  <si>
    <t>CONCRETE MATERIAL</t>
    <phoneticPr fontId="2"/>
  </si>
  <si>
    <t>コンクリート</t>
    <phoneticPr fontId="2"/>
  </si>
  <si>
    <t>6-241</t>
    <phoneticPr fontId="2"/>
  </si>
  <si>
    <t>CONSTITUENTS OF CONCRETE</t>
    <phoneticPr fontId="2"/>
  </si>
  <si>
    <t>コンクリートの構成要素</t>
    <rPh sb="7" eb="9">
      <t>コウセイ</t>
    </rPh>
    <rPh sb="9" eb="11">
      <t>ヨウソ</t>
    </rPh>
    <phoneticPr fontId="2"/>
  </si>
  <si>
    <t>STEEL REINFORCEMENT</t>
    <phoneticPr fontId="2"/>
  </si>
  <si>
    <t>6-243</t>
    <phoneticPr fontId="2"/>
  </si>
  <si>
    <t>補強鉄筋</t>
    <rPh sb="0" eb="2">
      <t>ホキョウ</t>
    </rPh>
    <rPh sb="2" eb="4">
      <t>テッキン</t>
    </rPh>
    <phoneticPr fontId="2"/>
  </si>
  <si>
    <t>WORKABILITY OF CONCRETE</t>
    <phoneticPr fontId="2"/>
  </si>
  <si>
    <t>6-244</t>
    <phoneticPr fontId="2"/>
  </si>
  <si>
    <t>コンクリートのワーカビリティ</t>
    <phoneticPr fontId="2"/>
  </si>
  <si>
    <t>DURABILITY OF CONCRETE</t>
    <phoneticPr fontId="2"/>
  </si>
  <si>
    <t>コンクリートの耐久性</t>
    <rPh sb="7" eb="10">
      <t>タイキュウセイ</t>
    </rPh>
    <phoneticPr fontId="2"/>
  </si>
  <si>
    <t>CONCRETE MIX PROPORTION</t>
    <phoneticPr fontId="2"/>
  </si>
  <si>
    <t>6-246</t>
    <phoneticPr fontId="2"/>
  </si>
  <si>
    <t>コンクリートの配合割合</t>
    <rPh sb="7" eb="9">
      <t>ハイゴウ</t>
    </rPh>
    <rPh sb="9" eb="11">
      <t>ワリアイ</t>
    </rPh>
    <phoneticPr fontId="2"/>
  </si>
  <si>
    <t>PREPARATION OF EQUIPMENT AND PLACE OF DEPOSIT</t>
    <phoneticPr fontId="2"/>
  </si>
  <si>
    <t>6-248</t>
    <phoneticPr fontId="2"/>
  </si>
  <si>
    <t>設備の準備と貯蔵場所</t>
    <rPh sb="0" eb="2">
      <t>セツビ</t>
    </rPh>
    <rPh sb="3" eb="5">
      <t>ジュンビ</t>
    </rPh>
    <rPh sb="6" eb="8">
      <t>チョゾウ</t>
    </rPh>
    <rPh sb="8" eb="10">
      <t>バショ</t>
    </rPh>
    <phoneticPr fontId="2"/>
  </si>
  <si>
    <t>MIXING</t>
    <phoneticPr fontId="2"/>
  </si>
  <si>
    <t>6-249</t>
    <phoneticPr fontId="2"/>
  </si>
  <si>
    <t>混合</t>
    <rPh sb="0" eb="2">
      <t>コンゴウ</t>
    </rPh>
    <phoneticPr fontId="2"/>
  </si>
  <si>
    <t xml:space="preserve">CONVEYING </t>
    <phoneticPr fontId="2"/>
  </si>
  <si>
    <t>運搬</t>
    <rPh sb="0" eb="2">
      <t>ウンパン</t>
    </rPh>
    <phoneticPr fontId="2"/>
  </si>
  <si>
    <t>5.10</t>
    <phoneticPr fontId="2"/>
  </si>
  <si>
    <t>DEPOSITING</t>
    <phoneticPr fontId="2"/>
  </si>
  <si>
    <t>CURING</t>
    <phoneticPr fontId="2"/>
  </si>
  <si>
    <t>6-250</t>
    <phoneticPr fontId="2"/>
  </si>
  <si>
    <t>5.11</t>
    <phoneticPr fontId="2"/>
  </si>
  <si>
    <t>養生</t>
    <rPh sb="0" eb="2">
      <t>ヨウジョウ</t>
    </rPh>
    <phoneticPr fontId="2"/>
  </si>
  <si>
    <t>EVALUATION AND ACCEPTANCE OF CONCRETE</t>
    <phoneticPr fontId="2"/>
  </si>
  <si>
    <t>5.12</t>
    <phoneticPr fontId="2"/>
  </si>
  <si>
    <t>コンクリートの評価と受け入れ</t>
    <rPh sb="7" eb="9">
      <t>ヒョウカ</t>
    </rPh>
    <rPh sb="10" eb="11">
      <t>ウ</t>
    </rPh>
    <rPh sb="12" eb="13">
      <t>イ</t>
    </rPh>
    <phoneticPr fontId="2"/>
  </si>
  <si>
    <t>PROPERTIES OF CONCRETE</t>
    <phoneticPr fontId="2"/>
  </si>
  <si>
    <t>6-252</t>
    <phoneticPr fontId="2"/>
  </si>
  <si>
    <t>5.13</t>
  </si>
  <si>
    <t>コンクリートの性質</t>
    <rPh sb="7" eb="9">
      <t>セイシツ</t>
    </rPh>
    <phoneticPr fontId="2"/>
  </si>
  <si>
    <t>CONCRETING IN ADVERSE WEATHER</t>
    <phoneticPr fontId="2"/>
  </si>
  <si>
    <t>6-253</t>
    <phoneticPr fontId="2"/>
  </si>
  <si>
    <t>5.14</t>
  </si>
  <si>
    <t>悪天候下でのコンクリート</t>
    <rPh sb="0" eb="3">
      <t>アクテンコウ</t>
    </rPh>
    <rPh sb="3" eb="4">
      <t>シタ</t>
    </rPh>
    <phoneticPr fontId="2"/>
  </si>
  <si>
    <t>SURFACE FINISH</t>
    <phoneticPr fontId="2"/>
  </si>
  <si>
    <t>6-255</t>
    <phoneticPr fontId="2"/>
  </si>
  <si>
    <t>5.15</t>
  </si>
  <si>
    <t>表面仕上げ</t>
    <rPh sb="0" eb="2">
      <t>ヒョウメン</t>
    </rPh>
    <rPh sb="2" eb="4">
      <t>シア</t>
    </rPh>
    <phoneticPr fontId="2"/>
  </si>
  <si>
    <t>FORMWORK</t>
    <phoneticPr fontId="2"/>
  </si>
  <si>
    <t>6-257</t>
    <phoneticPr fontId="2"/>
  </si>
  <si>
    <t>5.16</t>
  </si>
  <si>
    <t>型枠</t>
    <rPh sb="0" eb="2">
      <t>カタワク</t>
    </rPh>
    <phoneticPr fontId="2"/>
  </si>
  <si>
    <t>SHOTCRETE</t>
    <phoneticPr fontId="2"/>
  </si>
  <si>
    <t>6-258</t>
    <phoneticPr fontId="2"/>
  </si>
  <si>
    <t>5.17</t>
  </si>
  <si>
    <t>ショットコンクリート</t>
    <phoneticPr fontId="2"/>
  </si>
  <si>
    <t>Chapter 6</t>
    <phoneticPr fontId="2"/>
  </si>
  <si>
    <t xml:space="preserve">STRENGTH DESIGN OF REINFORCEMENT </t>
    <phoneticPr fontId="2"/>
  </si>
  <si>
    <t>鉄筋コンクリート造の強度型設計</t>
    <rPh sb="0" eb="2">
      <t>テッキン</t>
    </rPh>
    <rPh sb="8" eb="9">
      <t>ゾウ</t>
    </rPh>
    <rPh sb="10" eb="12">
      <t>キョウド</t>
    </rPh>
    <rPh sb="12" eb="13">
      <t>ガタ</t>
    </rPh>
    <rPh sb="13" eb="15">
      <t>セッケイ</t>
    </rPh>
    <phoneticPr fontId="2"/>
  </si>
  <si>
    <t>CONCRETE STRUCURES</t>
    <phoneticPr fontId="2"/>
  </si>
  <si>
    <t>ANALYSIS AND DESIGN - GENERAL CONSIDERATIONS</t>
    <phoneticPr fontId="2"/>
  </si>
  <si>
    <t>6-261</t>
    <phoneticPr fontId="2"/>
  </si>
  <si>
    <t>解析と設計 ー 一般的な考慮すべき事項</t>
    <rPh sb="0" eb="2">
      <t>カイセキ</t>
    </rPh>
    <rPh sb="3" eb="5">
      <t>セッケイ</t>
    </rPh>
    <rPh sb="8" eb="11">
      <t>イッパンテキ</t>
    </rPh>
    <rPh sb="12" eb="14">
      <t>コウリョ</t>
    </rPh>
    <rPh sb="17" eb="19">
      <t>ジコウ</t>
    </rPh>
    <phoneticPr fontId="2"/>
  </si>
  <si>
    <t xml:space="preserve">STRENGTH AND SERVICEABILITY REQUIREMENTS </t>
    <phoneticPr fontId="2"/>
  </si>
  <si>
    <t>6-278</t>
    <phoneticPr fontId="2"/>
  </si>
  <si>
    <t>強度と利用可能水準の要項</t>
    <rPh sb="0" eb="2">
      <t>キョウド</t>
    </rPh>
    <rPh sb="3" eb="5">
      <t>リヨウ</t>
    </rPh>
    <rPh sb="5" eb="7">
      <t>カノウ</t>
    </rPh>
    <rPh sb="7" eb="9">
      <t>スイジュン</t>
    </rPh>
    <rPh sb="10" eb="12">
      <t>ヨウコウ</t>
    </rPh>
    <phoneticPr fontId="2"/>
  </si>
  <si>
    <t>（剛性低減係数）</t>
    <rPh sb="1" eb="3">
      <t>ゴウセイ</t>
    </rPh>
    <rPh sb="3" eb="5">
      <t>テイゲン</t>
    </rPh>
    <rPh sb="5" eb="7">
      <t>ケイスウ</t>
    </rPh>
    <phoneticPr fontId="2"/>
  </si>
  <si>
    <t>AXIAL LOADS AND FLEXURE</t>
    <phoneticPr fontId="2"/>
  </si>
  <si>
    <t>6-283</t>
    <phoneticPr fontId="2"/>
  </si>
  <si>
    <t>軸力と曲げ応力</t>
    <rPh sb="0" eb="1">
      <t>ジク</t>
    </rPh>
    <rPh sb="1" eb="2">
      <t>リョク</t>
    </rPh>
    <rPh sb="3" eb="4">
      <t>マ</t>
    </rPh>
    <rPh sb="5" eb="7">
      <t>オウリョク</t>
    </rPh>
    <phoneticPr fontId="2"/>
  </si>
  <si>
    <t>SHEAR AND TORSION</t>
    <phoneticPr fontId="2"/>
  </si>
  <si>
    <t>6-295</t>
    <phoneticPr fontId="2"/>
  </si>
  <si>
    <t>せん断とねじり</t>
    <rPh sb="2" eb="3">
      <t>ダン</t>
    </rPh>
    <phoneticPr fontId="2"/>
  </si>
  <si>
    <t xml:space="preserve">TWO-WAY SLAB SYSTEMS: FLAT PLATES, FLAT SLABS </t>
    <phoneticPr fontId="2"/>
  </si>
  <si>
    <t>6-312</t>
    <phoneticPr fontId="2"/>
  </si>
  <si>
    <t>二方向スラブシステム：フラットプレート、</t>
    <rPh sb="0" eb="1">
      <t>ニ</t>
    </rPh>
    <rPh sb="1" eb="3">
      <t>ホウコウ</t>
    </rPh>
    <phoneticPr fontId="2"/>
  </si>
  <si>
    <t>AND EDGE-SUPPORTED SLABS</t>
    <phoneticPr fontId="2"/>
  </si>
  <si>
    <t>フラットスラブと端部支持スラブ</t>
    <rPh sb="8" eb="10">
      <t>タンブ</t>
    </rPh>
    <rPh sb="10" eb="12">
      <t>シジ</t>
    </rPh>
    <phoneticPr fontId="2"/>
  </si>
  <si>
    <t>WALLS</t>
    <phoneticPr fontId="2"/>
  </si>
  <si>
    <t>6-328</t>
    <phoneticPr fontId="2"/>
  </si>
  <si>
    <t>壁</t>
    <rPh sb="0" eb="1">
      <t>カベ</t>
    </rPh>
    <phoneticPr fontId="2"/>
  </si>
  <si>
    <t>STAIRS</t>
    <phoneticPr fontId="2"/>
  </si>
  <si>
    <t>6-331</t>
    <phoneticPr fontId="2"/>
  </si>
  <si>
    <t>階段</t>
    <rPh sb="0" eb="2">
      <t>カイダン</t>
    </rPh>
    <phoneticPr fontId="2"/>
  </si>
  <si>
    <t>FOOTINGS</t>
    <phoneticPr fontId="2"/>
  </si>
  <si>
    <t>6-334</t>
    <phoneticPr fontId="2"/>
  </si>
  <si>
    <t>フーチング</t>
    <phoneticPr fontId="2"/>
  </si>
  <si>
    <t>FOLDED PLATES AND SHELLS</t>
    <phoneticPr fontId="2"/>
  </si>
  <si>
    <t>6-337</t>
    <phoneticPr fontId="2"/>
  </si>
  <si>
    <t>折版とシェル</t>
    <rPh sb="0" eb="1">
      <t>セツ</t>
    </rPh>
    <rPh sb="1" eb="2">
      <t>バン</t>
    </rPh>
    <phoneticPr fontId="2"/>
  </si>
  <si>
    <t>6.10</t>
    <phoneticPr fontId="2"/>
  </si>
  <si>
    <t>PRECAST CONCRETE</t>
    <phoneticPr fontId="2"/>
  </si>
  <si>
    <t>6-339</t>
    <phoneticPr fontId="2"/>
  </si>
  <si>
    <t>プレキャストコンクリート</t>
    <phoneticPr fontId="2"/>
  </si>
  <si>
    <t>EVALUATION OF STRENGTH OF EXISTING STRUCTURES</t>
    <phoneticPr fontId="2"/>
  </si>
  <si>
    <t>6-343</t>
    <phoneticPr fontId="2"/>
  </si>
  <si>
    <t>既存建物の強度評価</t>
    <rPh sb="0" eb="2">
      <t>キゾン</t>
    </rPh>
    <rPh sb="2" eb="4">
      <t>タテモノ</t>
    </rPh>
    <rPh sb="5" eb="7">
      <t>キョウド</t>
    </rPh>
    <rPh sb="7" eb="9">
      <t>ヒョウカ</t>
    </rPh>
    <phoneticPr fontId="2"/>
  </si>
  <si>
    <t>COMPOSIT CONCRETE FLEXURAL MEMBERS</t>
    <phoneticPr fontId="2"/>
  </si>
  <si>
    <t>6-345</t>
    <phoneticPr fontId="2"/>
  </si>
  <si>
    <t>複合コンクリート曲げ部材</t>
    <rPh sb="0" eb="2">
      <t>フクゴウ</t>
    </rPh>
    <rPh sb="8" eb="9">
      <t>マ</t>
    </rPh>
    <rPh sb="10" eb="12">
      <t>ブザイ</t>
    </rPh>
    <phoneticPr fontId="2"/>
  </si>
  <si>
    <t>6-347</t>
    <phoneticPr fontId="2"/>
  </si>
  <si>
    <t>関連する付録のリスト</t>
    <rPh sb="0" eb="2">
      <t>カンレン</t>
    </rPh>
    <rPh sb="4" eb="6">
      <t>フロク</t>
    </rPh>
    <phoneticPr fontId="2"/>
  </si>
  <si>
    <t>Chapter 7</t>
    <phoneticPr fontId="2"/>
  </si>
  <si>
    <t>MASONRY STRUCTURES</t>
    <phoneticPr fontId="2"/>
  </si>
  <si>
    <t>6-349</t>
    <phoneticPr fontId="2"/>
  </si>
  <si>
    <t>6-353</t>
    <phoneticPr fontId="2"/>
  </si>
  <si>
    <t>ALLOWABLE STRESSES</t>
    <phoneticPr fontId="2"/>
  </si>
  <si>
    <t>6-354</t>
    <phoneticPr fontId="2"/>
  </si>
  <si>
    <t>BASIC DESIGN REQUIREMENTS</t>
    <phoneticPr fontId="2"/>
  </si>
  <si>
    <t>6-359</t>
    <phoneticPr fontId="2"/>
  </si>
  <si>
    <t>基本設計要項</t>
    <rPh sb="0" eb="2">
      <t>キホン</t>
    </rPh>
    <rPh sb="2" eb="4">
      <t>セッケイ</t>
    </rPh>
    <rPh sb="4" eb="6">
      <t>ヨウコウ</t>
    </rPh>
    <phoneticPr fontId="2"/>
  </si>
  <si>
    <t>DESIGN OF UNREINFORCED MASONRY</t>
    <phoneticPr fontId="2"/>
  </si>
  <si>
    <t>6-366</t>
    <phoneticPr fontId="2"/>
  </si>
  <si>
    <t>無補強組積造の設計</t>
    <rPh sb="0" eb="1">
      <t>ム</t>
    </rPh>
    <rPh sb="1" eb="3">
      <t>ホキョウ</t>
    </rPh>
    <rPh sb="3" eb="6">
      <t>ソセキゾウ</t>
    </rPh>
    <rPh sb="7" eb="9">
      <t>セッケイ</t>
    </rPh>
    <phoneticPr fontId="2"/>
  </si>
  <si>
    <t>DESIGN OF REINFORCED MASONRY</t>
    <phoneticPr fontId="2"/>
  </si>
  <si>
    <t>6-367</t>
    <phoneticPr fontId="2"/>
  </si>
  <si>
    <t>補強組積造の設計</t>
    <rPh sb="0" eb="5">
      <t>ホキョウソセキゾウ</t>
    </rPh>
    <rPh sb="6" eb="8">
      <t>セッケイ</t>
    </rPh>
    <phoneticPr fontId="2"/>
  </si>
  <si>
    <t>STRENGTH DESIGN OF SLENDER WALLS AND SHEAR</t>
    <phoneticPr fontId="2"/>
  </si>
  <si>
    <t>6-372</t>
    <phoneticPr fontId="2"/>
  </si>
  <si>
    <t>細長い壁とせん断壁の強度設計</t>
    <rPh sb="0" eb="2">
      <t>ホソナガ</t>
    </rPh>
    <rPh sb="3" eb="4">
      <t>カベ</t>
    </rPh>
    <rPh sb="7" eb="8">
      <t>ダン</t>
    </rPh>
    <rPh sb="8" eb="9">
      <t>カベ</t>
    </rPh>
    <rPh sb="10" eb="12">
      <t>キョウド</t>
    </rPh>
    <rPh sb="12" eb="14">
      <t>セッケイ</t>
    </rPh>
    <phoneticPr fontId="2"/>
  </si>
  <si>
    <t>EARTHQUAKE RESISTANT DESIGN</t>
    <phoneticPr fontId="2"/>
  </si>
  <si>
    <t>6-376</t>
    <phoneticPr fontId="2"/>
  </si>
  <si>
    <t>耐震設計</t>
    <rPh sb="0" eb="2">
      <t>タイシン</t>
    </rPh>
    <rPh sb="2" eb="4">
      <t>セッケイ</t>
    </rPh>
    <phoneticPr fontId="2"/>
  </si>
  <si>
    <t>PROVISIONS FOR HIGH WIND REGIONS</t>
    <phoneticPr fontId="2"/>
  </si>
  <si>
    <t>6-382</t>
    <phoneticPr fontId="2"/>
  </si>
  <si>
    <t>風の強い地域での規定</t>
    <rPh sb="0" eb="1">
      <t>カゼ</t>
    </rPh>
    <rPh sb="2" eb="3">
      <t>ツヨ</t>
    </rPh>
    <rPh sb="4" eb="6">
      <t>チイキ</t>
    </rPh>
    <rPh sb="8" eb="10">
      <t>キテイ</t>
    </rPh>
    <phoneticPr fontId="2"/>
  </si>
  <si>
    <t>7.10</t>
    <phoneticPr fontId="2"/>
  </si>
  <si>
    <t xml:space="preserve">CONSTRUCTION </t>
    <phoneticPr fontId="2"/>
  </si>
  <si>
    <t>6-385</t>
    <phoneticPr fontId="2"/>
  </si>
  <si>
    <t>施工</t>
    <rPh sb="0" eb="2">
      <t>セコウ</t>
    </rPh>
    <phoneticPr fontId="2"/>
  </si>
  <si>
    <t>CONFINED MASONRY</t>
    <phoneticPr fontId="2"/>
  </si>
  <si>
    <t>6-387</t>
    <phoneticPr fontId="2"/>
  </si>
  <si>
    <t>コンファインドメーソンリー</t>
    <phoneticPr fontId="2"/>
  </si>
  <si>
    <t>Chapter 8</t>
    <phoneticPr fontId="2"/>
  </si>
  <si>
    <t>DETAILING OF REINFORCEMENT IN CONCRETE</t>
    <phoneticPr fontId="2"/>
  </si>
  <si>
    <t>STURCUTURES</t>
    <phoneticPr fontId="2"/>
  </si>
  <si>
    <t>6-395</t>
    <phoneticPr fontId="2"/>
  </si>
  <si>
    <t>DEVELOPMENT AND SPLICES OF REINFORCEMENT</t>
    <phoneticPr fontId="2"/>
  </si>
  <si>
    <t>6-404</t>
    <phoneticPr fontId="2"/>
  </si>
  <si>
    <t>鉄筋の定着と継手</t>
    <rPh sb="0" eb="2">
      <t>テッキン</t>
    </rPh>
    <rPh sb="3" eb="5">
      <t>テイチャク</t>
    </rPh>
    <rPh sb="6" eb="8">
      <t>ツギテ</t>
    </rPh>
    <phoneticPr fontId="2"/>
  </si>
  <si>
    <t>EARTHQUAKE-RESISTANT DESIGN PROVISIONS</t>
    <phoneticPr fontId="2"/>
  </si>
  <si>
    <t>6-413</t>
    <phoneticPr fontId="2"/>
  </si>
  <si>
    <t>耐震設計規定</t>
    <rPh sb="0" eb="2">
      <t>タイシン</t>
    </rPh>
    <rPh sb="2" eb="4">
      <t>セッケイ</t>
    </rPh>
    <rPh sb="4" eb="6">
      <t>キテイ</t>
    </rPh>
    <phoneticPr fontId="2"/>
  </si>
  <si>
    <t>Chapter 9</t>
    <phoneticPr fontId="2"/>
  </si>
  <si>
    <t>PRESTRESSED CONCRETE STRUCTURES</t>
    <phoneticPr fontId="2"/>
  </si>
  <si>
    <t>6-439</t>
    <phoneticPr fontId="2"/>
  </si>
  <si>
    <t>DIVISION A-DESIGN</t>
    <phoneticPr fontId="2"/>
  </si>
  <si>
    <t>分類A　設計</t>
    <rPh sb="0" eb="2">
      <t>ブンルイ</t>
    </rPh>
    <rPh sb="4" eb="6">
      <t>セッケイ</t>
    </rPh>
    <phoneticPr fontId="2"/>
  </si>
  <si>
    <t>NOTATIONS</t>
    <phoneticPr fontId="2"/>
  </si>
  <si>
    <t>注意点</t>
    <rPh sb="0" eb="3">
      <t>チュウイテン</t>
    </rPh>
    <phoneticPr fontId="2"/>
  </si>
  <si>
    <t>ANALYSIS AND DESIGN</t>
    <phoneticPr fontId="2"/>
  </si>
  <si>
    <t>6-446</t>
    <phoneticPr fontId="2"/>
  </si>
  <si>
    <t>解析と設計</t>
    <rPh sb="0" eb="2">
      <t>カイセキ</t>
    </rPh>
    <rPh sb="3" eb="5">
      <t>セッケイ</t>
    </rPh>
    <phoneticPr fontId="2"/>
  </si>
  <si>
    <t>SERVICEABILITY REQUIREMENTS- FLEXURAL MEMBERS</t>
    <phoneticPr fontId="2"/>
  </si>
  <si>
    <t>6-448</t>
    <phoneticPr fontId="2"/>
  </si>
  <si>
    <t>利用可能水準　－　曲げ部材</t>
    <rPh sb="0" eb="2">
      <t>リヨウ</t>
    </rPh>
    <rPh sb="2" eb="4">
      <t>カノウ</t>
    </rPh>
    <rPh sb="4" eb="6">
      <t>スイジュン</t>
    </rPh>
    <rPh sb="9" eb="10">
      <t>マ</t>
    </rPh>
    <rPh sb="11" eb="13">
      <t>ブザイ</t>
    </rPh>
    <phoneticPr fontId="2"/>
  </si>
  <si>
    <t>LOSS OF PRESTRESS</t>
    <phoneticPr fontId="2"/>
  </si>
  <si>
    <t>プレストレスの消失</t>
    <rPh sb="7" eb="9">
      <t>ショウシツ</t>
    </rPh>
    <phoneticPr fontId="2"/>
  </si>
  <si>
    <t>CONTROL OF DEFLECTION</t>
    <phoneticPr fontId="2"/>
  </si>
  <si>
    <t>6-452</t>
    <phoneticPr fontId="2"/>
  </si>
  <si>
    <t>変形制御</t>
    <rPh sb="0" eb="2">
      <t>ヘンケイ</t>
    </rPh>
    <rPh sb="2" eb="4">
      <t>セイギョ</t>
    </rPh>
    <phoneticPr fontId="2"/>
  </si>
  <si>
    <t>FLEXURAL STRENGTH</t>
    <phoneticPr fontId="2"/>
  </si>
  <si>
    <t>6-453</t>
    <phoneticPr fontId="2"/>
  </si>
  <si>
    <t>曲げ強度</t>
    <rPh sb="0" eb="1">
      <t>マ</t>
    </rPh>
    <rPh sb="2" eb="4">
      <t>キョウド</t>
    </rPh>
    <phoneticPr fontId="2"/>
  </si>
  <si>
    <t>LIMITS FOR FLEXURAL REINFORCEMENT</t>
    <phoneticPr fontId="2"/>
  </si>
  <si>
    <t>曲げ鉄筋の制限</t>
    <rPh sb="0" eb="1">
      <t>マ</t>
    </rPh>
    <rPh sb="2" eb="4">
      <t>テッキン</t>
    </rPh>
    <rPh sb="5" eb="7">
      <t>セイゲン</t>
    </rPh>
    <phoneticPr fontId="2"/>
  </si>
  <si>
    <t>9.10</t>
    <phoneticPr fontId="2"/>
  </si>
  <si>
    <t>STATICALLY INDETERMINATES STRUCTURES</t>
    <phoneticPr fontId="2"/>
  </si>
  <si>
    <t>6-455</t>
    <phoneticPr fontId="2"/>
  </si>
  <si>
    <t>統計的に不確定な構造</t>
    <rPh sb="0" eb="3">
      <t>トウケイテキ</t>
    </rPh>
    <rPh sb="4" eb="7">
      <t>フカクテイ</t>
    </rPh>
    <rPh sb="8" eb="10">
      <t>コウゾウ</t>
    </rPh>
    <phoneticPr fontId="2"/>
  </si>
  <si>
    <t>COMPRESSION MEMBERS - COMBINED FLEXURE AND</t>
    <phoneticPr fontId="2"/>
  </si>
  <si>
    <t>6-456</t>
    <phoneticPr fontId="2"/>
  </si>
  <si>
    <t>圧縮部材　－　曲げと軸力の複合応力</t>
    <rPh sb="0" eb="2">
      <t>アッシュク</t>
    </rPh>
    <rPh sb="2" eb="4">
      <t>ブザイ</t>
    </rPh>
    <rPh sb="7" eb="8">
      <t>マ</t>
    </rPh>
    <rPh sb="10" eb="11">
      <t>ジク</t>
    </rPh>
    <rPh sb="11" eb="12">
      <t>リョク</t>
    </rPh>
    <rPh sb="13" eb="15">
      <t>フクゴウ</t>
    </rPh>
    <rPh sb="15" eb="17">
      <t>オウリョク</t>
    </rPh>
    <phoneticPr fontId="2"/>
  </si>
  <si>
    <t>AXIAL LOAD</t>
    <phoneticPr fontId="2"/>
  </si>
  <si>
    <t>SLAB SYSTEMS</t>
    <phoneticPr fontId="2"/>
  </si>
  <si>
    <t>6-457</t>
    <phoneticPr fontId="2"/>
  </si>
  <si>
    <t>スラブシステム</t>
    <phoneticPr fontId="2"/>
  </si>
  <si>
    <t>POST-TENSIONED TENDON ANCHORAGE ZONES</t>
    <phoneticPr fontId="2"/>
  </si>
  <si>
    <t>6-458</t>
    <phoneticPr fontId="2"/>
  </si>
  <si>
    <t>ポストテンションをかけた部材の定着範囲</t>
    <rPh sb="12" eb="14">
      <t>ブザイ</t>
    </rPh>
    <rPh sb="15" eb="17">
      <t>テイチャク</t>
    </rPh>
    <rPh sb="17" eb="19">
      <t>ハンイ</t>
    </rPh>
    <phoneticPr fontId="2"/>
  </si>
  <si>
    <t>DESIGN OF ANCHORAGES ZONES FOR MONOSTRAND</t>
    <phoneticPr fontId="2"/>
  </si>
  <si>
    <t>6-460</t>
    <phoneticPr fontId="2"/>
  </si>
  <si>
    <t>単一ストランドまたはφ16㎜シングルの引張材定着範囲</t>
    <rPh sb="0" eb="2">
      <t>タンイツ</t>
    </rPh>
    <rPh sb="19" eb="21">
      <t>ヒッパリ</t>
    </rPh>
    <rPh sb="21" eb="22">
      <t>ザイ</t>
    </rPh>
    <rPh sb="22" eb="24">
      <t>テイチャク</t>
    </rPh>
    <rPh sb="24" eb="26">
      <t>ハンイ</t>
    </rPh>
    <phoneticPr fontId="2"/>
  </si>
  <si>
    <t>OR SINGLE 16 MM DIAMETER BAR TENDONS</t>
    <phoneticPr fontId="2"/>
  </si>
  <si>
    <t>の設計</t>
  </si>
  <si>
    <t>DESIGN OF ANCHORAGES ZONES FOR MULTI-STRAND</t>
    <phoneticPr fontId="2"/>
  </si>
  <si>
    <t>複数ストランドの引張材定着範囲</t>
    <rPh sb="0" eb="2">
      <t>フクスウ</t>
    </rPh>
    <rPh sb="8" eb="10">
      <t>ヒッパリ</t>
    </rPh>
    <rPh sb="10" eb="11">
      <t>ザイ</t>
    </rPh>
    <rPh sb="11" eb="13">
      <t>テイチャク</t>
    </rPh>
    <rPh sb="13" eb="15">
      <t>ハンイ</t>
    </rPh>
    <phoneticPr fontId="2"/>
  </si>
  <si>
    <t>TENDONS</t>
    <phoneticPr fontId="2"/>
  </si>
  <si>
    <t xml:space="preserve">COLD DRAWN LOW CARBON WIRE PRESTRESSED </t>
    <phoneticPr fontId="2"/>
  </si>
  <si>
    <t>6-461</t>
    <phoneticPr fontId="2"/>
  </si>
  <si>
    <t>冷間引き抜き低炭素ワイヤーによるプレストレス</t>
    <rPh sb="0" eb="2">
      <t>レイカン</t>
    </rPh>
    <rPh sb="2" eb="3">
      <t>ヒ</t>
    </rPh>
    <rPh sb="4" eb="5">
      <t>ヌ</t>
    </rPh>
    <rPh sb="6" eb="7">
      <t>テイ</t>
    </rPh>
    <rPh sb="7" eb="9">
      <t>タンソ</t>
    </rPh>
    <phoneticPr fontId="2"/>
  </si>
  <si>
    <t>CONCRETE (CWPC)</t>
    <phoneticPr fontId="2"/>
  </si>
  <si>
    <t>EXTERNAL POST-TENSIONING</t>
    <phoneticPr fontId="2"/>
  </si>
  <si>
    <t>6-462</t>
    <phoneticPr fontId="2"/>
  </si>
  <si>
    <t>外部ポストテンション</t>
    <rPh sb="0" eb="2">
      <t>ガイブ</t>
    </rPh>
    <phoneticPr fontId="2"/>
  </si>
  <si>
    <t xml:space="preserve">PERFORMANCE REQUIREMENT OF PRESTRESSED </t>
    <phoneticPr fontId="2"/>
  </si>
  <si>
    <t>プレストレスコンクリート造の設計における性能要項</t>
    <rPh sb="12" eb="13">
      <t>ゾウ</t>
    </rPh>
    <rPh sb="14" eb="16">
      <t>セッケイ</t>
    </rPh>
    <rPh sb="20" eb="22">
      <t>セイノウ</t>
    </rPh>
    <rPh sb="22" eb="24">
      <t>ヨウコウ</t>
    </rPh>
    <phoneticPr fontId="2"/>
  </si>
  <si>
    <t>CONCRETE DESIGN</t>
    <phoneticPr fontId="2"/>
  </si>
  <si>
    <t xml:space="preserve">DIVISION B-MATERIAL AND CONSTRUCTION </t>
    <phoneticPr fontId="2"/>
  </si>
  <si>
    <t>分類B－材料と施工</t>
    <rPh sb="0" eb="2">
      <t>ブンルイ</t>
    </rPh>
    <rPh sb="4" eb="6">
      <t>ザイリョウ</t>
    </rPh>
    <rPh sb="7" eb="9">
      <t>セコウ</t>
    </rPh>
    <phoneticPr fontId="2"/>
  </si>
  <si>
    <t>6-465</t>
    <phoneticPr fontId="2"/>
  </si>
  <si>
    <t>9.20</t>
    <phoneticPr fontId="2"/>
  </si>
  <si>
    <t>CONSTRUCTION OF PRESTRESSED CONCRETE STRUCTURES</t>
    <phoneticPr fontId="2"/>
  </si>
  <si>
    <t>6-467</t>
    <phoneticPr fontId="2"/>
  </si>
  <si>
    <t>プレストレスコンクリート造の施工</t>
    <rPh sb="12" eb="13">
      <t>ゾウ</t>
    </rPh>
    <rPh sb="14" eb="16">
      <t>セコウ</t>
    </rPh>
    <phoneticPr fontId="2"/>
  </si>
  <si>
    <t>PERFORMANCE REQUIREMENT OF MATERIAL</t>
    <phoneticPr fontId="2"/>
  </si>
  <si>
    <t>6-469</t>
    <phoneticPr fontId="2"/>
  </si>
  <si>
    <t>材料の性能要項</t>
    <rPh sb="0" eb="2">
      <t>ザイリョウ</t>
    </rPh>
    <rPh sb="3" eb="5">
      <t>セイノウ</t>
    </rPh>
    <rPh sb="5" eb="7">
      <t>ヨウコウ</t>
    </rPh>
    <phoneticPr fontId="2"/>
  </si>
  <si>
    <t>DIVISION Ｃ-MAINTENANCE</t>
    <phoneticPr fontId="2"/>
  </si>
  <si>
    <t>分類C－維持管理</t>
    <rPh sb="0" eb="2">
      <t>ブンルイ</t>
    </rPh>
    <rPh sb="4" eb="6">
      <t>イジ</t>
    </rPh>
    <rPh sb="6" eb="8">
      <t>カンリ</t>
    </rPh>
    <phoneticPr fontId="2"/>
  </si>
  <si>
    <t>CLASSIFICATION OF MAINTENANCE ACTION</t>
    <phoneticPr fontId="2"/>
  </si>
  <si>
    <t>6-470</t>
    <phoneticPr fontId="2"/>
  </si>
  <si>
    <t>維持管理行動の分類</t>
    <rPh sb="0" eb="2">
      <t>イジ</t>
    </rPh>
    <rPh sb="2" eb="4">
      <t>カンリ</t>
    </rPh>
    <rPh sb="4" eb="6">
      <t>コウドウ</t>
    </rPh>
    <rPh sb="7" eb="9">
      <t>ブンルイ</t>
    </rPh>
    <phoneticPr fontId="2"/>
  </si>
  <si>
    <t>MAINTENANCE RECORD</t>
    <phoneticPr fontId="2"/>
  </si>
  <si>
    <t>維持管理記録</t>
    <rPh sb="0" eb="2">
      <t>イジ</t>
    </rPh>
    <rPh sb="2" eb="4">
      <t>カンリ</t>
    </rPh>
    <rPh sb="4" eb="6">
      <t>キロク</t>
    </rPh>
    <phoneticPr fontId="2"/>
  </si>
  <si>
    <t>INSPECTION</t>
    <phoneticPr fontId="2"/>
  </si>
  <si>
    <t>6-471</t>
    <phoneticPr fontId="2"/>
  </si>
  <si>
    <t>調査</t>
    <rPh sb="0" eb="2">
      <t>チョウサ</t>
    </rPh>
    <phoneticPr fontId="2"/>
  </si>
  <si>
    <t>MONITORING</t>
    <phoneticPr fontId="2"/>
  </si>
  <si>
    <t>6-472</t>
    <phoneticPr fontId="2"/>
  </si>
  <si>
    <t>モニタリング</t>
    <phoneticPr fontId="2"/>
  </si>
  <si>
    <t>REMEDIAL ACTION</t>
    <phoneticPr fontId="2"/>
  </si>
  <si>
    <t>6-473</t>
    <phoneticPr fontId="2"/>
  </si>
  <si>
    <t>是正措置</t>
    <rPh sb="0" eb="2">
      <t>ゼセイ</t>
    </rPh>
    <rPh sb="2" eb="4">
      <t>ソチ</t>
    </rPh>
    <phoneticPr fontId="2"/>
  </si>
  <si>
    <t>Chapter 10</t>
    <phoneticPr fontId="2"/>
  </si>
  <si>
    <t>STEEL STRUCTURES</t>
    <phoneticPr fontId="2"/>
  </si>
  <si>
    <t>鋼構造</t>
    <rPh sb="0" eb="3">
      <t>コウコウゾウ</t>
    </rPh>
    <phoneticPr fontId="2"/>
  </si>
  <si>
    <t>GENERAL PROVISIONS FOR STRUCTURAL STEEL BUILDINGS</t>
    <phoneticPr fontId="2"/>
  </si>
  <si>
    <t>6-477</t>
    <phoneticPr fontId="2"/>
  </si>
  <si>
    <t>鋼構造建物および構造に関する一般規定</t>
    <rPh sb="0" eb="3">
      <t>コウコウゾウ</t>
    </rPh>
    <rPh sb="3" eb="5">
      <t>タテモノ</t>
    </rPh>
    <rPh sb="8" eb="10">
      <t>コウゾウ</t>
    </rPh>
    <rPh sb="11" eb="12">
      <t>カン</t>
    </rPh>
    <rPh sb="14" eb="16">
      <t>イッパン</t>
    </rPh>
    <rPh sb="16" eb="18">
      <t>キテイ</t>
    </rPh>
    <phoneticPr fontId="2"/>
  </si>
  <si>
    <t>AND STRUCTURES</t>
    <phoneticPr fontId="2"/>
  </si>
  <si>
    <t>GENERAL DESIGN REQUIREMENTS</t>
    <phoneticPr fontId="2"/>
  </si>
  <si>
    <t>6-513</t>
    <phoneticPr fontId="2"/>
  </si>
  <si>
    <t>一般設計要項</t>
    <rPh sb="0" eb="2">
      <t>イッパン</t>
    </rPh>
    <rPh sb="2" eb="4">
      <t>セッケイ</t>
    </rPh>
    <rPh sb="4" eb="6">
      <t>ヨウコウ</t>
    </rPh>
    <phoneticPr fontId="2"/>
  </si>
  <si>
    <t xml:space="preserve">STABILITY ANALYSIS AND DESIGN </t>
    <phoneticPr fontId="2"/>
  </si>
  <si>
    <t>6-516</t>
    <phoneticPr fontId="2"/>
  </si>
  <si>
    <t>安定性解析と設計</t>
    <rPh sb="0" eb="3">
      <t>アンテイセイ</t>
    </rPh>
    <rPh sb="3" eb="5">
      <t>カイセキ</t>
    </rPh>
    <rPh sb="6" eb="8">
      <t>セッケイ</t>
    </rPh>
    <phoneticPr fontId="2"/>
  </si>
  <si>
    <t>DESIGN OF MEMBERS FOR TENSION</t>
    <phoneticPr fontId="2"/>
  </si>
  <si>
    <t>6-522</t>
    <phoneticPr fontId="2"/>
  </si>
  <si>
    <t>引張部材の設計</t>
    <rPh sb="0" eb="2">
      <t>ヒッパリ</t>
    </rPh>
    <rPh sb="2" eb="4">
      <t>ブザイ</t>
    </rPh>
    <rPh sb="5" eb="7">
      <t>セッケイ</t>
    </rPh>
    <phoneticPr fontId="2"/>
  </si>
  <si>
    <t>DESIGN OF MEMBERS FOR COMPRESSION</t>
    <phoneticPr fontId="2"/>
  </si>
  <si>
    <t>6-526</t>
    <phoneticPr fontId="2"/>
  </si>
  <si>
    <t>圧縮部材の設計</t>
    <rPh sb="0" eb="4">
      <t>アッシュクブザイ</t>
    </rPh>
    <rPh sb="5" eb="7">
      <t>セッケイ</t>
    </rPh>
    <phoneticPr fontId="2"/>
  </si>
  <si>
    <t>DESIGN OF MEMBERS FOR FLEXURE</t>
    <phoneticPr fontId="2"/>
  </si>
  <si>
    <t>6-533</t>
    <phoneticPr fontId="2"/>
  </si>
  <si>
    <t>曲げ部材の設計</t>
    <rPh sb="0" eb="1">
      <t>マ</t>
    </rPh>
    <rPh sb="2" eb="4">
      <t>ブザイ</t>
    </rPh>
    <rPh sb="5" eb="7">
      <t>セッケイ</t>
    </rPh>
    <phoneticPr fontId="2"/>
  </si>
  <si>
    <t>DESIGN OF MEMBERS FOR SHEAR</t>
    <phoneticPr fontId="2"/>
  </si>
  <si>
    <t>6-546</t>
    <phoneticPr fontId="2"/>
  </si>
  <si>
    <t>せん断部材の設計</t>
    <rPh sb="2" eb="3">
      <t>ダン</t>
    </rPh>
    <rPh sb="3" eb="5">
      <t>ブザイ</t>
    </rPh>
    <rPh sb="6" eb="8">
      <t>セッケイ</t>
    </rPh>
    <phoneticPr fontId="2"/>
  </si>
  <si>
    <t>DESIGN OF MEMBERS FOR COMBIED FORCES AND TORSION</t>
    <phoneticPr fontId="2"/>
  </si>
  <si>
    <t>6-550</t>
    <phoneticPr fontId="2"/>
  </si>
  <si>
    <t>複合応力とねじり部材の設計</t>
    <rPh sb="0" eb="2">
      <t>フクゴウ</t>
    </rPh>
    <rPh sb="2" eb="4">
      <t>オウリョク</t>
    </rPh>
    <rPh sb="8" eb="10">
      <t>ブザイ</t>
    </rPh>
    <rPh sb="11" eb="13">
      <t>セッケイ</t>
    </rPh>
    <phoneticPr fontId="2"/>
  </si>
  <si>
    <t>EVALUTATON OF EXISTING STRUCTURES</t>
    <phoneticPr fontId="2"/>
  </si>
  <si>
    <t>6-555</t>
    <phoneticPr fontId="2"/>
  </si>
  <si>
    <t>既存建物の評価</t>
    <rPh sb="0" eb="2">
      <t>キゾン</t>
    </rPh>
    <rPh sb="2" eb="4">
      <t>タテモノ</t>
    </rPh>
    <rPh sb="5" eb="7">
      <t>ヒョウカ</t>
    </rPh>
    <phoneticPr fontId="2"/>
  </si>
  <si>
    <t>10.10</t>
    <phoneticPr fontId="2"/>
  </si>
  <si>
    <t>CONNECTIONS</t>
    <phoneticPr fontId="2"/>
  </si>
  <si>
    <t>6-557</t>
    <phoneticPr fontId="2"/>
  </si>
  <si>
    <t>接合部</t>
    <rPh sb="0" eb="2">
      <t>セツゴウ</t>
    </rPh>
    <rPh sb="2" eb="3">
      <t>ブ</t>
    </rPh>
    <phoneticPr fontId="2"/>
  </si>
  <si>
    <t>10.11</t>
  </si>
  <si>
    <t>DESIGN OF HSS AND BOX MEMBER CONNECTIONS</t>
    <phoneticPr fontId="2"/>
  </si>
  <si>
    <t>6-579</t>
    <phoneticPr fontId="2"/>
  </si>
  <si>
    <t>HSSと箱型部材接合部の設計</t>
    <rPh sb="4" eb="6">
      <t>ハコガタ</t>
    </rPh>
    <rPh sb="6" eb="8">
      <t>ブザイ</t>
    </rPh>
    <rPh sb="8" eb="10">
      <t>セツゴウ</t>
    </rPh>
    <rPh sb="10" eb="11">
      <t>ブ</t>
    </rPh>
    <rPh sb="12" eb="14">
      <t>セッケイ</t>
    </rPh>
    <phoneticPr fontId="2"/>
  </si>
  <si>
    <t>(Hollow Structural Sections)</t>
    <phoneticPr fontId="2"/>
  </si>
  <si>
    <t>10.12</t>
  </si>
  <si>
    <t>DESIGN FOR SERVICEABILITY</t>
    <phoneticPr fontId="2"/>
  </si>
  <si>
    <t>6-594</t>
    <phoneticPr fontId="2"/>
  </si>
  <si>
    <t>利用可能水準の設計</t>
    <rPh sb="0" eb="2">
      <t>リヨウ</t>
    </rPh>
    <rPh sb="2" eb="4">
      <t>カノウ</t>
    </rPh>
    <rPh sb="4" eb="6">
      <t>スイジュン</t>
    </rPh>
    <rPh sb="7" eb="9">
      <t>セッケイ</t>
    </rPh>
    <phoneticPr fontId="2"/>
  </si>
  <si>
    <t>10.13</t>
  </si>
  <si>
    <t>FABRICATION, ERECTION AND QUALITY CONTROL</t>
    <phoneticPr fontId="2"/>
  </si>
  <si>
    <t>6-595</t>
    <phoneticPr fontId="2"/>
  </si>
  <si>
    <t>製作、建て方とクオリティコントロール</t>
    <rPh sb="0" eb="2">
      <t>セイサク</t>
    </rPh>
    <rPh sb="3" eb="4">
      <t>タ</t>
    </rPh>
    <rPh sb="5" eb="6">
      <t>カタ</t>
    </rPh>
    <phoneticPr fontId="2"/>
  </si>
  <si>
    <t>10.14</t>
  </si>
  <si>
    <t>DIRECT ANALYSIS METHOD</t>
    <phoneticPr fontId="2"/>
  </si>
  <si>
    <t>6-604</t>
    <phoneticPr fontId="2"/>
  </si>
  <si>
    <t>直接解析法</t>
    <rPh sb="0" eb="2">
      <t>チョクセツ</t>
    </rPh>
    <rPh sb="2" eb="4">
      <t>カイセキ</t>
    </rPh>
    <rPh sb="4" eb="5">
      <t>ホウ</t>
    </rPh>
    <phoneticPr fontId="2"/>
  </si>
  <si>
    <t>10.15</t>
  </si>
  <si>
    <t>INELASTIC ANALYSIS AND DESIGN</t>
    <phoneticPr fontId="2"/>
  </si>
  <si>
    <t>6-605</t>
    <phoneticPr fontId="2"/>
  </si>
  <si>
    <t>非線形解析と設計</t>
    <rPh sb="0" eb="3">
      <t>ヒセンケイ</t>
    </rPh>
    <rPh sb="3" eb="5">
      <t>カイセキ</t>
    </rPh>
    <rPh sb="6" eb="8">
      <t>セッケイ</t>
    </rPh>
    <phoneticPr fontId="2"/>
  </si>
  <si>
    <t>10.16</t>
  </si>
  <si>
    <t>DESIGN FOR PONDING</t>
    <phoneticPr fontId="2"/>
  </si>
  <si>
    <t>6-608</t>
    <phoneticPr fontId="2"/>
  </si>
  <si>
    <t>ポンディングに関する設計</t>
    <rPh sb="7" eb="8">
      <t>カン</t>
    </rPh>
    <rPh sb="10" eb="12">
      <t>セッケイ</t>
    </rPh>
    <phoneticPr fontId="2"/>
  </si>
  <si>
    <t>10.17</t>
  </si>
  <si>
    <t>DESIGN FOR FATIGUE</t>
    <phoneticPr fontId="2"/>
  </si>
  <si>
    <t>6-609</t>
    <phoneticPr fontId="2"/>
  </si>
  <si>
    <t>疲労に関する設計</t>
    <rPh sb="0" eb="2">
      <t>ヒロウ</t>
    </rPh>
    <rPh sb="3" eb="4">
      <t>カン</t>
    </rPh>
    <rPh sb="6" eb="8">
      <t>セッケイ</t>
    </rPh>
    <phoneticPr fontId="2"/>
  </si>
  <si>
    <t>10.18</t>
  </si>
  <si>
    <t>STRUCTURAL DESIGN FOR FIRE CONDITIONS</t>
    <phoneticPr fontId="2"/>
  </si>
  <si>
    <t>6-620</t>
    <phoneticPr fontId="2"/>
  </si>
  <si>
    <t>火災条件に関する設計</t>
    <rPh sb="0" eb="2">
      <t>カサイ</t>
    </rPh>
    <rPh sb="2" eb="4">
      <t>ジョウケン</t>
    </rPh>
    <rPh sb="5" eb="6">
      <t>カン</t>
    </rPh>
    <rPh sb="8" eb="10">
      <t>セッケイ</t>
    </rPh>
    <phoneticPr fontId="2"/>
  </si>
  <si>
    <t>10.19</t>
  </si>
  <si>
    <t>STABILITY BRACING FOR COLUMNS AND BEAMS</t>
    <phoneticPr fontId="2"/>
  </si>
  <si>
    <t>6-625</t>
    <phoneticPr fontId="2"/>
  </si>
  <si>
    <t>柱梁への安定性ブレース</t>
    <rPh sb="0" eb="1">
      <t>ハシラ</t>
    </rPh>
    <rPh sb="1" eb="2">
      <t>ハリ</t>
    </rPh>
    <rPh sb="4" eb="6">
      <t>アンテイ</t>
    </rPh>
    <rPh sb="6" eb="7">
      <t>セイ</t>
    </rPh>
    <phoneticPr fontId="2"/>
  </si>
  <si>
    <t>10.20</t>
  </si>
  <si>
    <t>SEISMIC PROVISIONS FOR STRUCTURAL STEEL BUILDINGS</t>
    <phoneticPr fontId="2"/>
  </si>
  <si>
    <t>6-628</t>
    <phoneticPr fontId="2"/>
  </si>
  <si>
    <t>鋼構造の耐震規定</t>
    <rPh sb="0" eb="3">
      <t>コウコウゾウ</t>
    </rPh>
    <rPh sb="4" eb="6">
      <t>タイシン</t>
    </rPh>
    <rPh sb="6" eb="8">
      <t>キテイ</t>
    </rPh>
    <phoneticPr fontId="2"/>
  </si>
  <si>
    <t>10.21</t>
  </si>
  <si>
    <t>6-659</t>
    <phoneticPr fontId="2"/>
  </si>
  <si>
    <t>Chapter 11</t>
    <phoneticPr fontId="2"/>
  </si>
  <si>
    <t>TIMBER STRUCTURES</t>
    <phoneticPr fontId="2"/>
  </si>
  <si>
    <t>木質構造</t>
    <rPh sb="0" eb="2">
      <t>モクシツ</t>
    </rPh>
    <rPh sb="2" eb="4">
      <t>コウゾウ</t>
    </rPh>
    <phoneticPr fontId="2"/>
  </si>
  <si>
    <t>11.1</t>
    <phoneticPr fontId="2"/>
  </si>
  <si>
    <t xml:space="preserve">SCOPE </t>
    <phoneticPr fontId="2"/>
  </si>
  <si>
    <t>6-661</t>
    <phoneticPr fontId="2"/>
  </si>
  <si>
    <t>11.2</t>
    <phoneticPr fontId="2"/>
  </si>
  <si>
    <t>TERMINOROGY</t>
    <phoneticPr fontId="2"/>
  </si>
  <si>
    <t>11.3</t>
  </si>
  <si>
    <t>6-663</t>
    <phoneticPr fontId="2"/>
  </si>
  <si>
    <t>11.4</t>
  </si>
  <si>
    <t>6-665</t>
    <phoneticPr fontId="2"/>
  </si>
  <si>
    <t>11.5</t>
  </si>
  <si>
    <t>6-672</t>
    <phoneticPr fontId="2"/>
  </si>
  <si>
    <t>許容応力度</t>
    <rPh sb="0" eb="2">
      <t>キョヨウ</t>
    </rPh>
    <rPh sb="2" eb="5">
      <t>オウリョクド</t>
    </rPh>
    <phoneticPr fontId="2"/>
  </si>
  <si>
    <t>11.6</t>
  </si>
  <si>
    <t>DESIGN CONSIDERATIONS</t>
    <phoneticPr fontId="2"/>
  </si>
  <si>
    <t>6-673</t>
    <phoneticPr fontId="2"/>
  </si>
  <si>
    <t>11.7</t>
  </si>
  <si>
    <t>DESIGN OF COMMON STEEL WIRE NAIL JOINTS</t>
    <phoneticPr fontId="2"/>
  </si>
  <si>
    <t>6-680</t>
    <phoneticPr fontId="2"/>
  </si>
  <si>
    <t>一般鉄丸釘接合部の設計</t>
    <rPh sb="0" eb="2">
      <t>イッパン</t>
    </rPh>
    <rPh sb="2" eb="3">
      <t>テツ</t>
    </rPh>
    <rPh sb="3" eb="4">
      <t>マル</t>
    </rPh>
    <rPh sb="4" eb="5">
      <t>クギ</t>
    </rPh>
    <rPh sb="5" eb="7">
      <t>セツゴウ</t>
    </rPh>
    <rPh sb="7" eb="8">
      <t>ブ</t>
    </rPh>
    <rPh sb="9" eb="11">
      <t>セッケイ</t>
    </rPh>
    <phoneticPr fontId="2"/>
  </si>
  <si>
    <t>11.8</t>
  </si>
  <si>
    <t>DESIGN OF NAIL LAMINATED TIMBER BEAMS</t>
    <phoneticPr fontId="2"/>
  </si>
  <si>
    <t>6-686</t>
    <phoneticPr fontId="2"/>
  </si>
  <si>
    <t>釘で積層された木梁の設計</t>
    <rPh sb="0" eb="1">
      <t>クギ</t>
    </rPh>
    <rPh sb="2" eb="4">
      <t>セキソウ</t>
    </rPh>
    <rPh sb="7" eb="8">
      <t>モク</t>
    </rPh>
    <rPh sb="8" eb="9">
      <t>ハリ</t>
    </rPh>
    <rPh sb="10" eb="12">
      <t>セッケイ</t>
    </rPh>
    <phoneticPr fontId="2"/>
  </si>
  <si>
    <t>11.9</t>
  </si>
  <si>
    <t>DESIGN OF BOLTED CONSTRUCTION JOINTS</t>
    <phoneticPr fontId="2"/>
  </si>
  <si>
    <t>6-687</t>
    <phoneticPr fontId="2"/>
  </si>
  <si>
    <t>ボルト接合部の設計</t>
    <rPh sb="3" eb="5">
      <t>セツゴウ</t>
    </rPh>
    <rPh sb="5" eb="6">
      <t>ブ</t>
    </rPh>
    <rPh sb="7" eb="9">
      <t>セッケイ</t>
    </rPh>
    <phoneticPr fontId="2"/>
  </si>
  <si>
    <t>11.10</t>
  </si>
  <si>
    <t>DESIGN OF TIMBER CONNECTOR JOINTS</t>
    <phoneticPr fontId="2"/>
  </si>
  <si>
    <t>6-691</t>
    <phoneticPr fontId="2"/>
  </si>
  <si>
    <t>コネクター接合部の設計</t>
    <rPh sb="5" eb="7">
      <t>セツゴウ</t>
    </rPh>
    <rPh sb="7" eb="8">
      <t>ブ</t>
    </rPh>
    <rPh sb="9" eb="11">
      <t>セッケイ</t>
    </rPh>
    <phoneticPr fontId="2"/>
  </si>
  <si>
    <t>11.11</t>
  </si>
  <si>
    <t>GLUED LAMINATED CONSTRUCTION AND FINGER JOINTS</t>
    <phoneticPr fontId="2"/>
  </si>
  <si>
    <t>6-692</t>
    <phoneticPr fontId="2"/>
  </si>
  <si>
    <t>接着集成材とフィンガージョイント</t>
    <rPh sb="0" eb="2">
      <t>セッチャク</t>
    </rPh>
    <rPh sb="2" eb="5">
      <t>シュウセイザイ</t>
    </rPh>
    <phoneticPr fontId="2"/>
  </si>
  <si>
    <t>11.12</t>
  </si>
  <si>
    <t>LAMINATED VENEER LUMBER</t>
    <phoneticPr fontId="2"/>
  </si>
  <si>
    <t>6-694</t>
  </si>
  <si>
    <t>LVL</t>
    <phoneticPr fontId="2"/>
  </si>
  <si>
    <t>11.13</t>
  </si>
  <si>
    <t>DESIGN OF GLUED LAMINATED BEAMS</t>
    <phoneticPr fontId="2"/>
  </si>
  <si>
    <t>6-695</t>
    <phoneticPr fontId="2"/>
  </si>
  <si>
    <t>集成材梁の設計</t>
    <rPh sb="0" eb="4">
      <t>シュウセイザイハリ</t>
    </rPh>
    <rPh sb="5" eb="7">
      <t>セッケイ</t>
    </rPh>
    <phoneticPr fontId="2"/>
  </si>
  <si>
    <t>11.14</t>
  </si>
  <si>
    <t>STRUCTURAL USE OF PLYWOOD</t>
    <phoneticPr fontId="2"/>
  </si>
  <si>
    <t>6-696</t>
    <phoneticPr fontId="2"/>
  </si>
  <si>
    <t>構造用合板の使用</t>
    <rPh sb="0" eb="3">
      <t>コウゾウヨウ</t>
    </rPh>
    <rPh sb="3" eb="5">
      <t>ゴウハン</t>
    </rPh>
    <rPh sb="6" eb="8">
      <t>シヨウ</t>
    </rPh>
    <phoneticPr fontId="2"/>
  </si>
  <si>
    <t>11.15</t>
  </si>
  <si>
    <t>TRUSSED RAFTER</t>
    <phoneticPr fontId="2"/>
  </si>
  <si>
    <t>6-697</t>
    <phoneticPr fontId="2"/>
  </si>
  <si>
    <t>トラスにおける垂木</t>
    <rPh sb="7" eb="9">
      <t>タルキ</t>
    </rPh>
    <phoneticPr fontId="2"/>
  </si>
  <si>
    <t>11.16</t>
  </si>
  <si>
    <t>STRUCTURAL SANDWICHES</t>
    <phoneticPr fontId="2"/>
  </si>
  <si>
    <t>6-698</t>
    <phoneticPr fontId="2"/>
  </si>
  <si>
    <t>サンドイッチ構造</t>
    <rPh sb="6" eb="8">
      <t>コウゾウ</t>
    </rPh>
    <phoneticPr fontId="2"/>
  </si>
  <si>
    <t>11.17</t>
  </si>
  <si>
    <t>LAMELLA ROOFING</t>
    <phoneticPr fontId="2"/>
  </si>
  <si>
    <t>6-700</t>
    <phoneticPr fontId="2"/>
  </si>
  <si>
    <t>ラメラ屋根</t>
    <rPh sb="3" eb="5">
      <t>ヤネ</t>
    </rPh>
    <phoneticPr fontId="2"/>
  </si>
  <si>
    <t>11.18</t>
  </si>
  <si>
    <t>NAIL AND SCREW HOLDING POWER OF TIMBER</t>
    <phoneticPr fontId="2"/>
  </si>
  <si>
    <t>6-701</t>
    <phoneticPr fontId="2"/>
  </si>
  <si>
    <t>木造における釘とスクリューの把握力</t>
    <rPh sb="0" eb="2">
      <t>モクゾウ</t>
    </rPh>
    <rPh sb="6" eb="7">
      <t>クギ</t>
    </rPh>
    <rPh sb="14" eb="17">
      <t>ハアクリョク</t>
    </rPh>
    <phoneticPr fontId="2"/>
  </si>
  <si>
    <t>11.19</t>
  </si>
  <si>
    <t>PROTECTION AGAINST TERMITE ATTACK IN BUILDINGS</t>
    <phoneticPr fontId="2"/>
  </si>
  <si>
    <t>6-702</t>
    <phoneticPr fontId="2"/>
  </si>
  <si>
    <t>蟻害に対する保護方法</t>
    <rPh sb="0" eb="1">
      <t>アリ</t>
    </rPh>
    <rPh sb="1" eb="2">
      <t>ガイ</t>
    </rPh>
    <rPh sb="3" eb="4">
      <t>タイ</t>
    </rPh>
    <rPh sb="6" eb="8">
      <t>ホゴ</t>
    </rPh>
    <rPh sb="8" eb="10">
      <t>ホウホウ</t>
    </rPh>
    <phoneticPr fontId="2"/>
  </si>
  <si>
    <t>Chapter 12</t>
    <phoneticPr fontId="2"/>
  </si>
  <si>
    <t>FERROCEMENT STRUCTURES</t>
    <phoneticPr fontId="2"/>
  </si>
  <si>
    <t>フェロセメント</t>
    <phoneticPr fontId="2"/>
  </si>
  <si>
    <t>12.1</t>
    <phoneticPr fontId="2"/>
  </si>
  <si>
    <t>6-703</t>
    <phoneticPr fontId="2"/>
  </si>
  <si>
    <t>12.2</t>
    <phoneticPr fontId="2"/>
  </si>
  <si>
    <t>12.3</t>
  </si>
  <si>
    <t>6-705</t>
    <phoneticPr fontId="2"/>
  </si>
  <si>
    <t>12.4</t>
  </si>
  <si>
    <t xml:space="preserve">DESIGN </t>
    <phoneticPr fontId="2"/>
  </si>
  <si>
    <t>6-707</t>
    <phoneticPr fontId="2"/>
  </si>
  <si>
    <t>設計</t>
    <rPh sb="0" eb="2">
      <t>セッケイ</t>
    </rPh>
    <phoneticPr fontId="2"/>
  </si>
  <si>
    <t>12.5</t>
  </si>
  <si>
    <t xml:space="preserve">FABRICATION </t>
    <phoneticPr fontId="2"/>
  </si>
  <si>
    <t>6-711</t>
    <phoneticPr fontId="2"/>
  </si>
  <si>
    <t>製作</t>
    <rPh sb="0" eb="2">
      <t>セイサク</t>
    </rPh>
    <phoneticPr fontId="2"/>
  </si>
  <si>
    <t>12.6</t>
  </si>
  <si>
    <t>MAINTENANCE</t>
    <phoneticPr fontId="2"/>
  </si>
  <si>
    <t>6-713</t>
    <phoneticPr fontId="2"/>
  </si>
  <si>
    <t>維持管理</t>
    <rPh sb="0" eb="2">
      <t>イジ</t>
    </rPh>
    <rPh sb="2" eb="4">
      <t>カンリ</t>
    </rPh>
    <phoneticPr fontId="2"/>
  </si>
  <si>
    <t>12.7</t>
  </si>
  <si>
    <t>DAMAGE REPAIR</t>
    <phoneticPr fontId="2"/>
  </si>
  <si>
    <t>6-717</t>
    <phoneticPr fontId="2"/>
  </si>
  <si>
    <t>補修</t>
    <rPh sb="0" eb="2">
      <t>ホシュウ</t>
    </rPh>
    <phoneticPr fontId="2"/>
  </si>
  <si>
    <t>12.8</t>
  </si>
  <si>
    <t>TESTING</t>
    <phoneticPr fontId="2"/>
  </si>
  <si>
    <t>6-721</t>
    <phoneticPr fontId="2"/>
  </si>
  <si>
    <t>検査</t>
    <rPh sb="0" eb="2">
      <t>ケンサ</t>
    </rPh>
    <phoneticPr fontId="2"/>
  </si>
  <si>
    <t>12.9</t>
  </si>
  <si>
    <t>RELATED APPENDIX</t>
    <phoneticPr fontId="2"/>
  </si>
  <si>
    <t>6-722</t>
    <phoneticPr fontId="2"/>
  </si>
  <si>
    <t>関係する付録</t>
    <rPh sb="0" eb="2">
      <t>カンケイ</t>
    </rPh>
    <rPh sb="4" eb="6">
      <t>フロク</t>
    </rPh>
    <phoneticPr fontId="2"/>
  </si>
  <si>
    <t>Chapter 13</t>
    <phoneticPr fontId="2"/>
  </si>
  <si>
    <t xml:space="preserve">STEEL-CONCRETE COMPOSITE STRUCTURAL </t>
    <phoneticPr fontId="2"/>
  </si>
  <si>
    <t>MEMBERS</t>
    <phoneticPr fontId="2"/>
  </si>
  <si>
    <t>13.1</t>
    <phoneticPr fontId="2"/>
  </si>
  <si>
    <t>6-723</t>
    <phoneticPr fontId="2"/>
  </si>
  <si>
    <t>13.2</t>
    <phoneticPr fontId="2"/>
  </si>
  <si>
    <t>DESIGN OF COMPOSITE AXIAL MEMBERS</t>
    <phoneticPr fontId="2"/>
  </si>
  <si>
    <t>6-724</t>
    <phoneticPr fontId="2"/>
  </si>
  <si>
    <t>複合軸力部材の設計</t>
    <rPh sb="0" eb="2">
      <t>フクゴウ</t>
    </rPh>
    <rPh sb="2" eb="3">
      <t>ジク</t>
    </rPh>
    <rPh sb="3" eb="4">
      <t>リョク</t>
    </rPh>
    <rPh sb="4" eb="6">
      <t>ブザイ</t>
    </rPh>
    <rPh sb="7" eb="9">
      <t>セッケイ</t>
    </rPh>
    <phoneticPr fontId="2"/>
  </si>
  <si>
    <t>13.3</t>
    <phoneticPr fontId="2"/>
  </si>
  <si>
    <t>DESIGN OF COMPOSITE FLEXURAL MEMBERS</t>
    <phoneticPr fontId="2"/>
  </si>
  <si>
    <t>6-728</t>
    <phoneticPr fontId="2"/>
  </si>
  <si>
    <t>複合曲げ部材の設計</t>
    <rPh sb="0" eb="2">
      <t>フクゴウ</t>
    </rPh>
    <rPh sb="2" eb="3">
      <t>マ</t>
    </rPh>
    <rPh sb="4" eb="6">
      <t>ブザイ</t>
    </rPh>
    <rPh sb="7" eb="9">
      <t>セッケイ</t>
    </rPh>
    <phoneticPr fontId="2"/>
  </si>
  <si>
    <t>13.4</t>
  </si>
  <si>
    <t>COMPOSITE CONNECTIONS</t>
    <phoneticPr fontId="2"/>
  </si>
  <si>
    <t>6-734</t>
    <phoneticPr fontId="2"/>
  </si>
  <si>
    <t>複合接合部</t>
    <rPh sb="0" eb="2">
      <t>フクゴウ</t>
    </rPh>
    <rPh sb="2" eb="4">
      <t>セツゴウ</t>
    </rPh>
    <rPh sb="4" eb="5">
      <t>ブ</t>
    </rPh>
    <phoneticPr fontId="2"/>
  </si>
  <si>
    <t>13.5</t>
  </si>
  <si>
    <t>SEISMIC PROVISIONS FOR COMPOSITE STRUCTURAL</t>
    <phoneticPr fontId="2"/>
  </si>
  <si>
    <t>6-736</t>
    <phoneticPr fontId="2"/>
  </si>
  <si>
    <t>複合構造システムの耐震規定</t>
    <rPh sb="0" eb="2">
      <t>フクゴウ</t>
    </rPh>
    <rPh sb="2" eb="4">
      <t>コウゾウ</t>
    </rPh>
    <rPh sb="9" eb="11">
      <t>タイシン</t>
    </rPh>
    <rPh sb="11" eb="13">
      <t>キテイ</t>
    </rPh>
    <phoneticPr fontId="2"/>
  </si>
  <si>
    <t>SYSTEMS</t>
    <phoneticPr fontId="2"/>
  </si>
  <si>
    <t>REFERENCED SPECIFICATIONS, CODES AND STANDARDS</t>
    <phoneticPr fontId="2"/>
  </si>
  <si>
    <t>6-742</t>
    <phoneticPr fontId="2"/>
  </si>
  <si>
    <t>参照された仕様、法規や基準</t>
    <rPh sb="0" eb="2">
      <t>サンショウ</t>
    </rPh>
    <rPh sb="5" eb="7">
      <t>シヨウ</t>
    </rPh>
    <rPh sb="8" eb="10">
      <t>ホウキ</t>
    </rPh>
    <rPh sb="11" eb="13">
      <t>キジュン</t>
    </rPh>
    <phoneticPr fontId="2"/>
  </si>
  <si>
    <t>APPENDIX</t>
    <phoneticPr fontId="2"/>
  </si>
  <si>
    <t>6-743</t>
    <phoneticPr fontId="2"/>
  </si>
  <si>
    <t>6-905</t>
    <phoneticPr fontId="2"/>
  </si>
  <si>
    <t>5.13.2</t>
    <phoneticPr fontId="2"/>
  </si>
  <si>
    <t>Modulus of elasticity</t>
    <phoneticPr fontId="2"/>
  </si>
  <si>
    <t>5.3.1.2</t>
    <phoneticPr fontId="2"/>
  </si>
  <si>
    <t>5.3.2.2</t>
    <phoneticPr fontId="2"/>
  </si>
  <si>
    <t>Compression  strength</t>
    <phoneticPr fontId="2"/>
  </si>
  <si>
    <t>8.1.7</t>
    <phoneticPr fontId="2"/>
  </si>
  <si>
    <t>Long-term deflection</t>
    <phoneticPr fontId="2"/>
  </si>
  <si>
    <t>beam</t>
    <phoneticPr fontId="2"/>
  </si>
  <si>
    <t>6.2.5</t>
    <phoneticPr fontId="2"/>
  </si>
  <si>
    <t>The depth of footing</t>
    <phoneticPr fontId="2"/>
  </si>
  <si>
    <t>6.8.7</t>
    <phoneticPr fontId="2"/>
  </si>
  <si>
    <t>11,16</t>
    <phoneticPr fontId="2"/>
  </si>
  <si>
    <t>8,12,17</t>
    <phoneticPr fontId="2"/>
  </si>
  <si>
    <t>Slenderness ratio of column</t>
    <phoneticPr fontId="2"/>
  </si>
  <si>
    <t>6.3.10</t>
    <phoneticPr fontId="2"/>
  </si>
  <si>
    <t>Spesifications</t>
    <phoneticPr fontId="2"/>
  </si>
  <si>
    <t>Foundation</t>
    <phoneticPr fontId="2"/>
  </si>
  <si>
    <t>Minimum area of longitudinal reinforcement</t>
    <phoneticPr fontId="2"/>
  </si>
  <si>
    <t>Minimum area of shear reinforcement</t>
    <phoneticPr fontId="2"/>
  </si>
  <si>
    <t>6.3.9.1</t>
    <phoneticPr fontId="2"/>
  </si>
  <si>
    <t>Minimum nunber of longitudinal bars</t>
    <phoneticPr fontId="2"/>
  </si>
  <si>
    <t>6.3.9.2</t>
    <phoneticPr fontId="2"/>
  </si>
  <si>
    <t>Concrete mixture porperties</t>
    <phoneticPr fontId="2"/>
  </si>
  <si>
    <t>Minimum reinforcement</t>
    <phoneticPr fontId="2"/>
  </si>
  <si>
    <t>Minimum thickness</t>
    <phoneticPr fontId="2"/>
  </si>
  <si>
    <t>6.6.5.3</t>
    <phoneticPr fontId="2"/>
  </si>
  <si>
    <t>Additional reinforcement around openings</t>
    <phoneticPr fontId="2"/>
  </si>
  <si>
    <t>6.6.3.7</t>
    <phoneticPr fontId="2"/>
  </si>
  <si>
    <t>6.6.3.4</t>
    <phoneticPr fontId="2"/>
  </si>
  <si>
    <t>Two layers reinforcement for thick walls</t>
    <phoneticPr fontId="2"/>
  </si>
  <si>
    <t>6.6.3.5</t>
    <phoneticPr fontId="2"/>
  </si>
  <si>
    <t>Maximum spacing of reinforcement</t>
    <phoneticPr fontId="2"/>
  </si>
  <si>
    <t>Table 6.6.1</t>
    <phoneticPr fontId="2"/>
  </si>
  <si>
    <t>Minimum flexural reinforcement</t>
    <phoneticPr fontId="2"/>
  </si>
  <si>
    <t>フラットスラブやレンガ壁が認められた地域かどうかの確認</t>
    <rPh sb="11" eb="12">
      <t>カベ</t>
    </rPh>
    <rPh sb="13" eb="14">
      <t>ミト</t>
    </rPh>
    <rPh sb="18" eb="20">
      <t>チイキ</t>
    </rPh>
    <rPh sb="25" eb="27">
      <t>カクニン</t>
    </rPh>
    <phoneticPr fontId="2"/>
  </si>
  <si>
    <t>URPの映像も参考</t>
    <rPh sb="4" eb="6">
      <t>エイゾウ</t>
    </rPh>
    <rPh sb="7" eb="9">
      <t>サンコウ</t>
    </rPh>
    <phoneticPr fontId="2"/>
  </si>
  <si>
    <t>構造種別と高さ制限</t>
    <rPh sb="0" eb="2">
      <t>コウゾウ</t>
    </rPh>
    <rPh sb="2" eb="4">
      <t>シュベツ</t>
    </rPh>
    <rPh sb="5" eb="6">
      <t>タカ</t>
    </rPh>
    <rPh sb="7" eb="9">
      <t>セイゲン</t>
    </rPh>
    <phoneticPr fontId="2"/>
  </si>
  <si>
    <t>Building occupancy</t>
    <phoneticPr fontId="2"/>
  </si>
  <si>
    <t>Specila moment frames</t>
    <phoneticPr fontId="2"/>
  </si>
  <si>
    <t>8.3.5.4</t>
    <phoneticPr fontId="2"/>
  </si>
  <si>
    <t>図で示すべき。</t>
    <rPh sb="0" eb="1">
      <t>ズ</t>
    </rPh>
    <rPh sb="2" eb="3">
      <t>シメ</t>
    </rPh>
    <phoneticPr fontId="2"/>
  </si>
  <si>
    <t>町中の建物の不適合を指摘したい。</t>
    <rPh sb="0" eb="2">
      <t>マチナカ</t>
    </rPh>
    <rPh sb="3" eb="5">
      <t>タテモノ</t>
    </rPh>
    <rPh sb="6" eb="9">
      <t>フテキゴウ</t>
    </rPh>
    <rPh sb="10" eb="12">
      <t>シテキ</t>
    </rPh>
    <phoneticPr fontId="2"/>
  </si>
  <si>
    <t>Disribution of flexural reinforcement</t>
    <phoneticPr fontId="2"/>
  </si>
  <si>
    <t xml:space="preserve">Limits in spacing for shear reinforcement </t>
    <phoneticPr fontId="2"/>
  </si>
  <si>
    <t>6.4.3.4</t>
    <phoneticPr fontId="2"/>
  </si>
  <si>
    <t>Skin reinforcement for beams with h&gt;900</t>
    <phoneticPr fontId="2"/>
  </si>
  <si>
    <t>6.3.6.7</t>
    <phoneticPr fontId="2"/>
  </si>
  <si>
    <t>Minimum horizontal and vertical reinforcemt 
for deep beam</t>
    <phoneticPr fontId="2"/>
  </si>
  <si>
    <t>Seismic Design Category D is not allowed flat slab</t>
    <phoneticPr fontId="2"/>
  </si>
  <si>
    <t>yield strength</t>
    <phoneticPr fontId="2"/>
  </si>
  <si>
    <t>Contents</t>
    <phoneticPr fontId="2"/>
  </si>
  <si>
    <t xml:space="preserve"> page</t>
    <phoneticPr fontId="2"/>
  </si>
  <si>
    <t>Slab</t>
    <phoneticPr fontId="2"/>
  </si>
  <si>
    <t>41,50</t>
    <phoneticPr fontId="2"/>
  </si>
  <si>
    <t>41,50,51</t>
    <phoneticPr fontId="2"/>
  </si>
  <si>
    <t>Minimum temperature reinforcement</t>
    <phoneticPr fontId="2"/>
  </si>
  <si>
    <t>8.1.11</t>
    <phoneticPr fontId="2"/>
  </si>
  <si>
    <t>53,54</t>
    <phoneticPr fontId="2"/>
  </si>
  <si>
    <t>2.5.4.2</t>
    <phoneticPr fontId="2"/>
  </si>
  <si>
    <t>Table6.2.13</t>
    <phoneticPr fontId="2"/>
  </si>
  <si>
    <t>2.5.5.1</t>
    <phoneticPr fontId="2"/>
  </si>
  <si>
    <t>Table6.1.1</t>
    <phoneticPr fontId="2"/>
  </si>
  <si>
    <t>Table6.2.19</t>
    <phoneticPr fontId="2"/>
  </si>
  <si>
    <t>Cs</t>
    <phoneticPr fontId="2"/>
  </si>
  <si>
    <t>2.5.4.3</t>
    <phoneticPr fontId="2"/>
  </si>
  <si>
    <t xml:space="preserve">Building period </t>
    <phoneticPr fontId="2"/>
  </si>
  <si>
    <t>2.5.7.2</t>
    <phoneticPr fontId="2"/>
  </si>
  <si>
    <t>SDC</t>
    <phoneticPr fontId="2"/>
  </si>
  <si>
    <t>Seismic Design Category</t>
    <phoneticPr fontId="2"/>
  </si>
  <si>
    <t>Table6.2.18</t>
    <phoneticPr fontId="2"/>
  </si>
  <si>
    <t>V</t>
    <phoneticPr fontId="2"/>
  </si>
  <si>
    <t>Basic wind speed</t>
    <phoneticPr fontId="2"/>
  </si>
  <si>
    <t>2.4.4</t>
    <phoneticPr fontId="2"/>
  </si>
  <si>
    <t>Table6.2.9</t>
    <phoneticPr fontId="2"/>
  </si>
  <si>
    <t>2.4.6.3</t>
    <phoneticPr fontId="2"/>
  </si>
  <si>
    <t>Analysis procedure</t>
    <phoneticPr fontId="2"/>
  </si>
  <si>
    <t>2.4.1</t>
    <phoneticPr fontId="2"/>
  </si>
  <si>
    <t>・</t>
    <phoneticPr fontId="2"/>
  </si>
  <si>
    <t>This is the first step. We don't need to rush. Let's make it together one by one.</t>
    <phoneticPr fontId="2"/>
  </si>
  <si>
    <t>This is very simple checklist.</t>
    <phoneticPr fontId="2"/>
  </si>
  <si>
    <t>The examples of structural calculations are like this.</t>
    <phoneticPr fontId="2"/>
  </si>
  <si>
    <t>No structural expertise is required to use this checklist.</t>
    <phoneticPr fontId="2"/>
  </si>
  <si>
    <t>Just check the consistency one by one.</t>
    <phoneticPr fontId="2"/>
  </si>
  <si>
    <t>I will explain the procedure I thought about.</t>
    <phoneticPr fontId="2"/>
  </si>
  <si>
    <t>The relevant parts of BNBC have already been described.</t>
    <phoneticPr fontId="2"/>
  </si>
  <si>
    <t>And they submit their items with this summary.</t>
    <phoneticPr fontId="2"/>
  </si>
  <si>
    <t>Next, Rajuk officers will check the consistency between this summary and drawings and structural calculations.</t>
    <phoneticPr fontId="2"/>
  </si>
  <si>
    <t>In fact, this alone cannot confirm the soundness of the structural design.</t>
    <phoneticPr fontId="2"/>
  </si>
  <si>
    <t>Drawings, specifications, and structural calculations are required to use this checklist.</t>
    <phoneticPr fontId="2"/>
  </si>
  <si>
    <t>Rajuk officers do not check inside the calculation. Therefore, if the designer modifies the result arbitrarily, we will not be aware of it.</t>
    <phoneticPr fontId="2"/>
  </si>
  <si>
    <t>At first, The designer has to fill this summary. It will contribute to check their items by themselves.</t>
    <phoneticPr fontId="2"/>
  </si>
  <si>
    <t>This paper will be the declalation of designer's responsivility.</t>
    <phoneticPr fontId="2"/>
  </si>
  <si>
    <t>But I think we don't need to worry about it. Because they have already declared their responsibilities.</t>
    <phoneticPr fontId="2"/>
  </si>
  <si>
    <t>Falsification of the calculation results is a violation, and the designer himself is responsible for it.</t>
    <phoneticPr fontId="2"/>
  </si>
  <si>
    <t>The first purpose is submission. Now, there is no submission of drawings, structural calculations. And Rajuk officers have no experiences in reviewing them.</t>
    <phoneticPr fontId="2"/>
  </si>
  <si>
    <t>IEB members will may complain about this summary because this is not enough. Their opinions are ture. But we have to start here.</t>
    <phoneticPr fontId="2"/>
  </si>
  <si>
    <t>They don't need to write down all of them. For example, Only BNBC2020 is enough for Code and Standards.</t>
    <phoneticPr fontId="2"/>
  </si>
  <si>
    <t>㎡</t>
    <phoneticPr fontId="2"/>
  </si>
  <si>
    <t>RC</t>
  </si>
  <si>
    <t>m</t>
    <phoneticPr fontId="2"/>
  </si>
  <si>
    <t xml:space="preserve">Strength design </t>
  </si>
  <si>
    <t>BNBC2020</t>
    <phoneticPr fontId="2"/>
  </si>
  <si>
    <r>
      <t>N/mm</t>
    </r>
    <r>
      <rPr>
        <vertAlign val="superscript"/>
        <sz val="11"/>
        <color theme="1"/>
        <rFont val="Calibri"/>
        <family val="3"/>
        <charset val="128"/>
        <scheme val="minor"/>
      </rPr>
      <t>2</t>
    </r>
    <phoneticPr fontId="2"/>
  </si>
  <si>
    <t xml:space="preserve">5.12.1.1, </t>
    <phoneticPr fontId="2"/>
  </si>
  <si>
    <t>kN</t>
    <phoneticPr fontId="2"/>
  </si>
  <si>
    <t>Ⅰ</t>
    <phoneticPr fontId="2"/>
  </si>
  <si>
    <t>Ⅱ</t>
    <phoneticPr fontId="2"/>
  </si>
  <si>
    <t>Ⅲ</t>
    <phoneticPr fontId="2"/>
  </si>
  <si>
    <t>Ⅳ</t>
    <phoneticPr fontId="2"/>
  </si>
  <si>
    <t>SA</t>
    <phoneticPr fontId="2"/>
  </si>
  <si>
    <t>SB</t>
    <phoneticPr fontId="2"/>
  </si>
  <si>
    <t>SC</t>
    <phoneticPr fontId="2"/>
  </si>
  <si>
    <t>SD</t>
    <phoneticPr fontId="2"/>
  </si>
  <si>
    <t>SE</t>
    <phoneticPr fontId="2"/>
  </si>
  <si>
    <t>S1</t>
    <phoneticPr fontId="2"/>
  </si>
  <si>
    <t xml:space="preserve">Site invetigation </t>
    <phoneticPr fontId="2"/>
  </si>
  <si>
    <t>Seismic Forece-Resisting System</t>
    <phoneticPr fontId="2"/>
  </si>
  <si>
    <t>Chose from list</t>
    <phoneticPr fontId="2"/>
  </si>
  <si>
    <t>Filled automatically</t>
    <phoneticPr fontId="2"/>
  </si>
  <si>
    <t>Fill manually</t>
    <phoneticPr fontId="2"/>
  </si>
  <si>
    <t>Blank</t>
    <phoneticPr fontId="2"/>
  </si>
  <si>
    <t>Restrictions of height</t>
    <phoneticPr fontId="2"/>
  </si>
  <si>
    <t xml:space="preserve">Zone </t>
    <phoneticPr fontId="2"/>
  </si>
  <si>
    <t>Occupancy Category</t>
  </si>
  <si>
    <t>Occupancy Category</t>
    <phoneticPr fontId="2"/>
  </si>
  <si>
    <t>Sismic Importance Factor</t>
    <phoneticPr fontId="2"/>
  </si>
  <si>
    <t>Z</t>
    <phoneticPr fontId="2"/>
  </si>
  <si>
    <t>Soil Profile type</t>
    <phoneticPr fontId="2"/>
  </si>
  <si>
    <t>Seismic source type</t>
    <phoneticPr fontId="2"/>
  </si>
  <si>
    <t>A</t>
    <phoneticPr fontId="2"/>
  </si>
  <si>
    <t>hn (m)</t>
    <phoneticPr fontId="2"/>
  </si>
  <si>
    <t>Ca</t>
    <phoneticPr fontId="2"/>
  </si>
  <si>
    <t>Cv</t>
    <phoneticPr fontId="2"/>
  </si>
  <si>
    <t>Nv</t>
    <phoneticPr fontId="2"/>
  </si>
  <si>
    <t>T (s)</t>
    <phoneticPr fontId="2"/>
  </si>
  <si>
    <t>Soil Profile Type</t>
    <phoneticPr fontId="2"/>
  </si>
  <si>
    <t>Soil Profile Name</t>
    <phoneticPr fontId="2"/>
  </si>
  <si>
    <t>Average Soil Properties for Top 30m of Soil Profile</t>
    <phoneticPr fontId="2"/>
  </si>
  <si>
    <t>Te下</t>
    <rPh sb="2" eb="3">
      <t>シタ</t>
    </rPh>
    <phoneticPr fontId="2"/>
  </si>
  <si>
    <t>Sear Wave Velocity</t>
    <phoneticPr fontId="2"/>
  </si>
  <si>
    <t>SPT</t>
    <phoneticPr fontId="2"/>
  </si>
  <si>
    <t>Undrained Shear Strength</t>
    <phoneticPr fontId="2"/>
  </si>
  <si>
    <t>Co</t>
    <phoneticPr fontId="2"/>
  </si>
  <si>
    <t>Z=1</t>
    <phoneticPr fontId="2"/>
  </si>
  <si>
    <t>Vs(m/s)</t>
  </si>
  <si>
    <t>N(blows /300mm)</t>
    <phoneticPr fontId="2"/>
  </si>
  <si>
    <t>(kPa)</t>
    <phoneticPr fontId="2"/>
  </si>
  <si>
    <t>■V/W</t>
    <phoneticPr fontId="2"/>
  </si>
  <si>
    <t>Rock</t>
    <phoneticPr fontId="2"/>
  </si>
  <si>
    <t>第1種 Tc=0.4</t>
    <rPh sb="0" eb="1">
      <t>ダイ</t>
    </rPh>
    <rPh sb="2" eb="3">
      <t>シュ</t>
    </rPh>
    <phoneticPr fontId="2"/>
  </si>
  <si>
    <t>第2種 Tc=0.6</t>
    <rPh sb="0" eb="1">
      <t>ダイ</t>
    </rPh>
    <rPh sb="2" eb="3">
      <t>シュ</t>
    </rPh>
    <phoneticPr fontId="2"/>
  </si>
  <si>
    <t>第3種 Tc=0.8</t>
    <rPh sb="0" eb="1">
      <t>ダイ</t>
    </rPh>
    <rPh sb="2" eb="3">
      <t>シュ</t>
    </rPh>
    <phoneticPr fontId="2"/>
  </si>
  <si>
    <t>フィリピン</t>
    <phoneticPr fontId="2"/>
  </si>
  <si>
    <t>日本</t>
    <rPh sb="0" eb="2">
      <t>ニホン</t>
    </rPh>
    <phoneticPr fontId="2"/>
  </si>
  <si>
    <t>&gt;50</t>
    <phoneticPr fontId="2"/>
  </si>
  <si>
    <t>&lt;180</t>
    <phoneticPr fontId="2"/>
  </si>
  <si>
    <t>&lt;15</t>
    <phoneticPr fontId="2"/>
  </si>
  <si>
    <t>V/W</t>
    <phoneticPr fontId="2"/>
  </si>
  <si>
    <t>■Table 208-7 : Seismic Coefficient, Ca</t>
    <phoneticPr fontId="2"/>
  </si>
  <si>
    <t>■固有周期の求め方</t>
    <rPh sb="1" eb="3">
      <t>コユウ</t>
    </rPh>
    <rPh sb="3" eb="5">
      <t>シュウキ</t>
    </rPh>
    <rPh sb="6" eb="7">
      <t>モト</t>
    </rPh>
    <rPh sb="8" eb="9">
      <t>カタ</t>
    </rPh>
    <phoneticPr fontId="2"/>
  </si>
  <si>
    <t>○フィリピン</t>
    <phoneticPr fontId="2"/>
  </si>
  <si>
    <t>1.Method A</t>
    <phoneticPr fontId="2"/>
  </si>
  <si>
    <t>○日本 (RCの場合）</t>
    <rPh sb="1" eb="3">
      <t>ニホン</t>
    </rPh>
    <rPh sb="8" eb="10">
      <t>バアイ</t>
    </rPh>
    <phoneticPr fontId="2"/>
  </si>
  <si>
    <t>Ct</t>
    <phoneticPr fontId="2"/>
  </si>
  <si>
    <t>h</t>
    <phoneticPr fontId="2"/>
  </si>
  <si>
    <t>第1種</t>
    <rPh sb="0" eb="1">
      <t>ダイ</t>
    </rPh>
    <rPh sb="2" eb="3">
      <t>シュ</t>
    </rPh>
    <phoneticPr fontId="2"/>
  </si>
  <si>
    <t>Rt</t>
    <phoneticPr fontId="2"/>
  </si>
  <si>
    <t>Tj</t>
    <phoneticPr fontId="2"/>
  </si>
  <si>
    <t>第2種</t>
    <rPh sb="0" eb="1">
      <t>ダイ</t>
    </rPh>
    <rPh sb="2" eb="3">
      <t>シュ</t>
    </rPh>
    <phoneticPr fontId="2"/>
  </si>
  <si>
    <t>第3種</t>
    <rPh sb="0" eb="1">
      <t>ダイ</t>
    </rPh>
    <rPh sb="2" eb="3">
      <t>シュ</t>
    </rPh>
    <phoneticPr fontId="2"/>
  </si>
  <si>
    <t>地盤種類</t>
    <rPh sb="0" eb="2">
      <t>ジバン</t>
    </rPh>
    <rPh sb="2" eb="4">
      <t>シュルイ</t>
    </rPh>
    <phoneticPr fontId="2"/>
  </si>
  <si>
    <t>Tc</t>
    <phoneticPr fontId="2"/>
  </si>
  <si>
    <t>■固有周期とベースシアとの関係</t>
    <rPh sb="1" eb="3">
      <t>コユウ</t>
    </rPh>
    <rPh sb="3" eb="5">
      <t>シュウキ</t>
    </rPh>
    <rPh sb="13" eb="15">
      <t>カンケイ</t>
    </rPh>
    <phoneticPr fontId="2"/>
  </si>
  <si>
    <t>○日本</t>
    <rPh sb="1" eb="3">
      <t>ニホン</t>
    </rPh>
    <phoneticPr fontId="2"/>
  </si>
  <si>
    <t>Ci</t>
    <phoneticPr fontId="2"/>
  </si>
  <si>
    <t>○耐震壁がある場合の固有周期</t>
    <rPh sb="1" eb="3">
      <t>タイシン</t>
    </rPh>
    <rPh sb="3" eb="4">
      <t>カベ</t>
    </rPh>
    <rPh sb="7" eb="9">
      <t>バアイ</t>
    </rPh>
    <rPh sb="10" eb="12">
      <t>コユウ</t>
    </rPh>
    <rPh sb="12" eb="14">
      <t>シュウキ</t>
    </rPh>
    <phoneticPr fontId="2"/>
  </si>
  <si>
    <t>Tf1</t>
    <phoneticPr fontId="2"/>
  </si>
  <si>
    <t>※耐震壁を考慮すると日本の固有周期より短くなることもある。</t>
    <rPh sb="1" eb="3">
      <t>タイシン</t>
    </rPh>
    <rPh sb="3" eb="4">
      <t>ヘキ</t>
    </rPh>
    <rPh sb="5" eb="7">
      <t>コウリョ</t>
    </rPh>
    <rPh sb="10" eb="12">
      <t>ニホン</t>
    </rPh>
    <rPh sb="13" eb="15">
      <t>コユウ</t>
    </rPh>
    <rPh sb="15" eb="17">
      <t>シュウキ</t>
    </rPh>
    <rPh sb="19" eb="20">
      <t>ミジカ</t>
    </rPh>
    <phoneticPr fontId="2"/>
  </si>
  <si>
    <t>Tf2</t>
    <phoneticPr fontId="2"/>
  </si>
  <si>
    <t>※赤色部は208-9式の適用範囲、青セルはさらに日本の固有周期より短い場合</t>
    <rPh sb="1" eb="3">
      <t>アカイロ</t>
    </rPh>
    <rPh sb="3" eb="4">
      <t>ブ</t>
    </rPh>
    <rPh sb="10" eb="11">
      <t>シキ</t>
    </rPh>
    <rPh sb="12" eb="14">
      <t>テキヨウ</t>
    </rPh>
    <rPh sb="14" eb="16">
      <t>ハンイ</t>
    </rPh>
    <rPh sb="17" eb="18">
      <t>アオ</t>
    </rPh>
    <rPh sb="24" eb="26">
      <t>ニホン</t>
    </rPh>
    <rPh sb="27" eb="29">
      <t>コユウ</t>
    </rPh>
    <rPh sb="29" eb="31">
      <t>シュウキ</t>
    </rPh>
    <rPh sb="33" eb="34">
      <t>ミジカ</t>
    </rPh>
    <rPh sb="35" eb="37">
      <t>バアイ</t>
    </rPh>
    <phoneticPr fontId="2"/>
  </si>
  <si>
    <t>Ta1 (s)</t>
    <phoneticPr fontId="2"/>
  </si>
  <si>
    <t>Ae (㎡）</t>
    <phoneticPr fontId="2"/>
  </si>
  <si>
    <t>De/hn &lt;= 0.9</t>
    <phoneticPr fontId="2"/>
  </si>
  <si>
    <t>De　（m)</t>
    <phoneticPr fontId="2"/>
  </si>
  <si>
    <t>一層を5ｍとすると</t>
    <rPh sb="0" eb="2">
      <t>イッソウ</t>
    </rPh>
    <phoneticPr fontId="2"/>
  </si>
  <si>
    <t>フィリピン Tf（略算）</t>
    <rPh sb="9" eb="11">
      <t>リャクサン</t>
    </rPh>
    <phoneticPr fontId="2"/>
  </si>
  <si>
    <t>フィリピン Tf（精算上限）</t>
    <rPh sb="9" eb="11">
      <t>セイサン</t>
    </rPh>
    <rPh sb="11" eb="13">
      <t>ジョウゲン</t>
    </rPh>
    <phoneticPr fontId="2"/>
  </si>
  <si>
    <t>日本　Tj</t>
    <rPh sb="0" eb="2">
      <t>ニホン</t>
    </rPh>
    <phoneticPr fontId="2"/>
  </si>
  <si>
    <t>ASCE7 Ta</t>
    <phoneticPr fontId="2"/>
  </si>
  <si>
    <t>Tf-Tj</t>
    <phoneticPr fontId="2"/>
  </si>
  <si>
    <t>地震規模</t>
    <rPh sb="0" eb="2">
      <t>ジシン</t>
    </rPh>
    <rPh sb="2" eb="4">
      <t>キボ</t>
    </rPh>
    <phoneticPr fontId="2"/>
  </si>
  <si>
    <t>地盤種別</t>
    <rPh sb="0" eb="2">
      <t>ジバン</t>
    </rPh>
    <rPh sb="2" eb="4">
      <t>シュベツ</t>
    </rPh>
    <phoneticPr fontId="2"/>
  </si>
  <si>
    <t>Te上</t>
    <rPh sb="2" eb="3">
      <t>ウエ</t>
    </rPh>
    <phoneticPr fontId="2"/>
  </si>
  <si>
    <t>Te上=0.4Cv/Ca</t>
    <rPh sb="2" eb="3">
      <t>ウエ</t>
    </rPh>
    <phoneticPr fontId="2"/>
  </si>
  <si>
    <t>Z=4</t>
    <phoneticPr fontId="2"/>
  </si>
  <si>
    <t>Z=2</t>
    <phoneticPr fontId="2"/>
  </si>
  <si>
    <t>T^(2/3)</t>
    <phoneticPr fontId="2"/>
  </si>
  <si>
    <t>1/(T^(2/3))</t>
    <phoneticPr fontId="2"/>
  </si>
  <si>
    <t>h^(3/4)</t>
    <phoneticPr fontId="2"/>
  </si>
  <si>
    <t>(M/K)^0.5</t>
    <phoneticPr fontId="2"/>
  </si>
  <si>
    <t>フィリピン Tf</t>
    <phoneticPr fontId="2"/>
  </si>
  <si>
    <t>Te下=9.1Cv/(R*Ca)</t>
    <rPh sb="2" eb="3">
      <t>シタ</t>
    </rPh>
    <phoneticPr fontId="2"/>
  </si>
  <si>
    <t xml:space="preserve"> Approximate fundamental period</t>
    <phoneticPr fontId="2"/>
  </si>
  <si>
    <t>●Concrete moment-resisting frames</t>
    <phoneticPr fontId="2"/>
  </si>
  <si>
    <t>BNBC 2.5.4.7 (p630)</t>
    <phoneticPr fontId="2"/>
  </si>
  <si>
    <t>●Concrete shear wall structures</t>
    <phoneticPr fontId="2"/>
  </si>
  <si>
    <t>Ai=web area of shear wall "i"</t>
    <phoneticPr fontId="2"/>
  </si>
  <si>
    <r>
      <t>A</t>
    </r>
    <r>
      <rPr>
        <vertAlign val="subscript"/>
        <sz val="11"/>
        <color theme="1"/>
        <rFont val="Calibri"/>
        <family val="3"/>
        <charset val="128"/>
        <scheme val="minor"/>
      </rPr>
      <t>B</t>
    </r>
    <r>
      <rPr>
        <sz val="11"/>
        <color theme="1"/>
        <rFont val="Calibri"/>
        <family val="2"/>
        <charset val="128"/>
        <scheme val="minor"/>
      </rPr>
      <t>=area of base of structure</t>
    </r>
    <phoneticPr fontId="2"/>
  </si>
  <si>
    <t>Di=length of shear wall "I"</t>
    <phoneticPr fontId="2"/>
  </si>
  <si>
    <t>x=number  of shear walls in th buildings effecteve in resisting lateral forces in the direction under consideration.</t>
    <phoneticPr fontId="2"/>
  </si>
  <si>
    <t>Ai</t>
    <phoneticPr fontId="2"/>
  </si>
  <si>
    <t>hi=height of shear wall "i"</t>
    <phoneticPr fontId="2"/>
  </si>
  <si>
    <t>階数</t>
    <rPh sb="0" eb="2">
      <t>カイスウ</t>
    </rPh>
    <phoneticPr fontId="2"/>
  </si>
  <si>
    <t>Ab</t>
    <phoneticPr fontId="2"/>
  </si>
  <si>
    <t>hi</t>
    <phoneticPr fontId="2"/>
  </si>
  <si>
    <t>hn</t>
    <phoneticPr fontId="2"/>
  </si>
  <si>
    <t>(hn/hi)^2</t>
    <phoneticPr fontId="2"/>
  </si>
  <si>
    <t>Di</t>
    <phoneticPr fontId="2"/>
  </si>
  <si>
    <t>(hi/Di)^2</t>
    <phoneticPr fontId="2"/>
  </si>
  <si>
    <t>Σ</t>
    <phoneticPr fontId="2"/>
  </si>
  <si>
    <t>Cw</t>
    <phoneticPr fontId="2"/>
  </si>
  <si>
    <t>恐らく正確でない</t>
    <rPh sb="0" eb="1">
      <t>オソ</t>
    </rPh>
    <rPh sb="3" eb="5">
      <t>セイカク</t>
    </rPh>
    <phoneticPr fontId="2"/>
  </si>
  <si>
    <t>１桁くらいが妥当</t>
    <rPh sb="1" eb="2">
      <t>ケタ</t>
    </rPh>
    <rPh sb="6" eb="8">
      <t>ダトウ</t>
    </rPh>
    <phoneticPr fontId="2"/>
  </si>
  <si>
    <t>■Table 6.2.16 : Soil Profile types</t>
    <phoneticPr fontId="2"/>
  </si>
  <si>
    <t>&gt;800</t>
    <phoneticPr fontId="2"/>
  </si>
  <si>
    <t>Very dense sand,gravel</t>
    <phoneticPr fontId="2"/>
  </si>
  <si>
    <t>360-800</t>
    <phoneticPr fontId="2"/>
  </si>
  <si>
    <t>&gt;250</t>
    <phoneticPr fontId="2"/>
  </si>
  <si>
    <t>medium dense sand</t>
    <phoneticPr fontId="2"/>
  </si>
  <si>
    <t>180-360</t>
    <phoneticPr fontId="2"/>
  </si>
  <si>
    <t>15-50</t>
    <phoneticPr fontId="2"/>
  </si>
  <si>
    <t>70-250</t>
    <phoneticPr fontId="2"/>
  </si>
  <si>
    <t>loose-to-medium cohesionless soil</t>
    <phoneticPr fontId="2"/>
  </si>
  <si>
    <t>&lt;70</t>
    <phoneticPr fontId="2"/>
  </si>
  <si>
    <t>Alluvium layer</t>
    <phoneticPr fontId="2"/>
  </si>
  <si>
    <t>-</t>
    <phoneticPr fontId="2"/>
  </si>
  <si>
    <t>S2</t>
  </si>
  <si>
    <t>soft clay/silts</t>
    <phoneticPr fontId="2"/>
  </si>
  <si>
    <t>&lt;100</t>
    <phoneticPr fontId="2"/>
  </si>
  <si>
    <t>10-20</t>
    <phoneticPr fontId="2"/>
  </si>
  <si>
    <t>liquefiable soils, sensitive clays</t>
    <phoneticPr fontId="2"/>
  </si>
  <si>
    <t>■2.5.4.2 : Sesmic Zone Factor ,Z</t>
    <phoneticPr fontId="2"/>
  </si>
  <si>
    <t>Agricultural facilities</t>
    <phoneticPr fontId="2"/>
  </si>
  <si>
    <t>Other than Ⅰ,Ⅲ,Ⅳ</t>
    <phoneticPr fontId="2"/>
  </si>
  <si>
    <t>Essential facilities</t>
    <phoneticPr fontId="2"/>
  </si>
  <si>
    <t>Houses</t>
    <phoneticPr fontId="2"/>
  </si>
  <si>
    <t>■Table 6.1.1 : Seismic Importance Factors</t>
    <phoneticPr fontId="2"/>
  </si>
  <si>
    <r>
      <t>T</t>
    </r>
    <r>
      <rPr>
        <vertAlign val="subscript"/>
        <sz val="11"/>
        <color theme="1"/>
        <rFont val="Calibri"/>
        <family val="3"/>
        <charset val="128"/>
        <scheme val="minor"/>
      </rPr>
      <t>B</t>
    </r>
    <phoneticPr fontId="2"/>
  </si>
  <si>
    <r>
      <t>T</t>
    </r>
    <r>
      <rPr>
        <vertAlign val="subscript"/>
        <sz val="11"/>
        <color theme="1"/>
        <rFont val="Calibri"/>
        <family val="3"/>
        <charset val="128"/>
        <scheme val="minor"/>
      </rPr>
      <t>D</t>
    </r>
    <phoneticPr fontId="2"/>
  </si>
  <si>
    <r>
      <t>T</t>
    </r>
    <r>
      <rPr>
        <vertAlign val="subscript"/>
        <sz val="11"/>
        <color theme="1"/>
        <rFont val="Calibri"/>
        <family val="3"/>
        <charset val="128"/>
        <scheme val="minor"/>
      </rPr>
      <t>C</t>
    </r>
    <phoneticPr fontId="2"/>
  </si>
  <si>
    <t>(6.2.35a)</t>
    <phoneticPr fontId="2"/>
  </si>
  <si>
    <t>(6.2.35b)</t>
    <phoneticPr fontId="2"/>
  </si>
  <si>
    <t>(6.2.35c)</t>
    <phoneticPr fontId="2"/>
  </si>
  <si>
    <t>(6.2.35d)</t>
    <phoneticPr fontId="2"/>
  </si>
  <si>
    <r>
      <t>0≦T≦T</t>
    </r>
    <r>
      <rPr>
        <vertAlign val="subscript"/>
        <sz val="11"/>
        <color theme="1"/>
        <rFont val="Calibri"/>
        <family val="3"/>
        <charset val="128"/>
        <scheme val="minor"/>
      </rPr>
      <t>B</t>
    </r>
    <phoneticPr fontId="2"/>
  </si>
  <si>
    <t>η</t>
    <phoneticPr fontId="2"/>
  </si>
  <si>
    <t>ξ</t>
    <phoneticPr fontId="2"/>
  </si>
  <si>
    <r>
      <t>T</t>
    </r>
    <r>
      <rPr>
        <vertAlign val="subscript"/>
        <sz val="11"/>
        <color theme="1"/>
        <rFont val="Calibri"/>
        <family val="3"/>
        <charset val="128"/>
        <scheme val="minor"/>
      </rPr>
      <t>B</t>
    </r>
    <r>
      <rPr>
        <sz val="11"/>
        <color theme="1"/>
        <rFont val="Calibri"/>
        <family val="2"/>
        <charset val="128"/>
        <scheme val="minor"/>
      </rPr>
      <t>≦T≦T</t>
    </r>
    <r>
      <rPr>
        <vertAlign val="subscript"/>
        <sz val="11"/>
        <color theme="1"/>
        <rFont val="Calibri"/>
        <family val="3"/>
        <charset val="128"/>
        <scheme val="minor"/>
      </rPr>
      <t>C</t>
    </r>
    <phoneticPr fontId="2"/>
  </si>
  <si>
    <r>
      <t>T</t>
    </r>
    <r>
      <rPr>
        <vertAlign val="subscript"/>
        <sz val="11"/>
        <color theme="1"/>
        <rFont val="Calibri"/>
        <family val="3"/>
        <charset val="128"/>
        <scheme val="minor"/>
      </rPr>
      <t>C</t>
    </r>
    <r>
      <rPr>
        <sz val="11"/>
        <color theme="1"/>
        <rFont val="Calibri"/>
        <family val="2"/>
        <charset val="128"/>
        <scheme val="minor"/>
      </rPr>
      <t>≦T≦T</t>
    </r>
    <r>
      <rPr>
        <vertAlign val="subscript"/>
        <sz val="11"/>
        <color theme="1"/>
        <rFont val="Calibri"/>
        <family val="3"/>
        <charset val="128"/>
        <scheme val="minor"/>
      </rPr>
      <t>D</t>
    </r>
    <phoneticPr fontId="2"/>
  </si>
  <si>
    <r>
      <t>T</t>
    </r>
    <r>
      <rPr>
        <vertAlign val="subscript"/>
        <sz val="11"/>
        <color theme="1"/>
        <rFont val="Calibri"/>
        <family val="3"/>
        <charset val="128"/>
        <scheme val="minor"/>
      </rPr>
      <t>D</t>
    </r>
    <r>
      <rPr>
        <sz val="11"/>
        <color theme="1"/>
        <rFont val="Calibri"/>
        <family val="2"/>
        <charset val="128"/>
        <scheme val="minor"/>
      </rPr>
      <t>≦T≦4</t>
    </r>
    <phoneticPr fontId="2"/>
  </si>
  <si>
    <t>Sa</t>
    <phoneticPr fontId="2"/>
  </si>
  <si>
    <t>Design spectral acceleration</t>
    <phoneticPr fontId="2"/>
  </si>
  <si>
    <t>Normalized acceleration response spectrum</t>
    <phoneticPr fontId="2"/>
  </si>
  <si>
    <t>Seismic design base shear force</t>
    <phoneticPr fontId="2"/>
  </si>
  <si>
    <t>2.5.7.3</t>
    <phoneticPr fontId="2"/>
  </si>
  <si>
    <t>【X方向】</t>
    <rPh sb="2" eb="4">
      <t>ホウコウ</t>
    </rPh>
    <phoneticPr fontId="2"/>
  </si>
  <si>
    <t>【Ｙ方向】</t>
    <rPh sb="2" eb="4">
      <t>ホウコウ</t>
    </rPh>
    <phoneticPr fontId="2"/>
  </si>
  <si>
    <t>X</t>
    <phoneticPr fontId="2"/>
  </si>
  <si>
    <t>Y</t>
    <phoneticPr fontId="2"/>
  </si>
  <si>
    <t>Cs-X</t>
    <phoneticPr fontId="2"/>
  </si>
  <si>
    <t>Sa-X</t>
    <phoneticPr fontId="2"/>
  </si>
  <si>
    <t>Cs-Y</t>
    <phoneticPr fontId="2"/>
  </si>
  <si>
    <t>Sa-Y</t>
    <phoneticPr fontId="2"/>
  </si>
  <si>
    <t>Ts-X</t>
    <phoneticPr fontId="2"/>
  </si>
  <si>
    <t>Ts-Y</t>
    <phoneticPr fontId="2"/>
  </si>
  <si>
    <t>m/s</t>
    <phoneticPr fontId="2"/>
  </si>
  <si>
    <t>Ie</t>
    <phoneticPr fontId="2"/>
  </si>
  <si>
    <t>Iw</t>
    <phoneticPr fontId="2"/>
  </si>
  <si>
    <t>Cyclone prone regions</t>
    <phoneticPr fontId="2"/>
  </si>
  <si>
    <t>YES</t>
  </si>
  <si>
    <t>Method1:Simplified Procedure</t>
  </si>
  <si>
    <t>λ</t>
    <phoneticPr fontId="2"/>
  </si>
  <si>
    <t>ps</t>
    <phoneticPr fontId="2"/>
  </si>
  <si>
    <t>2.4.2.4.1</t>
    <phoneticPr fontId="2"/>
  </si>
  <si>
    <t>Fig6.2.2</t>
    <phoneticPr fontId="2"/>
  </si>
  <si>
    <t>2.4.7.2</t>
    <phoneticPr fontId="2"/>
  </si>
  <si>
    <r>
      <t>p</t>
    </r>
    <r>
      <rPr>
        <vertAlign val="subscript"/>
        <sz val="11"/>
        <color theme="1"/>
        <rFont val="Calibri"/>
        <family val="3"/>
        <charset val="128"/>
        <scheme val="minor"/>
      </rPr>
      <t>s30</t>
    </r>
    <phoneticPr fontId="2"/>
  </si>
  <si>
    <t>ASCE7-05</t>
    <phoneticPr fontId="2"/>
  </si>
  <si>
    <t>Table6.2.12</t>
    <phoneticPr fontId="2"/>
  </si>
  <si>
    <t>Wind force</t>
    <phoneticPr fontId="2"/>
  </si>
  <si>
    <t>S-01.1</t>
    <phoneticPr fontId="2"/>
  </si>
  <si>
    <t>S-01.2</t>
    <phoneticPr fontId="2"/>
  </si>
  <si>
    <t>Foundation type</t>
    <phoneticPr fontId="2"/>
  </si>
  <si>
    <t>S-06</t>
    <phoneticPr fontId="2"/>
  </si>
  <si>
    <t>Compressive strength</t>
    <phoneticPr fontId="2"/>
  </si>
  <si>
    <t>psi</t>
    <phoneticPr fontId="2"/>
  </si>
  <si>
    <t>S-01.3</t>
    <phoneticPr fontId="2"/>
  </si>
  <si>
    <t>1974/ASTM C150</t>
    <phoneticPr fontId="2"/>
  </si>
  <si>
    <t>S-01.4/5/6</t>
    <phoneticPr fontId="2"/>
  </si>
  <si>
    <t>Steel reinforcement</t>
    <phoneticPr fontId="2"/>
  </si>
  <si>
    <t>Column</t>
    <phoneticPr fontId="2"/>
  </si>
  <si>
    <t>N/mm2</t>
    <phoneticPr fontId="2"/>
  </si>
  <si>
    <t>500 &amp; 415</t>
    <phoneticPr fontId="2"/>
  </si>
  <si>
    <t>S-01.7</t>
    <phoneticPr fontId="2"/>
  </si>
  <si>
    <t>S-01.16</t>
    <phoneticPr fontId="2"/>
  </si>
  <si>
    <t>2'-6"+TH</t>
    <phoneticPr fontId="2"/>
  </si>
  <si>
    <t>Numerical 
value</t>
    <phoneticPr fontId="2"/>
  </si>
  <si>
    <t>klu/r≦22</t>
    <phoneticPr fontId="2"/>
  </si>
  <si>
    <t>Judgement</t>
    <phoneticPr fontId="2"/>
  </si>
  <si>
    <t>〇</t>
  </si>
  <si>
    <t>〇</t>
    <phoneticPr fontId="2"/>
  </si>
  <si>
    <t>×</t>
  </si>
  <si>
    <t>×</t>
    <phoneticPr fontId="2"/>
  </si>
  <si>
    <t>△</t>
  </si>
  <si>
    <t>△</t>
    <phoneticPr fontId="2"/>
  </si>
  <si>
    <t>Unknown</t>
    <phoneticPr fontId="2"/>
  </si>
  <si>
    <t>Confirmity</t>
    <phoneticPr fontId="2"/>
  </si>
  <si>
    <t>Nonconfirmiti</t>
    <phoneticPr fontId="2"/>
  </si>
  <si>
    <t>Ast</t>
    <phoneticPr fontId="2"/>
  </si>
  <si>
    <t>0.01Ag</t>
    <phoneticPr fontId="2"/>
  </si>
  <si>
    <t>S-10~14</t>
    <phoneticPr fontId="2"/>
  </si>
  <si>
    <t>C-A1:0.028Ag</t>
    <phoneticPr fontId="2"/>
  </si>
  <si>
    <t>Av,min</t>
    <phoneticPr fontId="2"/>
  </si>
  <si>
    <t>6.4.3.5.3</t>
    <phoneticPr fontId="2"/>
  </si>
  <si>
    <t>h/25or100</t>
    <phoneticPr fontId="2"/>
  </si>
  <si>
    <t>S-15</t>
    <phoneticPr fontId="2"/>
  </si>
  <si>
    <t>mm</t>
    <phoneticPr fontId="2"/>
  </si>
  <si>
    <t xml:space="preserve">vertical </t>
    <phoneticPr fontId="2"/>
  </si>
  <si>
    <t>horizontal</t>
    <phoneticPr fontId="2"/>
  </si>
  <si>
    <t>6.6.3.2</t>
    <phoneticPr fontId="2"/>
  </si>
  <si>
    <t>6.6.3.3</t>
    <phoneticPr fontId="2"/>
  </si>
  <si>
    <t>打設</t>
    <rPh sb="0" eb="2">
      <t>ダセツ</t>
    </rPh>
    <phoneticPr fontId="2"/>
  </si>
  <si>
    <t>S-02</t>
    <phoneticPr fontId="2"/>
  </si>
  <si>
    <t>more than No.16</t>
    <phoneticPr fontId="2"/>
  </si>
  <si>
    <t>more than 250mm</t>
    <phoneticPr fontId="2"/>
  </si>
  <si>
    <t>less than 450mm</t>
    <phoneticPr fontId="2"/>
  </si>
  <si>
    <t>SB</t>
  </si>
  <si>
    <t>1/16</t>
    <phoneticPr fontId="2"/>
  </si>
  <si>
    <t>S-25</t>
    <phoneticPr fontId="2"/>
  </si>
  <si>
    <t>1/7.7</t>
    <phoneticPr fontId="2"/>
  </si>
  <si>
    <t>S-41</t>
    <phoneticPr fontId="2"/>
  </si>
  <si>
    <t>1/32</t>
    <phoneticPr fontId="2"/>
  </si>
  <si>
    <t>1/28</t>
    <phoneticPr fontId="2"/>
  </si>
  <si>
    <t>6.3.5.1</t>
    <phoneticPr fontId="2"/>
  </si>
  <si>
    <t>As,min</t>
    <phoneticPr fontId="2"/>
  </si>
  <si>
    <t>6.3.6.4</t>
    <phoneticPr fontId="2"/>
  </si>
  <si>
    <t>153mm</t>
    <phoneticPr fontId="2"/>
  </si>
  <si>
    <t>(6.6.11)</t>
    <phoneticPr fontId="2"/>
  </si>
  <si>
    <r>
      <t>480mm2,</t>
    </r>
    <r>
      <rPr>
        <sz val="11"/>
        <color rgb="FF00B0F0"/>
        <rFont val="Calibri"/>
        <family val="3"/>
        <charset val="128"/>
        <scheme val="minor"/>
      </rPr>
      <t>(6.6.10.a)</t>
    </r>
    <phoneticPr fontId="2"/>
  </si>
  <si>
    <t>(6.6.55)</t>
    <phoneticPr fontId="2"/>
  </si>
  <si>
    <t>d/2 nor 600</t>
    <phoneticPr fontId="2"/>
  </si>
  <si>
    <t>6.4.6</t>
    <phoneticPr fontId="2"/>
  </si>
  <si>
    <t>AR-02</t>
    <phoneticPr fontId="2"/>
  </si>
  <si>
    <t>Total floor area</t>
    <phoneticPr fontId="2"/>
  </si>
  <si>
    <t>Ground floor area</t>
    <phoneticPr fontId="2"/>
  </si>
  <si>
    <t>Number of stories</t>
    <phoneticPr fontId="2"/>
  </si>
  <si>
    <t>stories</t>
    <phoneticPr fontId="2"/>
  </si>
  <si>
    <t>AR-11</t>
    <phoneticPr fontId="2"/>
  </si>
  <si>
    <t>AR-03</t>
    <phoneticPr fontId="2"/>
  </si>
  <si>
    <t>Building overview</t>
    <phoneticPr fontId="2"/>
  </si>
  <si>
    <t>Reinforcement</t>
    <phoneticPr fontId="2"/>
  </si>
  <si>
    <t>8.1.2</t>
    <phoneticPr fontId="2"/>
  </si>
  <si>
    <t>minimum bend diameter, extension length</t>
    <phoneticPr fontId="2"/>
  </si>
  <si>
    <t>There is a description.</t>
    <phoneticPr fontId="2"/>
  </si>
  <si>
    <t xml:space="preserve">Concrete </t>
    <phoneticPr fontId="2"/>
  </si>
  <si>
    <t>Cover</t>
    <phoneticPr fontId="2"/>
  </si>
  <si>
    <t>unknown</t>
    <phoneticPr fontId="2"/>
  </si>
  <si>
    <t>8.1.7.8</t>
    <phoneticPr fontId="2"/>
  </si>
  <si>
    <t>S-01</t>
    <phoneticPr fontId="2"/>
  </si>
  <si>
    <t>Compressive strength(if exposed)</t>
    <phoneticPr fontId="2"/>
  </si>
  <si>
    <t>Embedment length</t>
    <phoneticPr fontId="2"/>
  </si>
  <si>
    <t>8.2.1</t>
    <phoneticPr fontId="2"/>
  </si>
  <si>
    <t>S22</t>
    <phoneticPr fontId="2"/>
  </si>
  <si>
    <t>Lap splices</t>
    <phoneticPr fontId="2"/>
  </si>
  <si>
    <t>8.2.12.2</t>
    <phoneticPr fontId="2"/>
  </si>
  <si>
    <t>A little complicated</t>
    <phoneticPr fontId="2"/>
  </si>
  <si>
    <t>AR-00</t>
    <phoneticPr fontId="2"/>
  </si>
  <si>
    <t>D3:Sprecial reinforced concrete shear walls</t>
  </si>
  <si>
    <t>○BNBC2020　base shear</t>
    <phoneticPr fontId="2"/>
  </si>
  <si>
    <t>■BNBC summary  level 1</t>
    <phoneticPr fontId="2"/>
  </si>
  <si>
    <t>Special Moment Frames</t>
    <phoneticPr fontId="2"/>
  </si>
  <si>
    <t>・Please use only this sheet.</t>
    <phoneticPr fontId="2"/>
  </si>
  <si>
    <t>D4:Ordinary reinforced concrete shear walls</t>
  </si>
  <si>
    <t>6.9.3</t>
    <phoneticPr fontId="2"/>
  </si>
  <si>
    <t>25N/mm2</t>
    <phoneticPr fontId="2"/>
  </si>
  <si>
    <r>
      <t>21N/mm</t>
    </r>
    <r>
      <rPr>
        <vertAlign val="superscript"/>
        <sz val="11"/>
        <color theme="1"/>
        <rFont val="Calibri"/>
        <family val="3"/>
        <charset val="128"/>
        <scheme val="minor"/>
      </rPr>
      <t>2</t>
    </r>
    <r>
      <rPr>
        <sz val="11"/>
        <color theme="1"/>
        <rFont val="Calibri"/>
        <family val="2"/>
        <charset val="128"/>
        <scheme val="minor"/>
      </rPr>
      <t>=3045psi</t>
    </r>
    <phoneticPr fontId="2"/>
  </si>
  <si>
    <t>8.3.3.3</t>
    <phoneticPr fontId="2"/>
  </si>
  <si>
    <t>8.3.3.4</t>
    <phoneticPr fontId="2"/>
  </si>
  <si>
    <t>Seismic Force-Resisting System</t>
    <phoneticPr fontId="2"/>
  </si>
  <si>
    <t xml:space="preserve">school </t>
  </si>
  <si>
    <t>Itemは問いかける形にする。</t>
    <rPh sb="5" eb="6">
      <t>ト</t>
    </rPh>
    <rPh sb="10" eb="11">
      <t>カタチ</t>
    </rPh>
    <phoneticPr fontId="2"/>
  </si>
  <si>
    <t>デザインレポートから確認しよう。</t>
    <rPh sb="10" eb="12">
      <t>カクニン</t>
    </rPh>
    <phoneticPr fontId="2"/>
  </si>
  <si>
    <t>□</t>
    <phoneticPr fontId="2"/>
  </si>
  <si>
    <t>building occupancy</t>
    <phoneticPr fontId="2"/>
  </si>
  <si>
    <t>total area</t>
    <phoneticPr fontId="2"/>
  </si>
  <si>
    <t>←チェックすると色が変わる。</t>
    <rPh sb="8" eb="9">
      <t>イロ</t>
    </rPh>
    <rPh sb="10" eb="11">
      <t>カ</t>
    </rPh>
    <phoneticPr fontId="2"/>
  </si>
  <si>
    <t>参照したcodeは示されているか？</t>
    <rPh sb="0" eb="2">
      <t>サンショウ</t>
    </rPh>
    <rPh sb="9" eb="10">
      <t>シメ</t>
    </rPh>
    <phoneticPr fontId="2"/>
  </si>
  <si>
    <t>どこに？</t>
    <phoneticPr fontId="2"/>
  </si>
  <si>
    <t>DR</t>
    <phoneticPr fontId="2"/>
  </si>
  <si>
    <t>内容</t>
    <rPh sb="0" eb="2">
      <t>ナイヨウ</t>
    </rPh>
    <phoneticPr fontId="2"/>
  </si>
  <si>
    <t>まずはデザインレポートの書き方を一緒に考えた方が良いのでは？サンプル作ってみる？</t>
    <rPh sb="12" eb="13">
      <t>カ</t>
    </rPh>
    <rPh sb="14" eb="15">
      <t>カタ</t>
    </rPh>
    <rPh sb="16" eb="18">
      <t>イッショ</t>
    </rPh>
    <rPh sb="19" eb="20">
      <t>カンガ</t>
    </rPh>
    <rPh sb="22" eb="23">
      <t>ホウ</t>
    </rPh>
    <rPh sb="24" eb="25">
      <t>ヨ</t>
    </rPh>
    <rPh sb="34" eb="35">
      <t>ツク</t>
    </rPh>
    <phoneticPr fontId="2"/>
  </si>
  <si>
    <t>ある項目をなんのためにチェックするかの説明は不要か？</t>
    <rPh sb="2" eb="4">
      <t>コウモク</t>
    </rPh>
    <rPh sb="19" eb="21">
      <t>セツメイ</t>
    </rPh>
    <rPh sb="22" eb="24">
      <t>フヨウ</t>
    </rPh>
    <phoneticPr fontId="2"/>
  </si>
  <si>
    <t>チェックリスト、drawing, design report, calculation, URP list, BNBC、実物写真を行き来しながら説明する。</t>
    <rPh sb="60" eb="62">
      <t>ジツブツ</t>
    </rPh>
    <rPh sb="62" eb="64">
      <t>シャシン</t>
    </rPh>
    <rPh sb="65" eb="68">
      <t>イキキ</t>
    </rPh>
    <rPh sb="72" eb="74">
      <t>セツメイ</t>
    </rPh>
    <phoneticPr fontId="2"/>
  </si>
  <si>
    <t>Ⅰ</t>
  </si>
  <si>
    <t>Calculations</t>
    <phoneticPr fontId="2"/>
  </si>
  <si>
    <t>Lateral deflections</t>
    <phoneticPr fontId="2"/>
  </si>
  <si>
    <t>Effective stiffness</t>
    <phoneticPr fontId="2"/>
  </si>
  <si>
    <t>6.1.9</t>
    <phoneticPr fontId="2"/>
  </si>
  <si>
    <t>6.3.10.5.2</t>
    <phoneticPr fontId="2"/>
  </si>
  <si>
    <t>Q:stability index for a story</t>
    <phoneticPr fontId="2"/>
  </si>
  <si>
    <t>≦0.05</t>
    <phoneticPr fontId="2"/>
  </si>
  <si>
    <t>Structural type</t>
    <phoneticPr fontId="2"/>
  </si>
  <si>
    <t>Slab</t>
    <phoneticPr fontId="2"/>
  </si>
  <si>
    <t xml:space="preserve">Foundation </t>
    <phoneticPr fontId="2"/>
  </si>
  <si>
    <t>6.1.8</t>
    <phoneticPr fontId="2"/>
  </si>
  <si>
    <t>isolated footings</t>
  </si>
  <si>
    <t>Edge-supported slabs</t>
  </si>
  <si>
    <t>Rain loads</t>
    <phoneticPr fontId="2"/>
  </si>
  <si>
    <t>6.2.6.2</t>
    <phoneticPr fontId="2"/>
  </si>
  <si>
    <t>Curing</t>
    <phoneticPr fontId="2"/>
  </si>
  <si>
    <t>6.5.1.1</t>
    <phoneticPr fontId="2"/>
  </si>
  <si>
    <t>Form work</t>
    <phoneticPr fontId="2"/>
  </si>
  <si>
    <t>Construction joints</t>
    <phoneticPr fontId="2"/>
  </si>
  <si>
    <t>5.16.4</t>
    <phoneticPr fontId="2"/>
  </si>
  <si>
    <t>Concrete pouring</t>
    <phoneticPr fontId="2"/>
  </si>
  <si>
    <t>Pouring</t>
    <phoneticPr fontId="2"/>
  </si>
  <si>
    <t>ACI304R-00</t>
    <phoneticPr fontId="2"/>
  </si>
  <si>
    <t>Consolidation by vibration</t>
    <phoneticPr fontId="2"/>
  </si>
  <si>
    <t>ACI309R-05</t>
    <phoneticPr fontId="2"/>
  </si>
  <si>
    <t>∑Pu</t>
    <phoneticPr fontId="2"/>
  </si>
  <si>
    <t>Δo</t>
    <phoneticPr fontId="2"/>
  </si>
  <si>
    <t>6.3.10.5.2</t>
  </si>
  <si>
    <t>Vus</t>
    <phoneticPr fontId="2"/>
  </si>
  <si>
    <t>lc</t>
    <phoneticPr fontId="2"/>
  </si>
  <si>
    <t>footing depth</t>
    <phoneticPr fontId="2"/>
  </si>
  <si>
    <t>Pile</t>
    <phoneticPr fontId="2"/>
  </si>
  <si>
    <t>minimum thickness</t>
    <phoneticPr fontId="2"/>
  </si>
  <si>
    <t>Columun No.1</t>
    <phoneticPr fontId="2"/>
  </si>
  <si>
    <t>X1-Y2</t>
    <phoneticPr fontId="2"/>
  </si>
  <si>
    <t>Columun No.2</t>
    <phoneticPr fontId="2"/>
  </si>
  <si>
    <t>X1-Y3</t>
    <phoneticPr fontId="2"/>
  </si>
  <si>
    <t>Beam No.1</t>
    <phoneticPr fontId="2"/>
  </si>
  <si>
    <t>Beam No.2</t>
    <phoneticPr fontId="2"/>
  </si>
  <si>
    <t>Shear Wall No.1</t>
    <phoneticPr fontId="2"/>
  </si>
  <si>
    <t>Reference</t>
    <phoneticPr fontId="2"/>
  </si>
  <si>
    <t>Fields filled in by designers</t>
    <phoneticPr fontId="2"/>
  </si>
  <si>
    <t>1.5m</t>
    <phoneticPr fontId="2"/>
  </si>
  <si>
    <t>Height or poring concrete</t>
  </si>
  <si>
    <t>Mecanical methods</t>
  </si>
  <si>
    <t xml:space="preserve">7 days </t>
  </si>
  <si>
    <t>sufficiently tight to prevent leakage(5.16.1.2)</t>
  </si>
  <si>
    <t>5.16.4.1</t>
  </si>
  <si>
    <t>BNBC2016</t>
  </si>
  <si>
    <t>Self weight load</t>
    <phoneticPr fontId="2"/>
  </si>
  <si>
    <t>S-42ではC3か？</t>
    <phoneticPr fontId="2"/>
  </si>
  <si>
    <t>Ground floor beam layout plan</t>
    <phoneticPr fontId="2"/>
  </si>
  <si>
    <t>梁が曲がってる！</t>
    <rPh sb="0" eb="1">
      <t>ハリ</t>
    </rPh>
    <rPh sb="2" eb="3">
      <t>マ</t>
    </rPh>
    <phoneticPr fontId="2"/>
  </si>
  <si>
    <t>pdf番号</t>
    <rPh sb="3" eb="5">
      <t>バンゴウ</t>
    </rPh>
    <phoneticPr fontId="2"/>
  </si>
  <si>
    <t>図面番号</t>
    <rPh sb="0" eb="2">
      <t>ズメン</t>
    </rPh>
    <rPh sb="2" eb="4">
      <t>バンゴウ</t>
    </rPh>
    <phoneticPr fontId="2"/>
  </si>
  <si>
    <t>1st floor beam layout plan</t>
    <phoneticPr fontId="2"/>
  </si>
  <si>
    <t>2nd floor beam layout plan</t>
    <phoneticPr fontId="2"/>
  </si>
  <si>
    <t>Typical floor slab thickness layout plan</t>
    <phoneticPr fontId="2"/>
  </si>
  <si>
    <t>Two way の時はTable6.6.3か？</t>
    <rPh sb="9" eb="10">
      <t>トキ</t>
    </rPh>
    <phoneticPr fontId="2"/>
  </si>
  <si>
    <t>Ｅ</t>
    <phoneticPr fontId="2"/>
  </si>
  <si>
    <t>Lapping details of column rebar at 4 corner</t>
    <phoneticPr fontId="2"/>
  </si>
  <si>
    <t>Type</t>
    <phoneticPr fontId="2"/>
  </si>
  <si>
    <t>No.</t>
    <phoneticPr fontId="2"/>
  </si>
  <si>
    <t>Engineer</t>
    <phoneticPr fontId="2"/>
  </si>
  <si>
    <t>RAJUK</t>
    <phoneticPr fontId="2"/>
  </si>
  <si>
    <t>unit</t>
    <phoneticPr fontId="2"/>
  </si>
  <si>
    <t>☑</t>
    <phoneticPr fontId="2"/>
  </si>
  <si>
    <t>symbols</t>
    <phoneticPr fontId="2"/>
  </si>
  <si>
    <t>Item</t>
    <phoneticPr fontId="2"/>
  </si>
  <si>
    <t>Shear Wall</t>
    <phoneticPr fontId="2"/>
  </si>
  <si>
    <t>余長≧12db</t>
    <phoneticPr fontId="2"/>
  </si>
  <si>
    <t>Sec 6.5</t>
    <phoneticPr fontId="2"/>
  </si>
  <si>
    <t>Sec 2.5.7-2.5.12</t>
    <phoneticPr fontId="2"/>
  </si>
  <si>
    <t>Sec 2.5.5.4
Table 6.2.19</t>
    <phoneticPr fontId="2"/>
  </si>
  <si>
    <t>Element</t>
    <phoneticPr fontId="2"/>
  </si>
  <si>
    <t>Sec 2.3</t>
    <phoneticPr fontId="2"/>
  </si>
  <si>
    <t>Sec 2.5.7.3</t>
    <phoneticPr fontId="2"/>
  </si>
  <si>
    <t>Sec 2.5.7.2</t>
    <phoneticPr fontId="2"/>
  </si>
  <si>
    <t>Sec 2.5.4.3</t>
    <phoneticPr fontId="2"/>
  </si>
  <si>
    <t>Sec 2.5.7.1</t>
    <phoneticPr fontId="2"/>
  </si>
  <si>
    <t>V=Sa･W</t>
    <phoneticPr fontId="2"/>
  </si>
  <si>
    <t>Sec 2.5.14.1
Table.6.2.21</t>
    <phoneticPr fontId="2"/>
  </si>
  <si>
    <t>Sec 5.11</t>
    <phoneticPr fontId="2"/>
  </si>
  <si>
    <t>Sec 3.6.1
Table 6.3.5</t>
    <phoneticPr fontId="2"/>
  </si>
  <si>
    <t>IMF、OMFは550N/㎟以下
SMFは420N/㎟以下</t>
    <rPh sb="27" eb="29">
      <t>イカ</t>
    </rPh>
    <phoneticPr fontId="2"/>
  </si>
  <si>
    <t>Sec 6.2.4
Sec 8.3.3.4(b)</t>
    <phoneticPr fontId="2"/>
  </si>
  <si>
    <t>IMF,OMF:550N/㎟以下
SMF:700N/㎟以下</t>
    <rPh sb="27" eb="29">
      <t>イカ</t>
    </rPh>
    <phoneticPr fontId="2"/>
  </si>
  <si>
    <t>Sec 6.2.4
Sec 8.3.3.4(c)</t>
    <phoneticPr fontId="2"/>
  </si>
  <si>
    <t>Soil
Properties</t>
    <phoneticPr fontId="2"/>
  </si>
  <si>
    <t>1.5≦R≦8 ex.
Moment Resisting Frames
 RC SMF=8, RC IMF=5, RC OMF=3
Dual systems(SMF)special RC shear walls=7
Dual systems(IMF)special RC shear walls=6.5</t>
    <phoneticPr fontId="2"/>
  </si>
  <si>
    <t>W=Dead Load+Live Load×(25%,50%,100%,or higher)</t>
    <phoneticPr fontId="2"/>
  </si>
  <si>
    <t>Sec 2.5.4.2
Figure 6.2.24</t>
    <phoneticPr fontId="2"/>
  </si>
  <si>
    <t>Sec 6.8.7</t>
    <phoneticPr fontId="2"/>
  </si>
  <si>
    <t>矩形柱の主筋は4本以上</t>
    <rPh sb="0" eb="2">
      <t>クケイ</t>
    </rPh>
    <rPh sb="2" eb="3">
      <t>ハシラ</t>
    </rPh>
    <rPh sb="4" eb="6">
      <t>シュキン</t>
    </rPh>
    <rPh sb="8" eb="9">
      <t>ホン</t>
    </rPh>
    <rPh sb="9" eb="11">
      <t>イジョウ</t>
    </rPh>
    <phoneticPr fontId="2"/>
  </si>
  <si>
    <t>Sec 6.3.9.1</t>
    <phoneticPr fontId="2"/>
  </si>
  <si>
    <t>Sec 6.3.9.2</t>
    <phoneticPr fontId="2"/>
  </si>
  <si>
    <t>0.01Ag≦Ast≦0.06Ag or 0.04Ag※
 (※unless absolutely essential)</t>
    <phoneticPr fontId="2"/>
  </si>
  <si>
    <t>ex. ≦0.020hsx</t>
    <phoneticPr fontId="2"/>
  </si>
  <si>
    <t>ex. ≦1.5m</t>
    <phoneticPr fontId="2"/>
  </si>
  <si>
    <r>
      <t>Footing:≧20N/mm</t>
    </r>
    <r>
      <rPr>
        <vertAlign val="superscript"/>
        <sz val="9"/>
        <color theme="1"/>
        <rFont val="ＭＳ ゴシック"/>
        <family val="3"/>
        <charset val="128"/>
      </rPr>
      <t>2</t>
    </r>
    <r>
      <rPr>
        <sz val="9"/>
        <color theme="1"/>
        <rFont val="ＭＳ ゴシック"/>
        <family val="3"/>
        <charset val="128"/>
      </rPr>
      <t xml:space="preserve">
Cast-in-situ pile:≧18N/mm</t>
    </r>
    <r>
      <rPr>
        <vertAlign val="superscript"/>
        <sz val="9"/>
        <color theme="1"/>
        <rFont val="ＭＳ ゴシック"/>
        <family val="3"/>
        <charset val="128"/>
      </rPr>
      <t>2</t>
    </r>
    <r>
      <rPr>
        <sz val="9"/>
        <color theme="1"/>
        <rFont val="ＭＳ ゴシック"/>
        <family val="3"/>
        <charset val="128"/>
      </rPr>
      <t xml:space="preserve">
Driven pile:≧25N/mm</t>
    </r>
    <r>
      <rPr>
        <vertAlign val="superscript"/>
        <sz val="9"/>
        <color theme="1"/>
        <rFont val="ＭＳ ゴシック"/>
        <family val="3"/>
        <charset val="128"/>
      </rPr>
      <t>2</t>
    </r>
    <phoneticPr fontId="2"/>
  </si>
  <si>
    <t>≧150mm(on soil), ≧300mm(on pile)</t>
    <phoneticPr fontId="2"/>
  </si>
  <si>
    <t>端部はℓ0の範囲</t>
    <rPh sb="0" eb="1">
      <t>ハシ</t>
    </rPh>
    <rPh sb="1" eb="2">
      <t>ブ</t>
    </rPh>
    <rPh sb="6" eb="8">
      <t>ハンイ</t>
    </rPh>
    <phoneticPr fontId="2"/>
  </si>
  <si>
    <t>ex. パネルゾーンのピッチ≒端部ピッチ</t>
    <rPh sb="15" eb="17">
      <t>タンブ</t>
    </rPh>
    <phoneticPr fontId="2"/>
  </si>
  <si>
    <t>端部ピッチの2倍以下</t>
    <rPh sb="0" eb="2">
      <t>ハシブ</t>
    </rPh>
    <rPh sb="7" eb="8">
      <t>バイ</t>
    </rPh>
    <rPh sb="8" eb="10">
      <t>イカ</t>
    </rPh>
    <phoneticPr fontId="2"/>
  </si>
  <si>
    <t>Sec 6.6.5.3</t>
    <phoneticPr fontId="2"/>
  </si>
  <si>
    <t>≧h/25or100㎜ (h=supported hight or length)</t>
    <phoneticPr fontId="2"/>
  </si>
  <si>
    <t>IMFは、8db、150mm、0.24fydb/5.4√f'c以上
SMFは、8db、150mm、fydb/5.4√f'c以上</t>
    <rPh sb="61" eb="63">
      <t>イジョウ</t>
    </rPh>
    <phoneticPr fontId="2"/>
  </si>
  <si>
    <t>Sec 8.2.6
Sec 8.3.7.4</t>
    <phoneticPr fontId="2"/>
  </si>
  <si>
    <t>req≦proならOK</t>
    <phoneticPr fontId="2"/>
  </si>
  <si>
    <t>端部ピッチ≦中央ピッチ</t>
    <rPh sb="0" eb="2">
      <t>タンブ</t>
    </rPh>
    <rPh sb="6" eb="8">
      <t>チュウオウ</t>
    </rPh>
    <phoneticPr fontId="2"/>
  </si>
  <si>
    <t>αfm≦0.2→Sec 6.2.5.3.2の値以上
0.2＜αfm≦2.0→125mm以上
2.0＜αfm→90㎜以上</t>
    <rPh sb="22" eb="23">
      <t>アタイ</t>
    </rPh>
    <rPh sb="23" eb="25">
      <t>イジョウ</t>
    </rPh>
    <rPh sb="43" eb="45">
      <t>イジョウ</t>
    </rPh>
    <rPh sb="57" eb="59">
      <t>イジョウ</t>
    </rPh>
    <phoneticPr fontId="2"/>
  </si>
  <si>
    <r>
      <t>IMF,OMF：20N/㎟（4階以下は17N/㎟）以上
SMF：21N/mm</t>
    </r>
    <r>
      <rPr>
        <vertAlign val="superscript"/>
        <sz val="12"/>
        <color theme="1"/>
        <rFont val="ＭＳ ゴシック"/>
        <family val="3"/>
        <charset val="128"/>
      </rPr>
      <t>2</t>
    </r>
    <r>
      <rPr>
        <sz val="12"/>
        <color theme="1"/>
        <rFont val="ＭＳ ゴシック"/>
        <family val="3"/>
        <charset val="128"/>
      </rPr>
      <t>=3045psi以上
ただし、exposure:25N/mm</t>
    </r>
    <r>
      <rPr>
        <vertAlign val="superscript"/>
        <sz val="12"/>
        <color theme="1"/>
        <rFont val="ＭＳ ゴシック"/>
        <family val="3"/>
        <charset val="128"/>
      </rPr>
      <t>2</t>
    </r>
    <r>
      <rPr>
        <sz val="12"/>
        <color theme="1"/>
        <rFont val="ＭＳ ゴシック"/>
        <family val="3"/>
        <charset val="128"/>
      </rPr>
      <t>以上</t>
    </r>
    <rPh sb="47" eb="49">
      <t>イジョウ</t>
    </rPh>
    <phoneticPr fontId="2"/>
  </si>
  <si>
    <t>ラップ長さは300㎜以上
離れは150mm以下かつラップ長さの1/5以下</t>
    <rPh sb="3" eb="4">
      <t>ナガ</t>
    </rPh>
    <rPh sb="10" eb="12">
      <t>イジョウ</t>
    </rPh>
    <rPh sb="13" eb="14">
      <t>ハナ</t>
    </rPh>
    <rPh sb="21" eb="23">
      <t>イカ</t>
    </rPh>
    <rPh sb="28" eb="29">
      <t>ナガ</t>
    </rPh>
    <rPh sb="34" eb="36">
      <t>イカ</t>
    </rPh>
    <phoneticPr fontId="2"/>
  </si>
  <si>
    <t>Remarks</t>
    <phoneticPr fontId="2"/>
  </si>
  <si>
    <t>OUTPUT</t>
    <phoneticPr fontId="2"/>
  </si>
  <si>
    <t>Relavant documents
or Numerical value</t>
    <phoneticPr fontId="2"/>
  </si>
  <si>
    <t>Structural Drawing</t>
    <phoneticPr fontId="2"/>
  </si>
  <si>
    <t>Annex (2)</t>
    <phoneticPr fontId="2"/>
  </si>
  <si>
    <t>Annex (4)</t>
    <phoneticPr fontId="2"/>
  </si>
  <si>
    <t>Annex (3)</t>
    <phoneticPr fontId="2"/>
  </si>
  <si>
    <t>Annex (5)</t>
    <phoneticPr fontId="2"/>
  </si>
  <si>
    <t>Annex (1)</t>
    <phoneticPr fontId="2"/>
  </si>
  <si>
    <t>Chapter1
1.4</t>
    <phoneticPr fontId="2"/>
  </si>
  <si>
    <t>□</t>
  </si>
  <si>
    <t>80
81</t>
    <phoneticPr fontId="2"/>
  </si>
  <si>
    <t>Satisfactory</t>
    <phoneticPr fontId="2"/>
  </si>
  <si>
    <t>Sec 2.2</t>
    <phoneticPr fontId="2"/>
  </si>
  <si>
    <t>Annex (6)</t>
    <phoneticPr fontId="2"/>
  </si>
  <si>
    <t>99-105</t>
    <phoneticPr fontId="2"/>
  </si>
  <si>
    <t>8,12
17,63</t>
    <phoneticPr fontId="2"/>
  </si>
  <si>
    <t>68,74,85</t>
    <phoneticPr fontId="2"/>
  </si>
  <si>
    <t>64,67
73,84</t>
    <phoneticPr fontId="2"/>
  </si>
  <si>
    <t>65,66
69,75
76,81
82</t>
    <phoneticPr fontId="2"/>
  </si>
  <si>
    <t>Sec 3.7</t>
    <phoneticPr fontId="2"/>
  </si>
  <si>
    <t>Sec 8.2.3
Sec 8.2.12.2
Sec 8.3.4.2
Sec 8.3.5.3
Sec 8.3.5.4
Sec 8.3.10.5</t>
    <phoneticPr fontId="2"/>
  </si>
  <si>
    <t>24,69</t>
    <phoneticPr fontId="2"/>
  </si>
  <si>
    <t>23,69</t>
    <phoneticPr fontId="2"/>
  </si>
  <si>
    <t>69,82</t>
    <phoneticPr fontId="2"/>
  </si>
  <si>
    <t>62,69</t>
    <phoneticPr fontId="2"/>
  </si>
  <si>
    <t>65,72</t>
    <phoneticPr fontId="2"/>
  </si>
  <si>
    <t>Sec 8.1.2.1</t>
    <phoneticPr fontId="2"/>
  </si>
  <si>
    <t>62,72</t>
    <phoneticPr fontId="2"/>
  </si>
  <si>
    <t>69,77,78</t>
    <phoneticPr fontId="2"/>
  </si>
  <si>
    <t>35,36,69</t>
    <phoneticPr fontId="2"/>
  </si>
  <si>
    <t>33,36,69</t>
    <phoneticPr fontId="2"/>
  </si>
  <si>
    <t>Sec 6.6.3.4
Sec 6.6.3.5</t>
    <phoneticPr fontId="2"/>
  </si>
  <si>
    <t>Sec 6.2.5</t>
    <phoneticPr fontId="2"/>
  </si>
  <si>
    <t>Schedule</t>
    <phoneticPr fontId="2"/>
  </si>
  <si>
    <t>Curing (days)</t>
    <phoneticPr fontId="2"/>
  </si>
  <si>
    <t>Building Name</t>
    <phoneticPr fontId="2"/>
  </si>
  <si>
    <t>Describe the Contents of the Confirmation</t>
    <phoneticPr fontId="2"/>
  </si>
  <si>
    <t>confirm</t>
    <phoneticPr fontId="2"/>
  </si>
  <si>
    <t>not
confirm</t>
    <phoneticPr fontId="2"/>
  </si>
  <si>
    <t>Cross-sectional shape</t>
    <phoneticPr fontId="2"/>
  </si>
  <si>
    <t>example</t>
    <phoneticPr fontId="2"/>
  </si>
  <si>
    <t>ex) Schedule</t>
    <phoneticPr fontId="2"/>
  </si>
  <si>
    <t>Declaration</t>
    <phoneticPr fontId="2"/>
  </si>
  <si>
    <t>Software</t>
    <phoneticPr fontId="2"/>
  </si>
  <si>
    <t>Loads etc.</t>
    <phoneticPr fontId="2"/>
  </si>
  <si>
    <t>Beams are designed in the design report.</t>
    <phoneticPr fontId="2"/>
  </si>
  <si>
    <t>Shear walls are designed in the design report.</t>
    <phoneticPr fontId="2"/>
  </si>
  <si>
    <r>
      <t xml:space="preserve">Select one of the shear wall symbols designed in the design report and describe it (any of them). </t>
    </r>
    <r>
      <rPr>
        <sz val="12"/>
        <color theme="1"/>
        <rFont val="ＭＳ ゴシック"/>
        <family val="3"/>
        <charset val="128"/>
      </rPr>
      <t>ex) 【Story1/SW-3】</t>
    </r>
    <phoneticPr fontId="2"/>
  </si>
  <si>
    <r>
      <rPr>
        <b/>
        <sz val="12"/>
        <color theme="1"/>
        <rFont val="ＭＳ ゴシック"/>
        <family val="3"/>
        <charset val="128"/>
      </rPr>
      <t>★Comfirm below</t>
    </r>
    <r>
      <rPr>
        <sz val="12"/>
        <color theme="1"/>
        <rFont val="ＭＳ ゴシック"/>
        <family val="3"/>
        <charset val="128"/>
      </rPr>
      <t xml:space="preserve">
thickness ≧ h/25 and 100㎜
 (h=supported hight or length)</t>
    </r>
    <phoneticPr fontId="2"/>
  </si>
  <si>
    <t>Vertical
reinforcement</t>
    <phoneticPr fontId="2"/>
  </si>
  <si>
    <t>Horizontal
reinforcement</t>
    <phoneticPr fontId="2"/>
  </si>
  <si>
    <r>
      <rPr>
        <b/>
        <sz val="12"/>
        <color theme="1"/>
        <rFont val="ＭＳ ゴシック"/>
        <family val="3"/>
        <charset val="128"/>
      </rPr>
      <t>★Comfirm below</t>
    </r>
    <r>
      <rPr>
        <sz val="12"/>
        <color theme="1"/>
        <rFont val="ＭＳ ゴシック"/>
        <family val="3"/>
        <charset val="128"/>
      </rPr>
      <t xml:space="preserve">
・Walls with a thickness of 250 mm or more are two layers reinforcement.
・Maximum spacing of reinforcement shall not be spaced farther apart than three times the wall thickness, nor farther apart than 450 mm.</t>
    </r>
    <phoneticPr fontId="2"/>
  </si>
  <si>
    <t>★Comfirm below
・Walls with a thickness of 250 mm or more are two layers reinforcement.
・Maximum spacing of reinforcement shall not be spaced farther apart than three times the wall thickness, nor farther apart than 450 mm.</t>
    <phoneticPr fontId="2"/>
  </si>
  <si>
    <r>
      <t>Select one of the foundation symbols in the structural drawings and describe it (any of them).</t>
    </r>
    <r>
      <rPr>
        <sz val="12"/>
        <color theme="1"/>
        <rFont val="ＭＳ ゴシック"/>
        <family val="3"/>
        <charset val="128"/>
      </rPr>
      <t xml:space="preserve"> ex) 【PC-1】</t>
    </r>
    <phoneticPr fontId="2"/>
  </si>
  <si>
    <t>Column/Beam/
Shear wall/Slab</t>
    <phoneticPr fontId="2"/>
  </si>
  <si>
    <r>
      <rPr>
        <b/>
        <sz val="11"/>
        <color theme="1"/>
        <rFont val="ＭＳ ゴシック"/>
        <family val="3"/>
        <charset val="128"/>
      </rPr>
      <t xml:space="preserve">Pitch of the end (ℓ0) area </t>
    </r>
    <r>
      <rPr>
        <b/>
        <strike/>
        <sz val="11"/>
        <color theme="1"/>
        <rFont val="ＭＳ ゴシック"/>
        <family val="3"/>
        <charset val="128"/>
      </rPr>
      <t>is described</t>
    </r>
    <r>
      <rPr>
        <b/>
        <strike/>
        <sz val="11"/>
        <color theme="4"/>
        <rFont val="ＭＳ ゴシック"/>
        <family val="3"/>
        <charset val="128"/>
      </rPr>
      <t>.</t>
    </r>
    <r>
      <rPr>
        <sz val="12"/>
        <color theme="1"/>
        <rFont val="ＭＳ ゴシック"/>
        <family val="3"/>
        <charset val="128"/>
      </rPr>
      <t xml:space="preserve">
→Describe it.  ex）125mm</t>
    </r>
  </si>
  <si>
    <t>旧
番号</t>
    <rPh sb="0" eb="1">
      <t>キュウ</t>
    </rPh>
    <rPh sb="2" eb="4">
      <t>バンゴウ</t>
    </rPh>
    <phoneticPr fontId="2"/>
  </si>
  <si>
    <t>-</t>
  </si>
  <si>
    <t>Sec 8.3.5.1
Fig 6.8.6</t>
    <phoneticPr fontId="2"/>
  </si>
  <si>
    <t>Sec 8.3.4.1
Fig 6.8.1</t>
    <phoneticPr fontId="2"/>
  </si>
  <si>
    <r>
      <rPr>
        <b/>
        <sz val="12"/>
        <color theme="1"/>
        <rFont val="ＭＳ ゴシック"/>
        <family val="3"/>
        <charset val="128"/>
      </rPr>
      <t>★Comfirm below (h is depth of beam)</t>
    </r>
    <r>
      <rPr>
        <sz val="12"/>
        <color theme="1"/>
        <rFont val="ＭＳ ゴシック"/>
        <family val="3"/>
        <charset val="128"/>
      </rPr>
      <t xml:space="preserve">
・width ≧｛0.3h、250mm｝</t>
    </r>
    <phoneticPr fontId="2"/>
  </si>
  <si>
    <r>
      <rPr>
        <b/>
        <sz val="12"/>
        <color theme="1"/>
        <rFont val="ＭＳ ゴシック"/>
        <family val="3"/>
        <charset val="128"/>
      </rPr>
      <t>Total floor area</t>
    </r>
    <r>
      <rPr>
        <sz val="12"/>
        <color theme="1"/>
        <rFont val="ＭＳ ゴシック"/>
        <family val="3"/>
        <charset val="128"/>
      </rPr>
      <t xml:space="preserve">
→Describe it. ex）4353.41㎡</t>
    </r>
    <phoneticPr fontId="2"/>
  </si>
  <si>
    <r>
      <rPr>
        <b/>
        <sz val="12"/>
        <color theme="1"/>
        <rFont val="ＭＳ ゴシック"/>
        <family val="3"/>
        <charset val="128"/>
      </rPr>
      <t>Ground floor area</t>
    </r>
    <r>
      <rPr>
        <sz val="12"/>
        <color theme="1"/>
        <rFont val="ＭＳ ゴシック"/>
        <family val="3"/>
        <charset val="128"/>
      </rPr>
      <t xml:space="preserve">
→Describe it. ex）527.03㎡</t>
    </r>
    <phoneticPr fontId="2"/>
  </si>
  <si>
    <r>
      <rPr>
        <b/>
        <sz val="12"/>
        <color theme="1"/>
        <rFont val="ＭＳ ゴシック"/>
        <family val="3"/>
        <charset val="128"/>
      </rPr>
      <t>Codes and Standards</t>
    </r>
    <r>
      <rPr>
        <sz val="12"/>
        <color theme="1"/>
        <rFont val="ＭＳ ゴシック"/>
        <family val="3"/>
        <charset val="128"/>
      </rPr>
      <t xml:space="preserve">
→Describe it. ex）BNBC2020</t>
    </r>
    <phoneticPr fontId="2"/>
  </si>
  <si>
    <r>
      <rPr>
        <b/>
        <sz val="12"/>
        <color theme="1"/>
        <rFont val="ＭＳ ゴシック"/>
        <family val="3"/>
        <charset val="128"/>
      </rPr>
      <t>Total Dead Load</t>
    </r>
    <r>
      <rPr>
        <sz val="12"/>
        <color theme="1"/>
        <rFont val="ＭＳ ゴシック"/>
        <family val="3"/>
        <charset val="128"/>
      </rPr>
      <t xml:space="preserve">
→Describe it. ex）53041.2kN</t>
    </r>
    <phoneticPr fontId="2"/>
  </si>
  <si>
    <r>
      <rPr>
        <b/>
        <sz val="12"/>
        <color theme="1"/>
        <rFont val="ＭＳ ゴシック"/>
        <family val="3"/>
        <charset val="128"/>
      </rPr>
      <t>Total Live Load</t>
    </r>
    <r>
      <rPr>
        <sz val="12"/>
        <color theme="1"/>
        <rFont val="ＭＳ ゴシック"/>
        <family val="3"/>
        <charset val="128"/>
      </rPr>
      <t xml:space="preserve">
→Describe it. ex）9484.0kN</t>
    </r>
    <phoneticPr fontId="2"/>
  </si>
  <si>
    <r>
      <rPr>
        <b/>
        <sz val="12"/>
        <color theme="1"/>
        <rFont val="ＭＳ ゴシック"/>
        <family val="3"/>
        <charset val="128"/>
      </rPr>
      <t>T(s)：Building period</t>
    </r>
    <r>
      <rPr>
        <sz val="12"/>
        <color theme="1"/>
        <rFont val="ＭＳ ゴシック"/>
        <family val="3"/>
        <charset val="128"/>
      </rPr>
      <t xml:space="preserve">
→Describe it. ex）T=0.694678957</t>
    </r>
    <phoneticPr fontId="2"/>
  </si>
  <si>
    <r>
      <rPr>
        <b/>
        <sz val="12"/>
        <color theme="1"/>
        <rFont val="ＭＳ ゴシック"/>
        <family val="3"/>
        <charset val="128"/>
      </rPr>
      <t>V：Design base shear. V=Sa･W</t>
    </r>
    <r>
      <rPr>
        <sz val="12"/>
        <color theme="1"/>
        <rFont val="ＭＳ ゴシック"/>
        <family val="3"/>
        <charset val="128"/>
      </rPr>
      <t xml:space="preserve">
→Describe it. ex）V=3823.5kN</t>
    </r>
    <phoneticPr fontId="2"/>
  </si>
  <si>
    <t xml:space="preserve">A compaction method such as using mechanical vibrators </t>
    <phoneticPr fontId="2"/>
  </si>
  <si>
    <r>
      <rPr>
        <b/>
        <sz val="12"/>
        <color theme="1"/>
        <rFont val="ＭＳ ゴシック"/>
        <family val="3"/>
        <charset val="128"/>
      </rPr>
      <t>The curing period</t>
    </r>
    <r>
      <rPr>
        <sz val="12"/>
        <color theme="1"/>
        <rFont val="ＭＳ ゴシック"/>
        <family val="3"/>
        <charset val="128"/>
      </rPr>
      <t xml:space="preserve">
→Describe it. ex）21 days</t>
    </r>
    <phoneticPr fontId="2"/>
  </si>
  <si>
    <r>
      <rPr>
        <b/>
        <sz val="12"/>
        <color theme="1"/>
        <rFont val="ＭＳ ゴシック"/>
        <family val="3"/>
        <charset val="128"/>
      </rPr>
      <t>The type of foundation</t>
    </r>
    <r>
      <rPr>
        <sz val="12"/>
        <color theme="1"/>
        <rFont val="ＭＳ ゴシック"/>
        <family val="3"/>
        <charset val="128"/>
      </rPr>
      <t xml:space="preserve">
→Describe it. ex）cast in situ pile</t>
    </r>
    <phoneticPr fontId="2"/>
  </si>
  <si>
    <r>
      <rPr>
        <b/>
        <sz val="12"/>
        <color theme="1"/>
        <rFont val="ＭＳ ゴシック"/>
        <family val="3"/>
        <charset val="128"/>
      </rPr>
      <t>Steel yield strength (fy) of longitudinal rebar. Confirm the consistency between design report and structural drawing.</t>
    </r>
    <r>
      <rPr>
        <sz val="12"/>
        <color theme="1"/>
        <rFont val="ＭＳ ゴシック"/>
        <family val="3"/>
        <charset val="128"/>
      </rPr>
      <t xml:space="preserve"> 
→Describe it. ex）414N/㎟</t>
    </r>
    <phoneticPr fontId="2"/>
  </si>
  <si>
    <t xml:space="preserve">The type of foundation
→Describe it. ex）pile foundation </t>
    <phoneticPr fontId="2"/>
  </si>
  <si>
    <r>
      <rPr>
        <b/>
        <sz val="12"/>
        <color theme="1"/>
        <rFont val="ＭＳ ゴシック"/>
        <family val="3"/>
        <charset val="128"/>
      </rPr>
      <t>Depth of footing above</t>
    </r>
    <r>
      <rPr>
        <sz val="12"/>
        <color theme="1"/>
        <rFont val="ＭＳ ゴシック"/>
        <family val="3"/>
        <charset val="128"/>
      </rPr>
      <t xml:space="preserve">
→describe it. ex）550mm</t>
    </r>
    <phoneticPr fontId="2"/>
  </si>
  <si>
    <r>
      <rPr>
        <b/>
        <sz val="12"/>
        <color theme="1"/>
        <rFont val="ＭＳ ゴシック"/>
        <family val="3"/>
        <charset val="128"/>
      </rPr>
      <t>Development length （ℓdh）</t>
    </r>
    <r>
      <rPr>
        <sz val="12"/>
        <color theme="1"/>
        <rFont val="ＭＳ ゴシック"/>
        <family val="3"/>
        <charset val="128"/>
      </rPr>
      <t xml:space="preserve">
→describe it. Ex) 185mm</t>
    </r>
    <phoneticPr fontId="2"/>
  </si>
  <si>
    <r>
      <rPr>
        <b/>
        <sz val="12"/>
        <color theme="1"/>
        <rFont val="ＭＳ ゴシック"/>
        <family val="3"/>
        <charset val="128"/>
      </rPr>
      <t>Diameter of stirrup</t>
    </r>
    <r>
      <rPr>
        <sz val="12"/>
        <color theme="1"/>
        <rFont val="ＭＳ ゴシック"/>
        <family val="3"/>
        <charset val="128"/>
      </rPr>
      <t xml:space="preserve">
→Describe it.  ex）10φ</t>
    </r>
    <phoneticPr fontId="2"/>
  </si>
  <si>
    <t>Shear wall schedule above in the structural drawing. The following is a review of this shear wall.</t>
    <phoneticPr fontId="2"/>
  </si>
  <si>
    <r>
      <rPr>
        <b/>
        <sz val="12"/>
        <color theme="1"/>
        <rFont val="ＭＳ ゴシック"/>
        <family val="3"/>
        <charset val="128"/>
      </rPr>
      <t>The type of slab</t>
    </r>
    <r>
      <rPr>
        <sz val="12"/>
        <color theme="1"/>
        <rFont val="ＭＳ ゴシック"/>
        <family val="3"/>
        <charset val="128"/>
      </rPr>
      <t xml:space="preserve">
→Describe it. ex）Beam supported cast in suit slab</t>
    </r>
    <phoneticPr fontId="2"/>
  </si>
  <si>
    <t>Slab schedule in the structural drawing. The following is a review of this slab.</t>
    <phoneticPr fontId="2"/>
  </si>
  <si>
    <r>
      <rPr>
        <b/>
        <sz val="12"/>
        <color theme="1"/>
        <rFont val="ＭＳ ゴシック"/>
        <family val="3"/>
        <charset val="128"/>
      </rPr>
      <t>Thickness of the slab above</t>
    </r>
    <r>
      <rPr>
        <sz val="12"/>
        <color theme="1"/>
        <rFont val="ＭＳ ゴシック"/>
        <family val="3"/>
        <charset val="128"/>
      </rPr>
      <t xml:space="preserve">
→descrive it. ex) 125mm</t>
    </r>
    <phoneticPr fontId="2"/>
  </si>
  <si>
    <t>Data source</t>
    <phoneticPr fontId="2"/>
  </si>
  <si>
    <t>DESIGN
REPORT</t>
    <phoneticPr fontId="2"/>
  </si>
  <si>
    <t>Archi-
tectural
DRAWING</t>
    <phoneticPr fontId="2"/>
  </si>
  <si>
    <t>Struc-
tural
DRAWING</t>
    <phoneticPr fontId="2"/>
  </si>
  <si>
    <r>
      <rPr>
        <b/>
        <sz val="11"/>
        <color theme="1"/>
        <rFont val="ＭＳ ゴシック"/>
        <family val="3"/>
        <charset val="128"/>
      </rPr>
      <t>longitudinal rebars of column above from structural drawing are over 4.</t>
    </r>
    <r>
      <rPr>
        <sz val="12"/>
        <color theme="1"/>
        <rFont val="ＭＳ ゴシック"/>
        <family val="3"/>
        <charset val="128"/>
      </rPr>
      <t xml:space="preserve">
→Describe the number of longitudinal rebars &amp; diameter(φ). ex）14-25φ</t>
    </r>
    <phoneticPr fontId="2"/>
  </si>
  <si>
    <r>
      <rPr>
        <b/>
        <sz val="12"/>
        <color theme="1"/>
        <rFont val="ＭＳ ゴシック"/>
        <family val="3"/>
        <charset val="128"/>
      </rPr>
      <t>Diameter and number of longitudinal rebar above from structural drawing (top side of the end of the beam).</t>
    </r>
    <r>
      <rPr>
        <sz val="12"/>
        <color theme="1"/>
        <rFont val="ＭＳ ゴシック"/>
        <family val="3"/>
        <charset val="128"/>
      </rPr>
      <t xml:space="preserve"> 
→describe it. ex) 6-20φ</t>
    </r>
    <phoneticPr fontId="2"/>
  </si>
  <si>
    <r>
      <rPr>
        <b/>
        <sz val="12"/>
        <color theme="1"/>
        <rFont val="ＭＳ ゴシック"/>
        <family val="3"/>
        <charset val="128"/>
      </rPr>
      <t>Occupancy category is selected according to Table6.1.1.</t>
    </r>
    <r>
      <rPr>
        <sz val="12"/>
        <color theme="1"/>
        <rFont val="ＭＳ ゴシック"/>
        <family val="3"/>
        <charset val="128"/>
      </rPr>
      <t xml:space="preserve">
→Describe it. ex）Ⅱ</t>
    </r>
    <phoneticPr fontId="2"/>
  </si>
  <si>
    <t>Manual
page</t>
    <phoneticPr fontId="2"/>
  </si>
  <si>
    <r>
      <rPr>
        <b/>
        <sz val="12"/>
        <color theme="1"/>
        <rFont val="ＭＳ ゴシック"/>
        <family val="3"/>
        <charset val="128"/>
      </rPr>
      <t xml:space="preserve">Cs：Normalized acceleration response spectrum
</t>
    </r>
    <r>
      <rPr>
        <sz val="12"/>
        <color theme="1"/>
        <rFont val="ＭＳ ゴシック"/>
        <family val="3"/>
        <charset val="128"/>
      </rPr>
      <t>→Describe it. ex）Cs=3.375</t>
    </r>
    <phoneticPr fontId="2"/>
  </si>
  <si>
    <r>
      <rPr>
        <b/>
        <sz val="12"/>
        <color theme="1"/>
        <rFont val="ＭＳ ゴシック"/>
        <family val="3"/>
        <charset val="128"/>
      </rPr>
      <t xml:space="preserve">Sa：Design spectral acceleration. Sa=2/3×ZI/R×Cs
</t>
    </r>
    <r>
      <rPr>
        <sz val="12"/>
        <color theme="1"/>
        <rFont val="ＭＳ ゴシック"/>
        <family val="3"/>
        <charset val="128"/>
      </rPr>
      <t>→Describe it. ex）Sa=0.069</t>
    </r>
    <phoneticPr fontId="2"/>
  </si>
  <si>
    <r>
      <rPr>
        <b/>
        <sz val="12"/>
        <color theme="1"/>
        <rFont val="ＭＳ ゴシック"/>
        <family val="3"/>
        <charset val="128"/>
      </rPr>
      <t xml:space="preserve">Height limit is selected according to Table 6.2.19.
</t>
    </r>
    <r>
      <rPr>
        <sz val="12"/>
        <color theme="1"/>
        <rFont val="ＭＳ ゴシック"/>
        <family val="3"/>
        <charset val="128"/>
      </rPr>
      <t>→Describe it. ex）50m</t>
    </r>
    <phoneticPr fontId="2"/>
  </si>
  <si>
    <r>
      <t>Select one of the beam symbols designed in the design report and describe it (any of them).</t>
    </r>
    <r>
      <rPr>
        <sz val="12"/>
        <color theme="1"/>
        <rFont val="ＭＳ ゴシック"/>
        <family val="3"/>
        <charset val="128"/>
      </rPr>
      <t xml:space="preserve"> 
ex) 【Story3&amp;4/F.B-1】</t>
    </r>
    <phoneticPr fontId="2"/>
  </si>
  <si>
    <r>
      <rPr>
        <b/>
        <sz val="12"/>
        <color theme="1"/>
        <rFont val="ＭＳ ゴシック"/>
        <family val="3"/>
        <charset val="128"/>
      </rPr>
      <t xml:space="preserve">Cd：Diflection Amplification Factor is selected according to Table 6.2.19. </t>
    </r>
    <r>
      <rPr>
        <sz val="12"/>
        <color theme="1"/>
        <rFont val="ＭＳ ゴシック"/>
        <family val="3"/>
        <charset val="128"/>
      </rPr>
      <t>→Describe it. ex）Cd=5</t>
    </r>
    <phoneticPr fontId="2"/>
  </si>
  <si>
    <r>
      <rPr>
        <b/>
        <sz val="12"/>
        <color theme="1"/>
        <rFont val="ＭＳ ゴシック"/>
        <family val="3"/>
        <charset val="128"/>
      </rPr>
      <t xml:space="preserve">Declaration of the designer (responsibility for the design)
</t>
    </r>
    <r>
      <rPr>
        <sz val="12"/>
        <color theme="1"/>
        <rFont val="ＭＳ ゴシック"/>
        <family val="3"/>
        <charset val="128"/>
      </rPr>
      <t>→Write designer's name. ex）A.K.M Saiful Bari</t>
    </r>
    <phoneticPr fontId="2"/>
  </si>
  <si>
    <r>
      <rPr>
        <b/>
        <sz val="12"/>
        <color theme="1"/>
        <rFont val="ＭＳ ゴシック"/>
        <family val="3"/>
        <charset val="128"/>
      </rPr>
      <t xml:space="preserve">Thickness of section of shear wall above
</t>
    </r>
    <r>
      <rPr>
        <sz val="12"/>
        <color theme="1"/>
        <rFont val="ＭＳ ゴシック"/>
        <family val="3"/>
        <charset val="128"/>
      </rPr>
      <t>→describe the thickness. ex）300mm</t>
    </r>
    <phoneticPr fontId="2"/>
  </si>
  <si>
    <t>D:Design Report
A:Architectural Drawing
S:Structural Drawing</t>
    <phoneticPr fontId="2"/>
  </si>
  <si>
    <t>Data source page or No.</t>
    <phoneticPr fontId="2"/>
  </si>
  <si>
    <r>
      <rPr>
        <b/>
        <sz val="12"/>
        <color theme="1"/>
        <rFont val="ＭＳ ゴシック"/>
        <family val="3"/>
        <charset val="128"/>
      </rPr>
      <t>W：Seismic weight
W=Dead Load+Live Load×(25%,50%,100%,or higher)</t>
    </r>
    <r>
      <rPr>
        <sz val="12"/>
        <color theme="1"/>
        <rFont val="ＭＳ ゴシック"/>
        <family val="3"/>
        <charset val="128"/>
      </rPr>
      <t xml:space="preserve">
→Describe it. ex）W=55412.25kN</t>
    </r>
    <phoneticPr fontId="2"/>
  </si>
  <si>
    <r>
      <rPr>
        <b/>
        <sz val="12"/>
        <color theme="1"/>
        <rFont val="ＭＳ ゴシック"/>
        <family val="3"/>
        <charset val="128"/>
      </rPr>
      <t xml:space="preserve">Computer output of required area of vertical reinforcement above </t>
    </r>
    <r>
      <rPr>
        <sz val="12"/>
        <color theme="1"/>
        <rFont val="ＭＳ ゴシック"/>
        <family val="3"/>
        <charset val="128"/>
      </rPr>
      <t xml:space="preserve">
→describe it. ex) 4303㎟</t>
    </r>
    <phoneticPr fontId="2"/>
  </si>
  <si>
    <r>
      <rPr>
        <b/>
        <sz val="12"/>
        <color theme="1"/>
        <rFont val="ＭＳ ゴシック"/>
        <family val="3"/>
        <charset val="128"/>
      </rPr>
      <t xml:space="preserve">Length of Pile
</t>
    </r>
    <r>
      <rPr>
        <sz val="12"/>
        <color theme="1"/>
        <rFont val="ＭＳ ゴシック"/>
        <family val="3"/>
        <charset val="128"/>
      </rPr>
      <t>→If applicable, describe the length of the pile. ex) 29700mm</t>
    </r>
    <phoneticPr fontId="2"/>
  </si>
  <si>
    <r>
      <rPr>
        <b/>
        <sz val="12"/>
        <color theme="1"/>
        <rFont val="ＭＳ ゴシック"/>
        <family val="3"/>
        <charset val="128"/>
      </rPr>
      <t>The type of Moment Resisting Frame(SMF, IMF, or OMF)</t>
    </r>
    <r>
      <rPr>
        <sz val="12"/>
        <color theme="1"/>
        <rFont val="ＭＳ ゴシック"/>
        <family val="3"/>
        <charset val="128"/>
      </rPr>
      <t xml:space="preserve">
→Describe it. ex）IMF</t>
    </r>
    <phoneticPr fontId="2"/>
  </si>
  <si>
    <r>
      <rPr>
        <b/>
        <sz val="12"/>
        <color theme="1"/>
        <rFont val="ＭＳ ゴシック"/>
        <family val="3"/>
        <charset val="128"/>
      </rPr>
      <t xml:space="preserve">Seismic Zone Coefficient "Z" is selected according to Table6.2.14, 6.2.15. </t>
    </r>
    <r>
      <rPr>
        <sz val="12"/>
        <color theme="1"/>
        <rFont val="ＭＳ ゴシック"/>
        <family val="3"/>
        <charset val="128"/>
      </rPr>
      <t>→Describe it. ex）0.2</t>
    </r>
    <phoneticPr fontId="2"/>
  </si>
  <si>
    <r>
      <rPr>
        <b/>
        <sz val="12"/>
        <color theme="1"/>
        <rFont val="ＭＳ ゴシック"/>
        <family val="3"/>
        <charset val="128"/>
      </rPr>
      <t>Seismic Zone is selected according to Figure6.2.24.</t>
    </r>
    <r>
      <rPr>
        <sz val="12"/>
        <color theme="1"/>
        <rFont val="ＭＳ ゴシック"/>
        <family val="3"/>
        <charset val="128"/>
      </rPr>
      <t xml:space="preserve">
→Describe it. ex）2</t>
    </r>
    <phoneticPr fontId="2"/>
  </si>
  <si>
    <r>
      <rPr>
        <b/>
        <sz val="12"/>
        <color theme="1"/>
        <rFont val="ＭＳ ゴシック"/>
        <family val="3"/>
        <charset val="128"/>
      </rPr>
      <t xml:space="preserve">S：Site Class based on Soil properties is selected according to Table6.2.13. </t>
    </r>
    <r>
      <rPr>
        <sz val="12"/>
        <color theme="1"/>
        <rFont val="ＭＳ ゴシック"/>
        <family val="3"/>
        <charset val="128"/>
      </rPr>
      <t>→Describe it. ex）SD</t>
    </r>
    <phoneticPr fontId="2"/>
  </si>
  <si>
    <r>
      <rPr>
        <b/>
        <sz val="12"/>
        <color theme="1"/>
        <rFont val="ＭＳ ゴシック"/>
        <family val="3"/>
        <charset val="128"/>
      </rPr>
      <t>Design software Name</t>
    </r>
    <r>
      <rPr>
        <sz val="12"/>
        <color theme="1"/>
        <rFont val="ＭＳ ゴシック"/>
        <family val="3"/>
        <charset val="128"/>
      </rPr>
      <t xml:space="preserve">
→Describe it. ex）ETABS v16.2.1</t>
    </r>
    <phoneticPr fontId="2"/>
  </si>
  <si>
    <r>
      <rPr>
        <b/>
        <sz val="12"/>
        <color theme="1"/>
        <rFont val="ＭＳ ゴシック"/>
        <family val="3"/>
        <charset val="128"/>
      </rPr>
      <t>Soil report Confirmation.</t>
    </r>
    <r>
      <rPr>
        <sz val="12"/>
        <color theme="1"/>
        <rFont val="ＭＳ ゴシック"/>
        <family val="3"/>
        <charset val="128"/>
      </rPr>
      <t xml:space="preserve">
→Describe the site. Ex) Basundhara R/A, Dhaka</t>
    </r>
    <phoneticPr fontId="2"/>
  </si>
  <si>
    <r>
      <rPr>
        <b/>
        <sz val="12"/>
        <color theme="1"/>
        <rFont val="ＭＳ ゴシック"/>
        <family val="3"/>
        <charset val="128"/>
      </rPr>
      <t>Design method</t>
    </r>
    <r>
      <rPr>
        <sz val="12"/>
        <color theme="1"/>
        <rFont val="ＭＳ ゴシック"/>
        <family val="3"/>
        <charset val="128"/>
      </rPr>
      <t xml:space="preserve">
→Describe it. ex）USD,WSD</t>
    </r>
    <phoneticPr fontId="2"/>
  </si>
  <si>
    <r>
      <rPr>
        <b/>
        <sz val="12"/>
        <color theme="1"/>
        <rFont val="ＭＳ ゴシック"/>
        <family val="3"/>
        <charset val="128"/>
      </rPr>
      <t>Earthquake Analysis methods</t>
    </r>
    <r>
      <rPr>
        <sz val="12"/>
        <color theme="1"/>
        <rFont val="ＭＳ ゴシック"/>
        <family val="3"/>
        <charset val="128"/>
      </rPr>
      <t xml:space="preserve">
→Describe it. ex）Equivalent static analysis</t>
    </r>
    <phoneticPr fontId="2"/>
  </si>
  <si>
    <r>
      <rPr>
        <b/>
        <sz val="12"/>
        <color theme="1"/>
        <rFont val="ＭＳ ゴシック"/>
        <family val="3"/>
        <charset val="128"/>
      </rPr>
      <t>Building Height</t>
    </r>
    <r>
      <rPr>
        <sz val="12"/>
        <color theme="1"/>
        <rFont val="ＭＳ ゴシック"/>
        <family val="3"/>
        <charset val="128"/>
      </rPr>
      <t xml:space="preserve">
→Describe it. ex）34.5m</t>
    </r>
    <phoneticPr fontId="2"/>
  </si>
  <si>
    <t>Wind Loads</t>
    <phoneticPr fontId="2"/>
  </si>
  <si>
    <r>
      <t xml:space="preserve">Importance Factor (Table 6.2.9)
</t>
    </r>
    <r>
      <rPr>
        <sz val="12"/>
        <color theme="1"/>
        <rFont val="ＭＳ ゴシック"/>
        <family val="3"/>
        <charset val="128"/>
      </rPr>
      <t>→Describe it. ex）1</t>
    </r>
    <phoneticPr fontId="2"/>
  </si>
  <si>
    <r>
      <rPr>
        <b/>
        <sz val="12"/>
        <color theme="1"/>
        <rFont val="ＭＳ ゴシック"/>
        <family val="3"/>
        <charset val="128"/>
      </rPr>
      <t xml:space="preserve">I：Importance factor is selected according to Table 6.2.17.
</t>
    </r>
    <r>
      <rPr>
        <sz val="12"/>
        <color theme="1"/>
        <rFont val="ＭＳ ゴシック"/>
        <family val="3"/>
        <charset val="128"/>
      </rPr>
      <t>→Describe it. ex）1.00</t>
    </r>
    <phoneticPr fontId="2"/>
  </si>
  <si>
    <t>Sec 2.4.8</t>
    <phoneticPr fontId="2"/>
  </si>
  <si>
    <t>Vertical</t>
  </si>
  <si>
    <t>Horizontal</t>
    <phoneticPr fontId="2"/>
  </si>
  <si>
    <t xml:space="preserve">Building Irregularities </t>
    <phoneticPr fontId="2"/>
  </si>
  <si>
    <t>Capacity ratio of column above.</t>
    <phoneticPr fontId="2"/>
  </si>
  <si>
    <r>
      <rPr>
        <b/>
        <sz val="12"/>
        <color theme="1"/>
        <rFont val="ＭＳ ゴシック"/>
        <family val="3"/>
        <charset val="128"/>
      </rPr>
      <t>Type of Structure</t>
    </r>
    <r>
      <rPr>
        <sz val="12"/>
        <color theme="1"/>
        <rFont val="ＭＳ ゴシック"/>
        <family val="3"/>
        <charset val="128"/>
      </rPr>
      <t xml:space="preserve">
→Describe it. ex）RCC, Steel</t>
    </r>
    <phoneticPr fontId="2"/>
  </si>
  <si>
    <r>
      <t xml:space="preserve">(a)Tortional Irregurarity check
</t>
    </r>
    <r>
      <rPr>
        <sz val="12"/>
        <color theme="1"/>
        <rFont val="ＭＳ ゴシック"/>
        <family val="3"/>
        <charset val="128"/>
      </rPr>
      <t>(mentioned/not)
Irreguler : Δmax/Δave &gt; 1.2
Extreme   : Δmax/Δave &gt; 1.4</t>
    </r>
    <phoneticPr fontId="2"/>
  </si>
  <si>
    <r>
      <t xml:space="preserve">(c)Diaphragm discontinuity check
</t>
    </r>
    <r>
      <rPr>
        <sz val="12"/>
        <color theme="1"/>
        <rFont val="ＭＳ ゴシック"/>
        <family val="3"/>
        <charset val="128"/>
      </rPr>
      <t xml:space="preserve">(mentioned/not)
Irregular : Aaxn </t>
    </r>
    <r>
      <rPr>
        <sz val="10"/>
        <color theme="1"/>
        <rFont val="ＭＳ ゴシック"/>
        <family val="3"/>
        <charset val="128"/>
      </rPr>
      <t>(= cutout or open areas)</t>
    </r>
    <r>
      <rPr>
        <sz val="12"/>
        <color theme="1"/>
        <rFont val="ＭＳ ゴシック"/>
        <family val="3"/>
        <charset val="128"/>
      </rPr>
      <t xml:space="preserve"> &gt; 1/2XY </t>
    </r>
    <r>
      <rPr>
        <sz val="10"/>
        <color theme="1"/>
        <rFont val="ＭＳ ゴシック"/>
        <family val="3"/>
        <charset val="128"/>
      </rPr>
      <t>(= 50 percent of the gross enclosed area of the diaphragm)</t>
    </r>
    <r>
      <rPr>
        <sz val="12"/>
        <color theme="1"/>
        <rFont val="ＭＳ ゴシック"/>
        <family val="3"/>
        <charset val="128"/>
      </rPr>
      <t xml:space="preserve">  </t>
    </r>
    <phoneticPr fontId="2"/>
  </si>
  <si>
    <r>
      <t xml:space="preserve">Drift check
</t>
    </r>
    <r>
      <rPr>
        <sz val="12"/>
        <color theme="1"/>
        <rFont val="ＭＳ ゴシック"/>
        <family val="3"/>
        <charset val="128"/>
      </rPr>
      <t>Storey drift
→As a representative, describe the maximum value of the X-direction (positive force). ex）0.003139（6F）</t>
    </r>
    <phoneticPr fontId="2"/>
  </si>
  <si>
    <r>
      <rPr>
        <b/>
        <sz val="12"/>
        <color theme="1"/>
        <rFont val="ＭＳ ゴシック"/>
        <family val="3"/>
        <charset val="128"/>
      </rPr>
      <t xml:space="preserve">SDC：Seismic Design Category is selected according to Table6.2.18. 
</t>
    </r>
    <r>
      <rPr>
        <sz val="12"/>
        <color theme="1"/>
        <rFont val="ＭＳ ゴシック"/>
        <family val="3"/>
        <charset val="128"/>
      </rPr>
      <t>→Describe it. ex）D</t>
    </r>
    <phoneticPr fontId="2"/>
  </si>
  <si>
    <r>
      <rPr>
        <b/>
        <sz val="12"/>
        <color theme="1"/>
        <rFont val="ＭＳ ゴシック"/>
        <family val="3"/>
        <charset val="128"/>
      </rPr>
      <t xml:space="preserve">Seismic Force-Resisting System is selected according to Table 6.2.19.
</t>
    </r>
    <r>
      <rPr>
        <sz val="12"/>
        <color theme="1"/>
        <rFont val="ＭＳ ゴシック"/>
        <family val="3"/>
        <charset val="128"/>
      </rPr>
      <t>→Describe it. ex）DUAL SYSTEMS (IMF) E2 Special reinforced concrete shear walls</t>
    </r>
    <phoneticPr fontId="2"/>
  </si>
  <si>
    <r>
      <rPr>
        <b/>
        <sz val="12"/>
        <color theme="1"/>
        <rFont val="ＭＳ ゴシック"/>
        <family val="3"/>
        <charset val="128"/>
      </rPr>
      <t xml:space="preserve">R：Response Reduction Factor is selected according to Table 6.2.19. 
</t>
    </r>
    <r>
      <rPr>
        <sz val="12"/>
        <color theme="1"/>
        <rFont val="ＭＳ ゴシック"/>
        <family val="3"/>
        <charset val="128"/>
      </rPr>
      <t xml:space="preserve">→Describe it. ex）R=6.5 </t>
    </r>
    <phoneticPr fontId="2"/>
  </si>
  <si>
    <r>
      <t xml:space="preserve">(b)Reentrant Corner check (A/L &gt; 0.15)
</t>
    </r>
    <r>
      <rPr>
        <sz val="12"/>
        <color theme="1"/>
        <rFont val="ＭＳ ゴシック"/>
        <family val="3"/>
        <charset val="128"/>
      </rPr>
      <t>(mentioned/not)</t>
    </r>
    <phoneticPr fontId="2"/>
  </si>
  <si>
    <t>Precautions for form work such as follow PWD schedule</t>
    <phoneticPr fontId="2"/>
  </si>
  <si>
    <t>Sec 2.5.5.3.2
(ⅰ)</t>
    <phoneticPr fontId="2"/>
  </si>
  <si>
    <t>Sec 2.5.5.3.1
(ⅰ)</t>
    <phoneticPr fontId="2"/>
  </si>
  <si>
    <t>Sec 2.5.5.3.1
(ⅱ)</t>
    <phoneticPr fontId="2"/>
  </si>
  <si>
    <t>Sec 2.5.5.3.1
(ⅲ)</t>
    <phoneticPr fontId="2"/>
  </si>
  <si>
    <r>
      <t xml:space="preserve">The cover thickness
</t>
    </r>
    <r>
      <rPr>
        <sz val="12"/>
        <color theme="1"/>
        <rFont val="ＭＳ ゴシック"/>
        <family val="3"/>
        <charset val="128"/>
      </rPr>
      <t>(mentioned/not)</t>
    </r>
    <phoneticPr fontId="2"/>
  </si>
  <si>
    <r>
      <t xml:space="preserve">The position of the lap splices (ℓd) of column.  </t>
    </r>
    <r>
      <rPr>
        <sz val="12"/>
        <color theme="1"/>
        <rFont val="ＭＳ ゴシック"/>
        <family val="3"/>
        <charset val="128"/>
      </rPr>
      <t>(mentioned/not)</t>
    </r>
    <phoneticPr fontId="2"/>
  </si>
  <si>
    <r>
      <t xml:space="preserve">The position of the lap splices (ℓd) of beam.  </t>
    </r>
    <r>
      <rPr>
        <sz val="12"/>
        <color theme="1"/>
        <rFont val="ＭＳ ゴシック"/>
        <family val="3"/>
        <charset val="128"/>
      </rPr>
      <t>(mentioned/not)</t>
    </r>
    <phoneticPr fontId="2"/>
  </si>
  <si>
    <t>Beam schedule above in the structural drawing. The following is a review of this beam.</t>
    <phoneticPr fontId="2"/>
  </si>
  <si>
    <t xml:space="preserve">Date  </t>
    <phoneticPr fontId="2"/>
  </si>
  <si>
    <t xml:space="preserve">Name   </t>
    <phoneticPr fontId="2"/>
  </si>
  <si>
    <t>★Building height is lower than the height limit above.</t>
    <phoneticPr fontId="2"/>
  </si>
  <si>
    <t>★The maximum storey drift above is lower than the value of Table 6.2.21 (ex. lower than 0.020hsx). hsx is the story height below level x.</t>
    <phoneticPr fontId="2"/>
  </si>
  <si>
    <t>★The maximum free fall height above is lower than 1.5m (lower is better).</t>
    <phoneticPr fontId="2"/>
  </si>
  <si>
    <r>
      <rPr>
        <b/>
        <sz val="12"/>
        <color theme="1"/>
        <rFont val="ＭＳ ゴシック"/>
        <family val="3"/>
        <charset val="128"/>
      </rPr>
      <t>★The curing period is subject to the following.</t>
    </r>
    <r>
      <rPr>
        <sz val="12"/>
        <color theme="1"/>
        <rFont val="ＭＳ ゴシック"/>
        <family val="3"/>
        <charset val="128"/>
      </rPr>
      <t xml:space="preserve">
・General：More than 7 days at 10℃ or higher.
・High early strength：More than 3 days at 10℃ or higher.
・others：follow Sec 5.11.3.</t>
    </r>
    <phoneticPr fontId="2"/>
  </si>
  <si>
    <r>
      <rPr>
        <b/>
        <sz val="12"/>
        <color theme="1"/>
        <rFont val="ＭＳ ゴシック"/>
        <family val="3"/>
        <charset val="128"/>
      </rPr>
      <t>★fy is subject to the following.</t>
    </r>
    <r>
      <rPr>
        <sz val="12"/>
        <color theme="1"/>
        <rFont val="ＭＳ ゴシック"/>
        <family val="3"/>
        <charset val="128"/>
      </rPr>
      <t xml:space="preserve">
・IMF,OMF : 550N/㎟ or less
・SMF : 420N/㎟ or less</t>
    </r>
    <phoneticPr fontId="2"/>
  </si>
  <si>
    <r>
      <rPr>
        <b/>
        <sz val="12"/>
        <color theme="1"/>
        <rFont val="ＭＳ ゴシック"/>
        <family val="3"/>
        <charset val="128"/>
      </rPr>
      <t>★fyt is subject to the following.</t>
    </r>
    <r>
      <rPr>
        <sz val="12"/>
        <color theme="1"/>
        <rFont val="ＭＳ ゴシック"/>
        <family val="3"/>
        <charset val="128"/>
      </rPr>
      <t xml:space="preserve">
・IMF,OMF : 550N/㎟ or less
・SMF : 700N/㎟ or less</t>
    </r>
    <phoneticPr fontId="2"/>
  </si>
  <si>
    <r>
      <rPr>
        <b/>
        <sz val="11"/>
        <color theme="1"/>
        <rFont val="ＭＳ ゴシック"/>
        <family val="3"/>
        <charset val="128"/>
      </rPr>
      <t>Calculate the total cross-sectional area of longitudinal rebar above from structural drawing</t>
    </r>
    <r>
      <rPr>
        <sz val="12"/>
        <color theme="1"/>
        <rFont val="ＭＳ ゴシック"/>
        <family val="3"/>
        <charset val="128"/>
      </rPr>
      <t xml:space="preserve">
(Nominal cross-sectional area : 
16φ＝201㎟, 20φ＝314㎟, 22φ＝380㎟, 25φ＝491㎟)　　
→Describe it. ex) 14×491＝6874㎟ 
</t>
    </r>
    <phoneticPr fontId="2"/>
  </si>
  <si>
    <r>
      <rPr>
        <b/>
        <sz val="12"/>
        <color theme="1"/>
        <rFont val="ＭＳ ゴシック"/>
        <family val="3"/>
        <charset val="128"/>
      </rPr>
      <t>★Ast satisfies the following.</t>
    </r>
    <r>
      <rPr>
        <sz val="12"/>
        <color theme="1"/>
        <rFont val="ＭＳ ゴシック"/>
        <family val="3"/>
        <charset val="128"/>
      </rPr>
      <t xml:space="preserve">
0.01Ag ≦ Ast ≦ 0.06Ag or 0.04Ag※
 (※preferred not to exceed 0.04Ag)</t>
    </r>
    <phoneticPr fontId="2"/>
  </si>
  <si>
    <r>
      <rPr>
        <b/>
        <sz val="12"/>
        <color theme="1"/>
        <rFont val="ＭＳ ゴシック"/>
        <family val="3"/>
        <charset val="128"/>
      </rPr>
      <t>★Capacity ratio is confirm below.</t>
    </r>
    <r>
      <rPr>
        <sz val="12"/>
        <color theme="1"/>
        <rFont val="ＭＳ ゴシック"/>
        <family val="3"/>
        <charset val="128"/>
      </rPr>
      <t xml:space="preserve">
Capacity ratio ≦ 1.0</t>
    </r>
    <phoneticPr fontId="2"/>
  </si>
  <si>
    <r>
      <rPr>
        <b/>
        <sz val="12"/>
        <color theme="1"/>
        <rFont val="ＭＳ ゴシック"/>
        <family val="3"/>
        <charset val="128"/>
      </rPr>
      <t xml:space="preserve">Calculate the provided area of longitudinal rebar above from structural drawing. 
</t>
    </r>
    <r>
      <rPr>
        <sz val="12"/>
        <color theme="1"/>
        <rFont val="ＭＳ ゴシック"/>
        <family val="3"/>
        <charset val="128"/>
      </rPr>
      <t>(Nominal cross-sectional area : 
16φ＝201㎟, 20φ＝314㎟, 22φ＝380㎟, 25φ＝491㎟)　
→describe it. ex) 6×314=1884㎟</t>
    </r>
    <phoneticPr fontId="2"/>
  </si>
  <si>
    <r>
      <rPr>
        <b/>
        <sz val="12"/>
        <color theme="1"/>
        <rFont val="ＭＳ ゴシック"/>
        <family val="3"/>
        <charset val="128"/>
      </rPr>
      <t>★Comfirm below</t>
    </r>
    <r>
      <rPr>
        <sz val="12"/>
        <color theme="1"/>
        <rFont val="ＭＳ ゴシック"/>
        <family val="3"/>
        <charset val="128"/>
      </rPr>
      <t xml:space="preserve">
・required area ≦ provided area</t>
    </r>
    <phoneticPr fontId="2"/>
  </si>
  <si>
    <r>
      <rPr>
        <b/>
        <sz val="12"/>
        <color theme="1"/>
        <rFont val="ＭＳ ゴシック"/>
        <family val="3"/>
        <charset val="128"/>
      </rPr>
      <t>★Depth of footing is subject to the following.</t>
    </r>
    <r>
      <rPr>
        <sz val="12"/>
        <color theme="1"/>
        <rFont val="ＭＳ ゴシック"/>
        <family val="3"/>
        <charset val="128"/>
      </rPr>
      <t xml:space="preserve">
・depth ≧ 150mm(on soil)(Column Footing)
・depth ≧ 300mm(on pile)(Pilecap)</t>
    </r>
    <phoneticPr fontId="2"/>
  </si>
  <si>
    <r>
      <rPr>
        <b/>
        <sz val="12"/>
        <color theme="1"/>
        <rFont val="ＭＳ ゴシック"/>
        <family val="3"/>
        <charset val="128"/>
      </rPr>
      <t xml:space="preserve">Calculate the actual provided area of vertical reinforcement above. </t>
    </r>
    <r>
      <rPr>
        <sz val="12"/>
        <color theme="1"/>
        <rFont val="ＭＳ ゴシック"/>
        <family val="3"/>
        <charset val="128"/>
      </rPr>
      <t xml:space="preserve">
→describe it. ex) 28×314＝8792㎟</t>
    </r>
    <phoneticPr fontId="2"/>
  </si>
  <si>
    <r>
      <rPr>
        <b/>
        <sz val="12"/>
        <color theme="1"/>
        <rFont val="ＭＳ ゴシック"/>
        <family val="3"/>
        <charset val="128"/>
      </rPr>
      <t xml:space="preserve">Dimention of section of beam above mentioned. 
</t>
    </r>
    <r>
      <rPr>
        <sz val="12"/>
        <color theme="1"/>
        <rFont val="ＭＳ ゴシック"/>
        <family val="3"/>
        <charset val="128"/>
      </rPr>
      <t>→describe the length. 
ex）300mm×600mm</t>
    </r>
    <phoneticPr fontId="2"/>
  </si>
  <si>
    <r>
      <t xml:space="preserve">Gust Effect Factor
</t>
    </r>
    <r>
      <rPr>
        <sz val="12"/>
        <color theme="1"/>
        <rFont val="ＭＳ ゴシック"/>
        <family val="3"/>
        <charset val="128"/>
      </rPr>
      <t>→Describe it. ex）0.85
If building period greater than 1.0 second, the Gust Effect Factor shall be calculated.</t>
    </r>
    <phoneticPr fontId="2"/>
  </si>
  <si>
    <t>BNBC2020
PartⅥ</t>
    <phoneticPr fontId="2"/>
  </si>
  <si>
    <r>
      <rPr>
        <b/>
        <sz val="12"/>
        <color theme="1"/>
        <rFont val="ＭＳ ゴシック"/>
        <family val="3"/>
        <charset val="128"/>
      </rPr>
      <t xml:space="preserve">★Confirm the consistency between design report and structural drawing. </t>
    </r>
    <r>
      <rPr>
        <sz val="12"/>
        <color theme="1"/>
        <rFont val="ＭＳ ゴシック"/>
        <family val="3"/>
        <charset val="128"/>
      </rPr>
      <t xml:space="preserve">
・fc' of design report ＝ fc' of structural drawing</t>
    </r>
    <phoneticPr fontId="2"/>
  </si>
  <si>
    <r>
      <rPr>
        <b/>
        <sz val="12"/>
        <color theme="1"/>
        <rFont val="ＭＳ ゴシック"/>
        <family val="3"/>
        <charset val="128"/>
      </rPr>
      <t>Required area of longitudinal rebar above from computer output (top side of the end of the beam)</t>
    </r>
    <r>
      <rPr>
        <sz val="12"/>
        <color theme="1"/>
        <rFont val="ＭＳ ゴシック"/>
        <family val="3"/>
        <charset val="128"/>
      </rPr>
      <t xml:space="preserve">
→describe it. ex) 962㎟</t>
    </r>
    <phoneticPr fontId="2"/>
  </si>
  <si>
    <t>Footing or Pilecap schedule in the structural drawings. The following is a review of this foundation.</t>
    <phoneticPr fontId="2"/>
  </si>
  <si>
    <t>Design method</t>
    <phoneticPr fontId="2"/>
  </si>
  <si>
    <t>Earthquake Analysis
methods</t>
    <phoneticPr fontId="2"/>
  </si>
  <si>
    <t xml:space="preserve">Lap splices
</t>
    <phoneticPr fontId="2"/>
  </si>
  <si>
    <t>Steel
yield Strength</t>
    <phoneticPr fontId="2"/>
  </si>
  <si>
    <t>Concreting
Procedure</t>
    <phoneticPr fontId="2"/>
  </si>
  <si>
    <t>Structural System</t>
    <phoneticPr fontId="2"/>
  </si>
  <si>
    <t>Site Conditions</t>
    <phoneticPr fontId="2"/>
  </si>
  <si>
    <r>
      <rPr>
        <b/>
        <sz val="11"/>
        <color theme="1"/>
        <rFont val="ＭＳ ゴシック"/>
        <family val="3"/>
        <charset val="128"/>
      </rPr>
      <t xml:space="preserve">Dimension of section of column above
</t>
    </r>
    <r>
      <rPr>
        <sz val="12"/>
        <color theme="1"/>
        <rFont val="ＭＳ ゴシック"/>
        <family val="3"/>
        <charset val="128"/>
      </rPr>
      <t xml:space="preserve">→describe the dimension. ex）300mm×750mm
</t>
    </r>
    <phoneticPr fontId="2"/>
  </si>
  <si>
    <r>
      <rPr>
        <b/>
        <sz val="12"/>
        <color theme="1"/>
        <rFont val="ＭＳ ゴシック"/>
        <family val="3"/>
        <charset val="128"/>
      </rPr>
      <t>★Comfirm below</t>
    </r>
    <r>
      <rPr>
        <sz val="12"/>
        <color theme="1"/>
        <rFont val="ＭＳ ゴシック"/>
        <family val="3"/>
        <charset val="128"/>
      </rPr>
      <t xml:space="preserve">
・c1 ≧ 300mm
・c2 ≦ c1×2.5</t>
    </r>
    <phoneticPr fontId="2"/>
  </si>
  <si>
    <r>
      <rPr>
        <b/>
        <sz val="11"/>
        <color theme="1"/>
        <rFont val="ＭＳ ゴシック"/>
        <family val="3"/>
        <charset val="128"/>
      </rPr>
      <t xml:space="preserve">Required reinforcement ratio of column above from computer output
</t>
    </r>
    <r>
      <rPr>
        <sz val="12"/>
        <color theme="1"/>
        <rFont val="ＭＳ ゴシック"/>
        <family val="3"/>
        <charset val="128"/>
      </rPr>
      <t>→Describe it. ex）3.06％</t>
    </r>
    <phoneticPr fontId="2"/>
  </si>
  <si>
    <r>
      <rPr>
        <b/>
        <sz val="11"/>
        <color theme="1"/>
        <rFont val="ＭＳ ゴシック"/>
        <family val="3"/>
        <charset val="128"/>
      </rPr>
      <t>Provided reinforcement ratio of column(=Rebar area/column cross-sectional area) above from structural drawing</t>
    </r>
    <r>
      <rPr>
        <sz val="12"/>
        <color theme="1"/>
        <rFont val="ＭＳ ゴシック"/>
        <family val="3"/>
        <charset val="128"/>
      </rPr>
      <t xml:space="preserve">
→Describe it. ex) 6874/(300×750)×100＝3.06％</t>
    </r>
    <phoneticPr fontId="2"/>
  </si>
  <si>
    <r>
      <rPr>
        <b/>
        <sz val="12"/>
        <color theme="1"/>
        <rFont val="ＭＳ ゴシック"/>
        <family val="3"/>
        <charset val="128"/>
      </rPr>
      <t xml:space="preserve">★Confirm the consistency of reinforcement ratio of column (%) between computer output and structural drawing. </t>
    </r>
    <r>
      <rPr>
        <sz val="12"/>
        <color theme="1"/>
        <rFont val="ＭＳ ゴシック"/>
        <family val="3"/>
        <charset val="128"/>
      </rPr>
      <t xml:space="preserve">
・Required (%) ＝ Provided (%)</t>
    </r>
    <phoneticPr fontId="2"/>
  </si>
  <si>
    <r>
      <rPr>
        <b/>
        <sz val="11"/>
        <color theme="1"/>
        <rFont val="ＭＳ ゴシック"/>
        <family val="3"/>
        <charset val="128"/>
      </rPr>
      <t>Diameter of hoop/tie</t>
    </r>
    <r>
      <rPr>
        <sz val="12"/>
        <color theme="1"/>
        <rFont val="ＭＳ ゴシック"/>
        <family val="3"/>
        <charset val="128"/>
      </rPr>
      <t xml:space="preserve">
→Describe it.  ex）10φ</t>
    </r>
    <phoneticPr fontId="2"/>
  </si>
  <si>
    <r>
      <rPr>
        <b/>
        <sz val="11"/>
        <color theme="1"/>
        <rFont val="ＭＳ ゴシック"/>
        <family val="3"/>
        <charset val="128"/>
      </rPr>
      <t>Spacing of the end (ℓ0) area</t>
    </r>
    <r>
      <rPr>
        <sz val="12"/>
        <color theme="1"/>
        <rFont val="ＭＳ ゴシック"/>
        <family val="3"/>
        <charset val="128"/>
      </rPr>
      <t xml:space="preserve">
→Describe it.  ex）125mm</t>
    </r>
    <phoneticPr fontId="2"/>
  </si>
  <si>
    <r>
      <rPr>
        <b/>
        <sz val="11"/>
        <color theme="1"/>
        <rFont val="ＭＳ ゴシック"/>
        <family val="3"/>
        <charset val="128"/>
      </rPr>
      <t>Spacing of the middle area</t>
    </r>
    <r>
      <rPr>
        <sz val="12"/>
        <color theme="1"/>
        <rFont val="ＭＳ ゴシック"/>
        <family val="3"/>
        <charset val="128"/>
      </rPr>
      <t xml:space="preserve">
→Describe it. ex）200mm</t>
    </r>
    <phoneticPr fontId="2"/>
  </si>
  <si>
    <r>
      <rPr>
        <b/>
        <sz val="11"/>
        <color theme="1"/>
        <rFont val="ＭＳ ゴシック"/>
        <family val="3"/>
        <charset val="128"/>
      </rPr>
      <t>Spacing of the beam-column joint</t>
    </r>
    <r>
      <rPr>
        <sz val="12"/>
        <color theme="1"/>
        <rFont val="ＭＳ ゴシック"/>
        <family val="3"/>
        <charset val="128"/>
      </rPr>
      <t xml:space="preserve"> 
→Describe the pitch. ex）125mm
(Check if there is a reinforcement drawing of this.)</t>
    </r>
    <phoneticPr fontId="2"/>
  </si>
  <si>
    <r>
      <rPr>
        <b/>
        <sz val="12"/>
        <color theme="1"/>
        <rFont val="ＭＳ ゴシック"/>
        <family val="3"/>
        <charset val="128"/>
      </rPr>
      <t>Spacing of the end (2h) area</t>
    </r>
    <r>
      <rPr>
        <sz val="12"/>
        <color theme="1"/>
        <rFont val="ＭＳ ゴシック"/>
        <family val="3"/>
        <charset val="128"/>
      </rPr>
      <t xml:space="preserve">
→describe it. ex) 100mm</t>
    </r>
    <phoneticPr fontId="2"/>
  </si>
  <si>
    <r>
      <rPr>
        <b/>
        <sz val="12"/>
        <color theme="1"/>
        <rFont val="ＭＳ ゴシック"/>
        <family val="3"/>
        <charset val="128"/>
      </rPr>
      <t>Spacing of the middle area</t>
    </r>
    <r>
      <rPr>
        <sz val="12"/>
        <color theme="1"/>
        <rFont val="ＭＳ ゴシック"/>
        <family val="3"/>
        <charset val="128"/>
      </rPr>
      <t xml:space="preserve">
→Describe it. ex）100mm</t>
    </r>
    <phoneticPr fontId="2"/>
  </si>
  <si>
    <r>
      <rPr>
        <b/>
        <sz val="12"/>
        <color theme="1"/>
        <rFont val="ＭＳ ゴシック"/>
        <family val="3"/>
        <charset val="128"/>
      </rPr>
      <t>Maximum permissible free fall height of concrete depositing/pouring</t>
    </r>
    <r>
      <rPr>
        <sz val="12"/>
        <color theme="1"/>
        <rFont val="ＭＳ ゴシック"/>
        <family val="3"/>
        <charset val="128"/>
      </rPr>
      <t xml:space="preserve">
→Describe it. ex）1.5m</t>
    </r>
    <phoneticPr fontId="2"/>
  </si>
  <si>
    <t>100 items are mandatory (white cells). 
 25 items are sampling  (green cells ★ marked).</t>
    <phoneticPr fontId="2"/>
  </si>
  <si>
    <r>
      <rPr>
        <b/>
        <sz val="12"/>
        <color theme="1"/>
        <rFont val="ＭＳ ゴシック"/>
        <family val="3"/>
        <charset val="128"/>
      </rPr>
      <t xml:space="preserve">Diameter and spacing/number of the vertical reinforcement
</t>
    </r>
    <r>
      <rPr>
        <sz val="12"/>
        <color theme="1"/>
        <rFont val="ＭＳ ゴシック"/>
        <family val="3"/>
        <charset val="128"/>
      </rPr>
      <t>→describe it. ex）2-20φ-@120（If the number is displayed (such as the left side schedule), the spacing is estimated from the drawing.）</t>
    </r>
    <phoneticPr fontId="2"/>
  </si>
  <si>
    <r>
      <rPr>
        <b/>
        <sz val="12"/>
        <color theme="1"/>
        <rFont val="ＭＳ ゴシック"/>
        <family val="3"/>
        <charset val="128"/>
      </rPr>
      <t xml:space="preserve">Diameter and spacing of the horizontal reinforcement </t>
    </r>
    <r>
      <rPr>
        <sz val="12"/>
        <color theme="1"/>
        <rFont val="ＭＳ ゴシック"/>
        <family val="3"/>
        <charset val="128"/>
      </rPr>
      <t xml:space="preserve">
→describe it. ex）2-12φ-@75</t>
    </r>
    <phoneticPr fontId="2"/>
  </si>
  <si>
    <t>Cells filled out by RAJUK/designers</t>
    <phoneticPr fontId="2"/>
  </si>
  <si>
    <t>Sec 5.5.4
Sec 8.1.7.8
Sec 8.3.3.3</t>
    <phoneticPr fontId="2"/>
  </si>
  <si>
    <t>Annex (6)
A-8,11,17</t>
    <phoneticPr fontId="2"/>
  </si>
  <si>
    <t>Annex (6)
A-11,17</t>
    <phoneticPr fontId="2"/>
  </si>
  <si>
    <t>Annex (6)
A-7,8,13
20,22,23</t>
    <phoneticPr fontId="2"/>
  </si>
  <si>
    <t>Annex (6)
A-10,13,23</t>
    <phoneticPr fontId="2"/>
  </si>
  <si>
    <t>Annex (6)
A-7,8</t>
    <phoneticPr fontId="2"/>
  </si>
  <si>
    <t>Annex (6)
A-6</t>
    <phoneticPr fontId="2"/>
  </si>
  <si>
    <t>Annex (6)
A-10,12,21</t>
    <phoneticPr fontId="2"/>
  </si>
  <si>
    <r>
      <rPr>
        <b/>
        <sz val="12"/>
        <color theme="1"/>
        <rFont val="ＭＳ ゴシック"/>
        <family val="3"/>
        <charset val="128"/>
      </rPr>
      <t xml:space="preserve">★Confirm below.
(db is diameter of longitudinal rebar.) </t>
    </r>
    <r>
      <rPr>
        <sz val="12"/>
        <color theme="1"/>
        <rFont val="ＭＳ ゴシック"/>
        <family val="3"/>
        <charset val="128"/>
      </rPr>
      <t xml:space="preserve">
・Extension ≧ 12db</t>
    </r>
    <phoneticPr fontId="2"/>
  </si>
  <si>
    <t>Site Location</t>
    <phoneticPr fontId="2"/>
  </si>
  <si>
    <r>
      <rPr>
        <b/>
        <sz val="12"/>
        <color theme="1"/>
        <rFont val="ＭＳ ゴシック"/>
        <family val="3"/>
        <charset val="128"/>
      </rPr>
      <t>Number of stories</t>
    </r>
    <r>
      <rPr>
        <sz val="12"/>
        <color theme="1"/>
        <rFont val="ＭＳ ゴシック"/>
        <family val="3"/>
        <charset val="128"/>
      </rPr>
      <t xml:space="preserve">
→Describe it. ex）10 stories and 1 base</t>
    </r>
    <phoneticPr fontId="2"/>
  </si>
  <si>
    <r>
      <rPr>
        <b/>
        <sz val="12"/>
        <color theme="1"/>
        <rFont val="ＭＳ ゴシック"/>
        <family val="3"/>
        <charset val="128"/>
      </rPr>
      <t>Concrete compressive strength (f'c) of column from design report</t>
    </r>
    <r>
      <rPr>
        <sz val="12"/>
        <color theme="1"/>
        <rFont val="ＭＳ ゴシック"/>
        <family val="3"/>
        <charset val="128"/>
      </rPr>
      <t xml:space="preserve"> 
→Describe it. ex）31N/㎟　</t>
    </r>
    <phoneticPr fontId="2"/>
  </si>
  <si>
    <t>Concrete
Compressive Strength f'c</t>
    <phoneticPr fontId="2"/>
  </si>
  <si>
    <r>
      <rPr>
        <b/>
        <sz val="12"/>
        <color theme="1"/>
        <rFont val="ＭＳ ゴシック"/>
        <family val="3"/>
        <charset val="128"/>
      </rPr>
      <t>Concrete compressive strength (f'c) of column from structural drawing.</t>
    </r>
    <r>
      <rPr>
        <sz val="12"/>
        <color theme="1"/>
        <rFont val="ＭＳ ゴシック"/>
        <family val="3"/>
        <charset val="128"/>
      </rPr>
      <t xml:space="preserve"> 
→Describe it. ex）31N/㎟　</t>
    </r>
    <phoneticPr fontId="2"/>
  </si>
  <si>
    <r>
      <rPr>
        <b/>
        <sz val="12"/>
        <color theme="1"/>
        <rFont val="ＭＳ ゴシック"/>
        <family val="3"/>
        <charset val="128"/>
      </rPr>
      <t>Concrete compressive strength (f'c) of beam. Confirm the consistency between design report and structural drawing.</t>
    </r>
    <r>
      <rPr>
        <sz val="12"/>
        <color theme="1"/>
        <rFont val="ＭＳ ゴシック"/>
        <family val="3"/>
        <charset val="128"/>
      </rPr>
      <t xml:space="preserve"> 
→Describe it. ex）24.13N/㎟　</t>
    </r>
    <phoneticPr fontId="2"/>
  </si>
  <si>
    <r>
      <rPr>
        <b/>
        <sz val="12"/>
        <color theme="1"/>
        <rFont val="ＭＳ ゴシック"/>
        <family val="3"/>
        <charset val="128"/>
      </rPr>
      <t>Concrete compressive strength (f'c) of shear wall. Confirm the consistency between design report and structural drawing.</t>
    </r>
    <r>
      <rPr>
        <sz val="12"/>
        <color theme="1"/>
        <rFont val="ＭＳ ゴシック"/>
        <family val="3"/>
        <charset val="128"/>
      </rPr>
      <t xml:space="preserve"> 
→Describe it. ex）31N/㎟　</t>
    </r>
    <phoneticPr fontId="2"/>
  </si>
  <si>
    <r>
      <rPr>
        <b/>
        <sz val="12"/>
        <color theme="1"/>
        <rFont val="ＭＳ ゴシック"/>
        <family val="3"/>
        <charset val="128"/>
      </rPr>
      <t>Concrete compressive strength (f'c) of slab. Confirm the consistency between design report and structural drawing.</t>
    </r>
    <r>
      <rPr>
        <sz val="12"/>
        <color theme="1"/>
        <rFont val="ＭＳ ゴシック"/>
        <family val="3"/>
        <charset val="128"/>
      </rPr>
      <t xml:space="preserve"> 
→Describe it. ex）24.13N/㎟　</t>
    </r>
    <phoneticPr fontId="2"/>
  </si>
  <si>
    <r>
      <rPr>
        <b/>
        <sz val="12"/>
        <color theme="1"/>
        <rFont val="ＭＳ ゴシック"/>
        <family val="3"/>
        <charset val="128"/>
      </rPr>
      <t>Concrete compressive strength (f'c) of foundation. Confirm the consistency between design report and structural drawing.</t>
    </r>
    <r>
      <rPr>
        <sz val="12"/>
        <color theme="1"/>
        <rFont val="ＭＳ ゴシック"/>
        <family val="3"/>
        <charset val="128"/>
      </rPr>
      <t xml:space="preserve"> 
→Describe it. ex）Pile=21N/㎟, Pile cap=31N/㎟　</t>
    </r>
    <phoneticPr fontId="2"/>
  </si>
  <si>
    <t>fy（longitudinal rebar）</t>
    <phoneticPr fontId="2"/>
  </si>
  <si>
    <t>fyt（transverse rebar）</t>
    <phoneticPr fontId="2"/>
  </si>
  <si>
    <r>
      <rPr>
        <b/>
        <sz val="12"/>
        <color theme="1"/>
        <rFont val="ＭＳ ゴシック"/>
        <family val="3"/>
        <charset val="128"/>
      </rPr>
      <t>Steel yield strength (fyt) of transverse rebar. Confirm the consistency between design report and structural drawing.</t>
    </r>
    <r>
      <rPr>
        <sz val="12"/>
        <color theme="1"/>
        <rFont val="ＭＳ ゴシック"/>
        <family val="3"/>
        <charset val="128"/>
      </rPr>
      <t xml:space="preserve"> 
→Describe it. ex）414N/㎟
If fyt is not described, the value of fy is adopted.</t>
    </r>
    <phoneticPr fontId="2"/>
  </si>
  <si>
    <r>
      <rPr>
        <b/>
        <sz val="12"/>
        <color theme="1"/>
        <rFont val="ＭＳ ゴシック"/>
        <family val="3"/>
        <charset val="128"/>
      </rPr>
      <t>★confirm below
[IMF,OMF]</t>
    </r>
    <r>
      <rPr>
        <sz val="12"/>
        <color theme="1"/>
        <rFont val="ＭＳ ゴシック"/>
        <family val="3"/>
        <charset val="128"/>
      </rPr>
      <t xml:space="preserve">
</t>
    </r>
    <r>
      <rPr>
        <b/>
        <sz val="12"/>
        <color theme="1"/>
        <rFont val="ＭＳ ゴシック"/>
        <family val="3"/>
        <charset val="128"/>
      </rPr>
      <t>Spacing of end area</t>
    </r>
    <r>
      <rPr>
        <sz val="12"/>
        <color theme="1"/>
        <rFont val="ＭＳ ゴシック"/>
        <family val="3"/>
        <charset val="128"/>
      </rPr>
      <t xml:space="preserve">
 ≦ 8 times of diameter of longitudinal rebar,
   24 times of diameter of hoop,
   half length of short side length of column,
   300mm※ (※OMF is not include 300㎜.)
</t>
    </r>
    <r>
      <rPr>
        <b/>
        <sz val="12"/>
        <color theme="1"/>
        <rFont val="ＭＳ ゴシック"/>
        <family val="3"/>
        <charset val="128"/>
      </rPr>
      <t>Spacing of middle area</t>
    </r>
    <r>
      <rPr>
        <sz val="12"/>
        <color theme="1"/>
        <rFont val="ＭＳ ゴシック"/>
        <family val="3"/>
        <charset val="128"/>
      </rPr>
      <t xml:space="preserve">
 ≦ 2 times of spacing of end area.
</t>
    </r>
    <r>
      <rPr>
        <b/>
        <sz val="12"/>
        <color theme="1"/>
        <rFont val="ＭＳ ゴシック"/>
        <family val="3"/>
        <charset val="128"/>
      </rPr>
      <t>Spacing of beam-column joint</t>
    </r>
    <r>
      <rPr>
        <sz val="12"/>
        <color theme="1"/>
        <rFont val="ＭＳ ゴシック"/>
        <family val="3"/>
        <charset val="128"/>
      </rPr>
      <t xml:space="preserve">
</t>
    </r>
    <r>
      <rPr>
        <b/>
        <sz val="12"/>
        <color theme="1"/>
        <rFont val="ＭＳ ゴシック"/>
        <family val="3"/>
        <charset val="128"/>
      </rPr>
      <t xml:space="preserve"> </t>
    </r>
    <r>
      <rPr>
        <sz val="12"/>
        <color theme="1"/>
        <rFont val="ＭＳ ゴシック"/>
        <family val="3"/>
        <charset val="128"/>
      </rPr>
      <t xml:space="preserve">≒ Spacing of end area
</t>
    </r>
    <r>
      <rPr>
        <b/>
        <sz val="12"/>
        <color theme="1"/>
        <rFont val="ＭＳ ゴシック"/>
        <family val="3"/>
        <charset val="128"/>
      </rPr>
      <t>[SMF]
Spacing of end area</t>
    </r>
    <r>
      <rPr>
        <sz val="12"/>
        <color theme="1"/>
        <rFont val="ＭＳ ゴシック"/>
        <family val="3"/>
        <charset val="128"/>
      </rPr>
      <t xml:space="preserve">
 ≦ one-quarter of minimum dimension of column,
    </t>
    </r>
    <r>
      <rPr>
        <sz val="10"/>
        <color theme="1"/>
        <rFont val="ＭＳ ゴシック"/>
        <family val="3"/>
        <charset val="128"/>
      </rPr>
      <t>6 times of diameter of longitudinal rebar of column</t>
    </r>
    <r>
      <rPr>
        <sz val="12"/>
        <color theme="1"/>
        <rFont val="ＭＳ ゴシック"/>
        <family val="3"/>
        <charset val="128"/>
      </rPr>
      <t xml:space="preserve">, 
    100～150mm
</t>
    </r>
    <r>
      <rPr>
        <b/>
        <sz val="12"/>
        <color theme="1"/>
        <rFont val="ＭＳ ゴシック"/>
        <family val="3"/>
        <charset val="128"/>
      </rPr>
      <t>Spacing of middle area</t>
    </r>
    <r>
      <rPr>
        <sz val="12"/>
        <color theme="1"/>
        <rFont val="ＭＳ ゴシック"/>
        <family val="3"/>
        <charset val="128"/>
      </rPr>
      <t xml:space="preserve">
 ≦ 2 times of spacing of end area.
</t>
    </r>
    <r>
      <rPr>
        <b/>
        <sz val="12"/>
        <color theme="1"/>
        <rFont val="ＭＳ ゴシック"/>
        <family val="3"/>
        <charset val="128"/>
      </rPr>
      <t>Spacing of beam-column joint</t>
    </r>
    <r>
      <rPr>
        <sz val="12"/>
        <color theme="1"/>
        <rFont val="ＭＳ ゴシック"/>
        <family val="3"/>
        <charset val="128"/>
      </rPr>
      <t xml:space="preserve">
 ≒ Spacing of end area
</t>
    </r>
    <r>
      <rPr>
        <b/>
        <sz val="12"/>
        <color theme="1"/>
        <rFont val="ＭＳ ゴシック"/>
        <family val="3"/>
        <charset val="128"/>
      </rPr>
      <t>[Extension of 135°hook/bend]</t>
    </r>
    <r>
      <rPr>
        <sz val="12"/>
        <color theme="1"/>
        <rFont val="ＭＳ ゴシック"/>
        <family val="3"/>
        <charset val="128"/>
      </rPr>
      <t xml:space="preserve">
More than 6 times the hoop/tie diameter
and 60mm (for OMF) or 75mm (for IMF, SMF).</t>
    </r>
    <phoneticPr fontId="2"/>
  </si>
  <si>
    <t>Sec 1.9.2(h)</t>
    <phoneticPr fontId="2"/>
  </si>
  <si>
    <t>Sec 1.9.2(a),
(b)</t>
    <phoneticPr fontId="2"/>
  </si>
  <si>
    <t>Sec 1.9.2(c)</t>
    <phoneticPr fontId="2"/>
  </si>
  <si>
    <t>Sec 1.9.2(i)</t>
    <phoneticPr fontId="2"/>
  </si>
  <si>
    <t>Sec 1.9.2(g)
Sec 2.5.3</t>
    <phoneticPr fontId="2"/>
  </si>
  <si>
    <t>Sec 2.5.3.2
Table 6.2.13</t>
    <phoneticPr fontId="2"/>
  </si>
  <si>
    <t>Sec 1.2.3
Table 6.1.1</t>
    <phoneticPr fontId="2"/>
  </si>
  <si>
    <t>Sec 2.5.5.2
Table 6.2.18</t>
    <phoneticPr fontId="2"/>
  </si>
  <si>
    <t>Sec 2.4.5
Table 6.2.9</t>
    <phoneticPr fontId="2"/>
  </si>
  <si>
    <t>Sec 2.5.5.1
Table 6.2.17</t>
    <phoneticPr fontId="2"/>
  </si>
  <si>
    <r>
      <t xml:space="preserve">Sec 2.5.4.2
</t>
    </r>
    <r>
      <rPr>
        <sz val="10"/>
        <color theme="1"/>
        <rFont val="ＭＳ ゴシック"/>
        <family val="3"/>
        <charset val="128"/>
      </rPr>
      <t>Table 6.2.14,15</t>
    </r>
    <phoneticPr fontId="2"/>
  </si>
  <si>
    <t>SMF:Sec 8.3.3-8
IMF:Sec 8.3.10
OMF:Sec 8.3.9</t>
    <phoneticPr fontId="2"/>
  </si>
  <si>
    <t>Sec 8.1.7</t>
    <phoneticPr fontId="2"/>
  </si>
  <si>
    <t>Only here PartⅢ Chapter 1 Sec 1.4
Table 3.1.1</t>
    <phoneticPr fontId="2"/>
  </si>
  <si>
    <r>
      <rPr>
        <b/>
        <sz val="12"/>
        <color theme="1"/>
        <rFont val="ＭＳ ゴシック"/>
        <family val="3"/>
        <charset val="128"/>
      </rPr>
      <t>Vs：Average Shear Wave Velocity</t>
    </r>
    <r>
      <rPr>
        <sz val="12"/>
        <color theme="1"/>
        <rFont val="ＭＳ ゴシック"/>
        <family val="3"/>
        <charset val="128"/>
      </rPr>
      <t xml:space="preserve">
→Describe it. ex）Vs=108.38&lt;180(m/s)</t>
    </r>
    <phoneticPr fontId="2"/>
  </si>
  <si>
    <r>
      <rPr>
        <b/>
        <sz val="12"/>
        <color theme="1"/>
        <rFont val="ＭＳ ゴシック"/>
        <family val="3"/>
        <charset val="128"/>
      </rPr>
      <t>N：Average SPT value in top 30m</t>
    </r>
    <r>
      <rPr>
        <sz val="12"/>
        <color theme="1"/>
        <rFont val="ＭＳ ゴシック"/>
        <family val="3"/>
        <charset val="128"/>
      </rPr>
      <t xml:space="preserve">
→Describe it. ex）N=2.67&lt;15(blows/30cm)</t>
    </r>
    <phoneticPr fontId="2"/>
  </si>
  <si>
    <t>Different from
No.30</t>
    <phoneticPr fontId="2"/>
  </si>
  <si>
    <t>Different from
No.21</t>
    <phoneticPr fontId="2"/>
  </si>
  <si>
    <r>
      <t>Select one of the column symbols designed in the design report and describe it (any of them). 
ex) 【3F</t>
    </r>
    <r>
      <rPr>
        <b/>
        <sz val="11"/>
        <color theme="1"/>
        <rFont val="ＭＳ ゴシック"/>
        <family val="3"/>
        <charset val="128"/>
      </rPr>
      <t>/C2】</t>
    </r>
    <phoneticPr fontId="2"/>
  </si>
  <si>
    <r>
      <t xml:space="preserve">Columns are designed in the design report.
</t>
    </r>
    <r>
      <rPr>
        <sz val="12"/>
        <color theme="1"/>
        <rFont val="ＭＳ ゴシック"/>
        <family val="3"/>
        <charset val="128"/>
      </rPr>
      <t>(mentioned/not)</t>
    </r>
    <phoneticPr fontId="2"/>
  </si>
  <si>
    <t>ex) Position of columns
(Output of Etabs)</t>
    <phoneticPr fontId="2"/>
  </si>
  <si>
    <t>Classification</t>
    <phoneticPr fontId="2"/>
  </si>
  <si>
    <t>Design</t>
    <phoneticPr fontId="2"/>
  </si>
  <si>
    <t>Symbol</t>
    <phoneticPr fontId="2"/>
  </si>
  <si>
    <t>Development length
Extension</t>
    <phoneticPr fontId="2"/>
  </si>
  <si>
    <t>Shape</t>
    <phoneticPr fontId="2"/>
  </si>
  <si>
    <t>Length of pile</t>
    <phoneticPr fontId="2"/>
  </si>
  <si>
    <t>Thickness</t>
    <phoneticPr fontId="2"/>
  </si>
  <si>
    <t>Stirrup</t>
    <phoneticPr fontId="2"/>
  </si>
  <si>
    <t>Longitudinal
rebar</t>
    <phoneticPr fontId="2"/>
  </si>
  <si>
    <t>Hoop/Tie</t>
    <phoneticPr fontId="2"/>
  </si>
  <si>
    <r>
      <rPr>
        <b/>
        <sz val="12"/>
        <color theme="1"/>
        <rFont val="ＭＳ ゴシック"/>
        <family val="3"/>
        <charset val="128"/>
      </rPr>
      <t>Select one of the slab symbols in the structural drawings and describe it (any of them).</t>
    </r>
    <r>
      <rPr>
        <sz val="12"/>
        <color theme="1"/>
        <rFont val="ＭＳ ゴシック"/>
        <family val="3"/>
        <charset val="128"/>
      </rPr>
      <t xml:space="preserve"> 
ex) 【1st Floor】</t>
    </r>
    <phoneticPr fontId="2"/>
  </si>
  <si>
    <t>Reference 05</t>
    <phoneticPr fontId="2"/>
  </si>
  <si>
    <t>Sec 5.10
Indian Standard IS-456:2000 or Book of Specifications (PWD)</t>
    <phoneticPr fontId="2"/>
  </si>
  <si>
    <t>Sec 5.16 or Book of Specifications (PWD)</t>
    <phoneticPr fontId="2"/>
  </si>
  <si>
    <r>
      <rPr>
        <b/>
        <sz val="12"/>
        <color theme="1"/>
        <rFont val="ＭＳ ゴシック"/>
        <family val="3"/>
        <charset val="128"/>
      </rPr>
      <t>Building occupancy type</t>
    </r>
    <r>
      <rPr>
        <sz val="12"/>
        <color theme="1"/>
        <rFont val="ＭＳ ゴシック"/>
        <family val="3"/>
        <charset val="128"/>
      </rPr>
      <t xml:space="preserve">
→Describe what you checked. ex）A: Residential (A3)</t>
    </r>
    <phoneticPr fontId="2"/>
  </si>
  <si>
    <r>
      <rPr>
        <b/>
        <sz val="12"/>
        <color theme="1"/>
        <rFont val="ＭＳ ゴシック"/>
        <family val="3"/>
        <charset val="128"/>
      </rPr>
      <t>Su：Average Undrained shear Strength</t>
    </r>
    <r>
      <rPr>
        <sz val="12"/>
        <color theme="1"/>
        <rFont val="ＭＳ ゴシック"/>
        <family val="3"/>
        <charset val="128"/>
      </rPr>
      <t xml:space="preserve">
→Describe it. ex）Su&lt;70(kpa)
</t>
    </r>
    <phoneticPr fontId="2"/>
  </si>
  <si>
    <r>
      <t xml:space="preserve">Basic Wind Speed &amp; Exposure category
</t>
    </r>
    <r>
      <rPr>
        <sz val="12"/>
        <color theme="1"/>
        <rFont val="ＭＳ ゴシック"/>
        <family val="3"/>
        <charset val="128"/>
      </rPr>
      <t>→Describe it. ex）65.7m/s(=236.5km/h=146.9mph), A</t>
    </r>
    <phoneticPr fontId="2"/>
  </si>
  <si>
    <t>Sec 2.4.4
Table 6.2.8
Sec 2.4.6.3</t>
    <phoneticPr fontId="2"/>
  </si>
  <si>
    <r>
      <t xml:space="preserve">Stiffness Irregularity check
</t>
    </r>
    <r>
      <rPr>
        <sz val="12"/>
        <color theme="1"/>
        <rFont val="ＭＳ ゴシック"/>
        <family val="3"/>
        <charset val="128"/>
      </rPr>
      <t>(No Soft Story / Soft Story / Extreme Soft Story)
For example, Soft story occurs when lateral stifness is less than 70% of that in the the story above.</t>
    </r>
    <phoneticPr fontId="2"/>
  </si>
  <si>
    <r>
      <t xml:space="preserve">Confirm that Normal weight aggregate is used.
</t>
    </r>
    <r>
      <rPr>
        <sz val="12"/>
        <color theme="1"/>
        <rFont val="ＭＳ ゴシック"/>
        <family val="3"/>
        <charset val="128"/>
      </rPr>
      <t xml:space="preserve">In the case of lightweight aggregate is used, follow the regulations of lightweight concrete. 
Below is a regulation for normal weight concrete. </t>
    </r>
    <phoneticPr fontId="2"/>
  </si>
  <si>
    <t>Sec 5.1.1
Sec 5.2.1</t>
    <phoneticPr fontId="2"/>
  </si>
  <si>
    <r>
      <rPr>
        <b/>
        <sz val="12"/>
        <color theme="1"/>
        <rFont val="ＭＳ ゴシック"/>
        <family val="3"/>
        <charset val="128"/>
      </rPr>
      <t>★f'c is subject to the following.</t>
    </r>
    <r>
      <rPr>
        <sz val="12"/>
        <color theme="1"/>
        <rFont val="ＭＳ ゴシック"/>
        <family val="3"/>
        <charset val="128"/>
      </rPr>
      <t xml:space="preserve">
・IMF,OMF：20 N/㎟ or more (17 N/㎟ or more for 4th floors and below)
・SMF：21 N/㎟ or more
・For the corrosive environment or other severe exposure conditions : 25 N/㎟ or more</t>
    </r>
    <phoneticPr fontId="2"/>
  </si>
  <si>
    <r>
      <rPr>
        <b/>
        <sz val="12"/>
        <color theme="1"/>
        <rFont val="ＭＳ ゴシック"/>
        <family val="3"/>
        <charset val="128"/>
      </rPr>
      <t>★f'c is subject to the following.</t>
    </r>
    <r>
      <rPr>
        <sz val="12"/>
        <color theme="1"/>
        <rFont val="ＭＳ ゴシック"/>
        <family val="3"/>
        <charset val="128"/>
      </rPr>
      <t xml:space="preserve">
・Footing:≧20N/㎟
・Cast-in-situ pile:≧18N/㎟
・Driven pile:≧25N/㎟</t>
    </r>
    <phoneticPr fontId="2"/>
  </si>
  <si>
    <t xml:space="preserve">column schedule above in the structural drawing. 
(mentioned/not)
The following is a review of this column.
Attention) The position of columns in Etabs and drawings (see the left figure). </t>
    <phoneticPr fontId="2"/>
  </si>
  <si>
    <t>◆Spacing
OMF:Sec
 8.3.9
IMF:Sec
 8.3.10.5 (c)
SMF:Sec
 8.3.5.4
◆Extension
OMF:Sec
 8.3.9.2(a)
IMF: Sec
 8.1.2.1(d)
SMF:Sec
 8.3.5.4</t>
    <phoneticPr fontId="2"/>
  </si>
  <si>
    <r>
      <rPr>
        <b/>
        <sz val="12"/>
        <color theme="1"/>
        <rFont val="ＭＳ ゴシック"/>
        <family val="3"/>
        <charset val="128"/>
      </rPr>
      <t>★Confirm below.
(db is diameter of longitudinal rebar.)
[OMF]</t>
    </r>
    <r>
      <rPr>
        <sz val="12"/>
        <color theme="1"/>
        <rFont val="ＭＳ ゴシック"/>
        <family val="3"/>
        <charset val="128"/>
      </rPr>
      <t>：Doesn't have a specific stipulation</t>
    </r>
    <r>
      <rPr>
        <sz val="9"/>
        <color theme="1"/>
        <rFont val="ＭＳ ゴシック"/>
        <family val="3"/>
        <charset val="128"/>
      </rPr>
      <t xml:space="preserve"> (follow IMF)</t>
    </r>
    <r>
      <rPr>
        <sz val="12"/>
        <color theme="1"/>
        <rFont val="ＭＳ ゴシック"/>
        <family val="3"/>
        <charset val="128"/>
      </rPr>
      <t xml:space="preserve">.
</t>
    </r>
    <r>
      <rPr>
        <b/>
        <sz val="12"/>
        <color theme="1"/>
        <rFont val="ＭＳ ゴシック"/>
        <family val="3"/>
        <charset val="128"/>
      </rPr>
      <t>[IMF]</t>
    </r>
    <r>
      <rPr>
        <sz val="12"/>
        <color theme="1"/>
        <rFont val="ＭＳ ゴシック"/>
        <family val="3"/>
        <charset val="128"/>
      </rPr>
      <t xml:space="preserve">：ℓdh≧｛8db、150mm、0.24fydb/√f'c｝
</t>
    </r>
    <r>
      <rPr>
        <b/>
        <sz val="12"/>
        <color theme="1"/>
        <rFont val="ＭＳ ゴシック"/>
        <family val="3"/>
        <charset val="128"/>
      </rPr>
      <t>[SMF]</t>
    </r>
    <r>
      <rPr>
        <sz val="12"/>
        <color theme="1"/>
        <rFont val="ＭＳ ゴシック"/>
        <family val="3"/>
        <charset val="128"/>
      </rPr>
      <t>：ℓdh≧｛8db、150mm、fydb/5.4√f'c｝</t>
    </r>
    <phoneticPr fontId="2"/>
  </si>
  <si>
    <r>
      <rPr>
        <b/>
        <sz val="12"/>
        <color theme="1"/>
        <rFont val="ＭＳ ゴシック"/>
        <family val="3"/>
        <charset val="128"/>
      </rPr>
      <t xml:space="preserve">Extension
</t>
    </r>
    <r>
      <rPr>
        <sz val="12"/>
        <color theme="1"/>
        <rFont val="ＭＳ ゴシック"/>
        <family val="3"/>
        <charset val="128"/>
      </rPr>
      <t>→describe it. ex) 300mm</t>
    </r>
    <phoneticPr fontId="2"/>
  </si>
  <si>
    <t>◆Spacing
OMF:Sec
 8.3.9
IMF:Sec
 8.3.10.4 (b)
SMF:Sec
 8.3.4.3
◆Extension
OMF, IMF, SMF:
 Sec 8.1.2.1(d)</t>
    <phoneticPr fontId="2"/>
  </si>
  <si>
    <r>
      <rPr>
        <b/>
        <sz val="12"/>
        <color theme="1"/>
        <rFont val="ＭＳ ゴシック"/>
        <family val="3"/>
        <charset val="128"/>
      </rPr>
      <t>★Confirm below. (d≒h-60mm）</t>
    </r>
    <r>
      <rPr>
        <sz val="12"/>
        <color theme="1"/>
        <rFont val="ＭＳ ゴシック"/>
        <family val="3"/>
        <charset val="128"/>
      </rPr>
      <t xml:space="preserve">
</t>
    </r>
    <r>
      <rPr>
        <b/>
        <sz val="12"/>
        <color theme="1"/>
        <rFont val="ＭＳ ゴシック"/>
        <family val="3"/>
        <charset val="128"/>
      </rPr>
      <t>[OMF]</t>
    </r>
    <r>
      <rPr>
        <sz val="12"/>
        <color theme="1"/>
        <rFont val="ＭＳ ゴシック"/>
        <family val="3"/>
        <charset val="128"/>
      </rPr>
      <t xml:space="preserve">：Doesn't have a specific stipulation </t>
    </r>
    <r>
      <rPr>
        <sz val="9"/>
        <color theme="1"/>
        <rFont val="ＭＳ ゴシック"/>
        <family val="3"/>
        <charset val="128"/>
      </rPr>
      <t>(follow IMF)</t>
    </r>
    <r>
      <rPr>
        <sz val="12"/>
        <color theme="1"/>
        <rFont val="ＭＳ ゴシック"/>
        <family val="3"/>
        <charset val="128"/>
      </rPr>
      <t xml:space="preserve">.
</t>
    </r>
    <r>
      <rPr>
        <b/>
        <sz val="12"/>
        <color theme="1"/>
        <rFont val="ＭＳ ゴシック"/>
        <family val="3"/>
        <charset val="128"/>
      </rPr>
      <t>[IMF, SMF]
Spacing of end area</t>
    </r>
    <r>
      <rPr>
        <sz val="12"/>
        <color theme="1"/>
        <rFont val="ＭＳ ゴシック"/>
        <family val="3"/>
        <charset val="128"/>
      </rPr>
      <t xml:space="preserve">
 ≦ d/4,
    8 times of diameter of longitudinal rebar,
   24 times of diameter of stirrup,
   300mm
</t>
    </r>
    <r>
      <rPr>
        <b/>
        <sz val="12"/>
        <color theme="1"/>
        <rFont val="ＭＳ ゴシック"/>
        <family val="3"/>
        <charset val="128"/>
      </rPr>
      <t>Spacing of middle area</t>
    </r>
    <r>
      <rPr>
        <sz val="12"/>
        <color theme="1"/>
        <rFont val="ＭＳ ゴシック"/>
        <family val="3"/>
        <charset val="128"/>
      </rPr>
      <t xml:space="preserve">
 ≦ d/2
</t>
    </r>
    <r>
      <rPr>
        <b/>
        <sz val="12"/>
        <color theme="1"/>
        <rFont val="ＭＳ ゴシック"/>
        <family val="3"/>
        <charset val="128"/>
      </rPr>
      <t>[Extension of 135°hook/bend]</t>
    </r>
    <r>
      <rPr>
        <sz val="12"/>
        <color theme="1"/>
        <rFont val="ＭＳ ゴシック"/>
        <family val="3"/>
        <charset val="128"/>
      </rPr>
      <t xml:space="preserve">
More than 6 times the stirrup diameter
and 75mm (for OMF, IMF, SMF).</t>
    </r>
    <phoneticPr fontId="2"/>
  </si>
  <si>
    <r>
      <rPr>
        <b/>
        <sz val="12"/>
        <color theme="1"/>
        <rFont val="ＭＳ ゴシック"/>
        <family val="3"/>
        <charset val="128"/>
      </rPr>
      <t>★Comfirm below</t>
    </r>
    <r>
      <rPr>
        <sz val="12"/>
        <color theme="1"/>
        <rFont val="ＭＳ ゴシック"/>
        <family val="3"/>
        <charset val="128"/>
      </rPr>
      <t xml:space="preserve">
・thickness ≧ 125㎜, 100mm, 90mm, etc.
→Depending on the support conditions around and the ratio of long to short span of the slab.</t>
    </r>
    <phoneticPr fontId="2"/>
  </si>
  <si>
    <t>Concrete &amp;
Cement Type</t>
    <phoneticPr fontId="2"/>
  </si>
  <si>
    <t xml:space="preserve">The type of foundation
→Describe it. ex）Mat foundation </t>
  </si>
  <si>
    <t>Level</t>
  </si>
  <si>
    <r>
      <rPr>
        <b/>
        <sz val="12"/>
        <color theme="1"/>
        <rFont val="ＭＳ ゴシック"/>
        <family val="3"/>
        <charset val="128"/>
      </rPr>
      <t xml:space="preserve">Level of Mat Top
</t>
    </r>
    <r>
      <rPr>
        <sz val="12"/>
        <color theme="1"/>
        <rFont val="ＭＳ ゴシック"/>
        <family val="3"/>
        <charset val="128"/>
      </rPr>
      <t>→If applicable, describe the top level of mat.</t>
    </r>
  </si>
  <si>
    <t>Capacity</t>
  </si>
  <si>
    <r>
      <rPr>
        <b/>
        <sz val="12"/>
        <color theme="1"/>
        <rFont val="ＭＳ ゴシック"/>
        <family val="3"/>
        <charset val="128"/>
      </rPr>
      <t xml:space="preserve">Bearing Capacity for Mat design
</t>
    </r>
    <r>
      <rPr>
        <sz val="12"/>
        <color theme="1"/>
        <rFont val="ＭＳ ゴシック"/>
        <family val="3"/>
        <charset val="128"/>
      </rPr>
      <t>→If applicable, describe the bearing capacity of mat.</t>
    </r>
  </si>
  <si>
    <r>
      <rPr>
        <b/>
        <sz val="12"/>
        <color theme="1"/>
        <rFont val="ＭＳ ゴシック"/>
        <family val="3"/>
        <charset val="128"/>
      </rPr>
      <t>★Thickness of Mat is subject to the following.</t>
    </r>
    <r>
      <rPr>
        <sz val="12"/>
        <color theme="1"/>
        <rFont val="ＭＳ ゴシック"/>
        <family val="3"/>
        <charset val="128"/>
      </rPr>
      <t xml:space="preserve">
・punching shear check
・one-way shear check</t>
    </r>
  </si>
  <si>
    <t xml:space="preserve">Shear Check
→describe thickness </t>
  </si>
  <si>
    <t>■Design Check List　（No.1～130）No.37　20250922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</si>
</sst>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Red]\(0\)"/>
    <numFmt numFmtId="165" formatCode="0.0"/>
    <numFmt numFmtId="166" formatCode="0.0000"/>
    <numFmt numFmtId="167" formatCode="0.000"/>
    <numFmt numFmtId="168" formatCode="0.000_ "/>
    <numFmt numFmtId="170" formatCode="0_ "/>
  </numFmts>
  <fonts count="67">
    <font>
      <sz val="11"/>
      <color theme="1"/>
      <name val="Calibri"/>
      <family val="2"/>
      <charset val="128"/>
      <scheme val="minor"/>
    </font>
    <font>
      <sz val="10"/>
      <color theme="1"/>
      <name val="Calibri"/>
      <family val="2"/>
      <charset val="128"/>
      <scheme val="minor"/>
    </font>
    <font>
      <sz val="6"/>
      <name val="Calibri"/>
      <family val="2"/>
      <charset val="128"/>
      <scheme val="minor"/>
    </font>
    <font>
      <sz val="11"/>
      <color rgb="FFFF0000"/>
      <name val="Calibri"/>
      <family val="2"/>
      <charset val="128"/>
      <scheme val="minor"/>
    </font>
    <font>
      <sz val="11"/>
      <name val="Calibri"/>
      <family val="2"/>
      <charset val="128"/>
      <scheme val="minor"/>
    </font>
    <font>
      <sz val="14"/>
      <color theme="1"/>
      <name val="Calibri"/>
      <family val="2"/>
      <charset val="128"/>
      <scheme val="minor"/>
    </font>
    <font>
      <sz val="14"/>
      <color rgb="FFFF0000"/>
      <name val="Calibri"/>
      <family val="3"/>
      <charset val="128"/>
      <scheme val="minor"/>
    </font>
    <font>
      <b/>
      <sz val="11"/>
      <color theme="1"/>
      <name val="Calibri"/>
      <family val="3"/>
      <charset val="128"/>
      <scheme val="minor"/>
    </font>
    <font>
      <sz val="11"/>
      <color theme="1"/>
      <name val="Calibri"/>
      <family val="3"/>
      <charset val="128"/>
      <scheme val="minor"/>
    </font>
    <font>
      <sz val="11"/>
      <color rgb="FFFF0000"/>
      <name val="Calibri"/>
      <family val="3"/>
      <charset val="128"/>
      <scheme val="minor"/>
    </font>
    <font>
      <sz val="14"/>
      <name val="Calibri"/>
      <family val="2"/>
      <charset val="128"/>
      <scheme val="minor"/>
    </font>
    <font>
      <sz val="11"/>
      <name val="Calibri"/>
      <family val="3"/>
      <charset val="128"/>
      <scheme val="minor"/>
    </font>
    <font>
      <sz val="14"/>
      <name val="Calibri"/>
      <family val="3"/>
      <charset val="128"/>
      <scheme val="minor"/>
    </font>
    <font>
      <b/>
      <sz val="11"/>
      <name val="Calibri"/>
      <family val="3"/>
      <charset val="128"/>
      <scheme val="minor"/>
    </font>
    <font>
      <sz val="11"/>
      <color rgb="FF00B0F0"/>
      <name val="Calibri"/>
      <family val="2"/>
      <charset val="128"/>
      <scheme val="minor"/>
    </font>
    <font>
      <sz val="11"/>
      <color rgb="FF00B0F0"/>
      <name val="Calibri"/>
      <family val="3"/>
      <charset val="128"/>
      <scheme val="minor"/>
    </font>
    <font>
      <sz val="11"/>
      <color rgb="FF0070C0"/>
      <name val="Calibri"/>
      <family val="2"/>
      <charset val="128"/>
      <scheme val="minor"/>
    </font>
    <font>
      <vertAlign val="superscript"/>
      <sz val="11"/>
      <color theme="1"/>
      <name val="Calibri"/>
      <family val="3"/>
      <charset val="128"/>
      <scheme val="minor"/>
    </font>
    <font>
      <sz val="11"/>
      <color theme="1"/>
      <name val="Calibri"/>
      <family val="2"/>
      <charset val="128"/>
      <scheme val="minor"/>
    </font>
    <font>
      <vertAlign val="subscript"/>
      <sz val="11"/>
      <color theme="1"/>
      <name val="Calibri"/>
      <family val="3"/>
      <charset val="128"/>
      <scheme val="minor"/>
    </font>
    <font>
      <sz val="10"/>
      <color theme="1"/>
      <name val="Calibri"/>
      <family val="2"/>
      <charset val="128"/>
      <scheme val="minor"/>
    </font>
    <font>
      <sz val="12"/>
      <color theme="1"/>
      <name val="Calibri"/>
      <family val="2"/>
      <charset val="128"/>
      <scheme val="minor"/>
    </font>
    <font>
      <sz val="16"/>
      <color rgb="FF00B0F0"/>
      <name val="Calibri"/>
      <family val="2"/>
      <charset val="128"/>
      <scheme val="minor"/>
    </font>
    <font>
      <sz val="14"/>
      <color rgb="FFFF0000"/>
      <name val="Calibri"/>
      <family val="2"/>
      <charset val="128"/>
      <scheme val="minor"/>
    </font>
    <font>
      <sz val="12"/>
      <color theme="1"/>
      <name val="ＭＳ ゴシック"/>
      <family val="3"/>
      <charset val="128"/>
    </font>
    <font>
      <sz val="12"/>
      <color rgb="FF00B0F0"/>
      <name val="ＭＳ ゴシック"/>
      <family val="3"/>
      <charset val="128"/>
    </font>
    <font>
      <b/>
      <sz val="14"/>
      <color theme="1"/>
      <name val="ＭＳ ゴシック"/>
      <family val="3"/>
      <charset val="128"/>
    </font>
    <font>
      <sz val="12"/>
      <color rgb="FFFF0000"/>
      <name val="ＭＳ ゴシック"/>
      <family val="3"/>
      <charset val="128"/>
    </font>
    <font>
      <sz val="11"/>
      <color theme="1"/>
      <name val="ＭＳ ゴシック"/>
      <family val="3"/>
      <charset val="128"/>
    </font>
    <font>
      <b/>
      <sz val="12"/>
      <color theme="0"/>
      <name val="ＭＳ ゴシック"/>
      <family val="3"/>
      <charset val="128"/>
    </font>
    <font>
      <b/>
      <sz val="14"/>
      <color theme="0"/>
      <name val="ＭＳ ゴシック"/>
      <family val="3"/>
      <charset val="128"/>
    </font>
    <font>
      <sz val="12"/>
      <color rgb="FF0070C0"/>
      <name val="ＭＳ ゴシック"/>
      <family val="3"/>
      <charset val="128"/>
    </font>
    <font>
      <sz val="12"/>
      <name val="ＭＳ ゴシック"/>
      <family val="3"/>
      <charset val="128"/>
    </font>
    <font>
      <vertAlign val="superscript"/>
      <sz val="12"/>
      <color theme="1"/>
      <name val="ＭＳ ゴシック"/>
      <family val="3"/>
      <charset val="128"/>
    </font>
    <font>
      <b/>
      <sz val="12"/>
      <color theme="1"/>
      <name val="ＭＳ ゴシック"/>
      <family val="3"/>
      <charset val="128"/>
    </font>
    <font>
      <b/>
      <sz val="12"/>
      <name val="ＭＳ ゴシック"/>
      <family val="3"/>
      <charset val="128"/>
    </font>
    <font>
      <b/>
      <sz val="16"/>
      <name val="ＭＳ ゴシック"/>
      <family val="3"/>
      <charset val="128"/>
    </font>
    <font>
      <sz val="9"/>
      <color indexed="81"/>
      <name val="MS P ゴシック"/>
      <family val="3"/>
      <charset val="128"/>
    </font>
    <font>
      <b/>
      <sz val="9"/>
      <color indexed="81"/>
      <name val="MS P ゴシック"/>
      <family val="3"/>
      <charset val="128"/>
    </font>
    <font>
      <sz val="11"/>
      <color rgb="FFFF0000"/>
      <name val="ＭＳ ゴシック"/>
      <family val="3"/>
      <charset val="128"/>
    </font>
    <font>
      <sz val="10"/>
      <color theme="1"/>
      <name val="ＭＳ ゴシック"/>
      <family val="3"/>
      <charset val="128"/>
    </font>
    <font>
      <sz val="12"/>
      <color rgb="FF00B050"/>
      <name val="ＭＳ ゴシック"/>
      <family val="3"/>
      <charset val="128"/>
    </font>
    <font>
      <b/>
      <sz val="12"/>
      <color rgb="FF00B050"/>
      <name val="ＭＳ ゴシック"/>
      <family val="3"/>
      <charset val="128"/>
    </font>
    <font>
      <sz val="8"/>
      <color theme="1"/>
      <name val="ＭＳ ゴシック"/>
      <family val="3"/>
      <charset val="128"/>
    </font>
    <font>
      <sz val="22"/>
      <color theme="1"/>
      <name val="ＭＳ ゴシック"/>
      <family val="3"/>
      <charset val="128"/>
    </font>
    <font>
      <sz val="22"/>
      <color theme="1"/>
      <name val="ＭＳ Ｐゴシック"/>
      <family val="3"/>
      <charset val="128"/>
    </font>
    <font>
      <sz val="9"/>
      <color theme="1"/>
      <name val="ＭＳ ゴシック"/>
      <family val="3"/>
      <charset val="128"/>
    </font>
    <font>
      <i/>
      <sz val="9"/>
      <color rgb="FF00B050"/>
      <name val="ＭＳ ゴシック"/>
      <family val="3"/>
      <charset val="128"/>
    </font>
    <font>
      <vertAlign val="superscript"/>
      <sz val="9"/>
      <color theme="1"/>
      <name val="ＭＳ ゴシック"/>
      <family val="3"/>
      <charset val="128"/>
    </font>
    <font>
      <sz val="9"/>
      <color rgb="FF00B0F0"/>
      <name val="ＭＳ ゴシック"/>
      <family val="3"/>
      <charset val="128"/>
    </font>
    <font>
      <sz val="22"/>
      <color theme="0"/>
      <name val="ＭＳ ゴシック"/>
      <family val="3"/>
      <charset val="128"/>
    </font>
    <font>
      <b/>
      <sz val="11"/>
      <color theme="1"/>
      <name val="ＭＳ ゴシック"/>
      <family val="3"/>
      <charset val="128"/>
    </font>
    <font>
      <b/>
      <sz val="10"/>
      <color theme="1"/>
      <name val="ＭＳ ゴシック"/>
      <family val="3"/>
      <charset val="128"/>
    </font>
    <font>
      <sz val="10"/>
      <color rgb="FF00B050"/>
      <name val="ＭＳ ゴシック"/>
      <family val="3"/>
      <charset val="128"/>
    </font>
    <font>
      <sz val="20"/>
      <color theme="1"/>
      <name val="ＭＳ ゴシック"/>
      <family val="3"/>
      <charset val="128"/>
    </font>
    <font>
      <b/>
      <sz val="10"/>
      <color theme="0"/>
      <name val="ＭＳ ゴシック"/>
      <family val="3"/>
      <charset val="128"/>
    </font>
    <font>
      <b/>
      <sz val="11"/>
      <color rgb="FFFF0000"/>
      <name val="ＭＳ ゴシック"/>
      <family val="3"/>
      <charset val="128"/>
    </font>
    <font>
      <b/>
      <sz val="11"/>
      <color theme="1"/>
      <name val="Calibri"/>
      <family val="2"/>
      <charset val="128"/>
      <scheme val="minor"/>
    </font>
    <font>
      <b/>
      <strike/>
      <sz val="11"/>
      <color theme="1"/>
      <name val="ＭＳ ゴシック"/>
      <family val="3"/>
      <charset val="128"/>
    </font>
    <font>
      <b/>
      <strike/>
      <sz val="11"/>
      <color theme="4"/>
      <name val="ＭＳ ゴシック"/>
      <family val="3"/>
      <charset val="128"/>
    </font>
    <font>
      <b/>
      <sz val="9"/>
      <color theme="0"/>
      <name val="ＭＳ ゴシック"/>
      <family val="3"/>
      <charset val="128"/>
    </font>
    <font>
      <b/>
      <sz val="16"/>
      <color theme="1"/>
      <name val="ＭＳ ゴシック"/>
      <family val="3"/>
      <charset val="128"/>
    </font>
    <font>
      <b/>
      <sz val="9"/>
      <name val="ＭＳ ゴシック"/>
      <family val="3"/>
      <charset val="128"/>
    </font>
    <font>
      <sz val="18"/>
      <color theme="1"/>
      <name val="ＭＳ ゴシック"/>
      <family val="3"/>
      <charset val="128"/>
    </font>
    <font>
      <b/>
      <sz val="20"/>
      <color indexed="81"/>
      <name val="MS P ゴシック"/>
      <family val="3"/>
      <charset val="128"/>
    </font>
    <font>
      <b/>
      <sz val="10"/>
      <color rgb="FFFF0000"/>
      <name val="ＭＳ ゴシック"/>
      <family val="3"/>
      <charset val="128"/>
    </font>
    <font>
      <b/>
      <sz val="12"/>
      <color theme="0"/>
      <name val="ＭＳ ゴシック"/>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99FF"/>
        <bgColor indexed="64"/>
      </patternFill>
    </fill>
    <fill>
      <patternFill patternType="solid">
        <fgColor rgb="FFFFC000"/>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3" tint="0.39997558519241921"/>
        <bgColor indexed="64"/>
      </patternFill>
    </fill>
    <fill>
      <patternFill patternType="solid">
        <fgColor theme="9"/>
        <bgColor indexed="64"/>
      </patternFill>
    </fill>
    <fill>
      <patternFill patternType="solid">
        <fgColor theme="0" tint="-0.249977111117893"/>
        <bgColor indexed="64"/>
      </patternFill>
    </fill>
    <fill>
      <patternFill patternType="solid">
        <fgColor rgb="FFCCFF3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style="double">
        <color auto="1"/>
      </bottom>
      <diagonal/>
    </border>
    <border>
      <left/>
      <right/>
      <top style="double">
        <color auto="1"/>
      </top>
      <bottom/>
      <diagonal/>
    </border>
    <border>
      <left/>
      <right/>
      <top/>
      <bottom style="double">
        <color auto="1"/>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9" fontId="18" fillId="0" borderId="0" applyFont="0" applyFill="0" applyBorder="0" applyAlignment="0" applyProtection="0">
      <alignment vertical="center"/>
    </xf>
    <xf numFmtId="0" fontId="1" fillId="0" borderId="0">
      <alignment vertical="center"/>
    </xf>
  </cellStyleXfs>
  <cellXfs count="619">
    <xf numFmtId="0" fontId="0" fillId="0" borderId="0" xfId="0">
      <alignment vertical="center"/>
    </xf>
    <xf numFmtId="0" fontId="3" fillId="0" borderId="0" xfId="0" applyFont="1">
      <alignment vertical="center"/>
    </xf>
    <xf numFmtId="0" fontId="4"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1" xfId="0" applyFill="1" applyBorder="1">
      <alignment vertical="center"/>
    </xf>
    <xf numFmtId="0" fontId="5" fillId="0" borderId="0" xfId="0" applyFont="1">
      <alignment vertical="center"/>
    </xf>
    <xf numFmtId="49" fontId="0" fillId="0" borderId="0" xfId="0" applyNumberFormat="1" applyAlignment="1">
      <alignment horizontal="right" vertical="center"/>
    </xf>
    <xf numFmtId="0" fontId="0" fillId="0" borderId="5" xfId="0" applyBorder="1">
      <alignment vertical="center"/>
    </xf>
    <xf numFmtId="49" fontId="7" fillId="0" borderId="5" xfId="0" applyNumberFormat="1" applyFont="1" applyBorder="1" applyAlignment="1">
      <alignment horizontal="right" vertical="center"/>
    </xf>
    <xf numFmtId="49" fontId="7" fillId="0" borderId="0" xfId="0" applyNumberFormat="1" applyFont="1" applyAlignment="1">
      <alignment horizontal="right" vertical="center"/>
    </xf>
    <xf numFmtId="164" fontId="0" fillId="0" borderId="0" xfId="0" applyNumberFormat="1" applyAlignment="1">
      <alignment horizontal="right" vertical="center"/>
    </xf>
    <xf numFmtId="0" fontId="8" fillId="0" borderId="0" xfId="0" applyFont="1">
      <alignment vertical="center"/>
    </xf>
    <xf numFmtId="0" fontId="7" fillId="0" borderId="0" xfId="0" applyFont="1">
      <alignment vertical="center"/>
    </xf>
    <xf numFmtId="0" fontId="0" fillId="3" borderId="0" xfId="0" applyFill="1">
      <alignment vertical="center"/>
    </xf>
    <xf numFmtId="0" fontId="4" fillId="0" borderId="5" xfId="0" applyFont="1" applyBorder="1">
      <alignment vertical="center"/>
    </xf>
    <xf numFmtId="0" fontId="0" fillId="0" borderId="6" xfId="0" applyBorder="1">
      <alignment vertical="center"/>
    </xf>
    <xf numFmtId="49" fontId="7" fillId="0" borderId="6" xfId="0" applyNumberFormat="1" applyFont="1" applyBorder="1" applyAlignment="1">
      <alignment horizontal="right" vertical="center"/>
    </xf>
    <xf numFmtId="0" fontId="0" fillId="0" borderId="7" xfId="0" applyBorder="1">
      <alignment vertical="center"/>
    </xf>
    <xf numFmtId="49" fontId="0" fillId="0" borderId="7" xfId="0" applyNumberFormat="1" applyBorder="1" applyAlignment="1">
      <alignment horizontal="right" vertical="center"/>
    </xf>
    <xf numFmtId="0" fontId="10" fillId="0" borderId="0" xfId="0" applyFont="1">
      <alignment vertical="center"/>
    </xf>
    <xf numFmtId="0" fontId="11" fillId="0" borderId="0" xfId="0" applyFont="1">
      <alignment vertical="center"/>
    </xf>
    <xf numFmtId="49" fontId="11" fillId="0" borderId="0" xfId="0" applyNumberFormat="1" applyFont="1">
      <alignment vertical="center"/>
    </xf>
    <xf numFmtId="0" fontId="0" fillId="2" borderId="0" xfId="0" applyFill="1">
      <alignment vertical="center"/>
    </xf>
    <xf numFmtId="0" fontId="12" fillId="0" borderId="0" xfId="0" applyFont="1">
      <alignment vertical="center"/>
    </xf>
    <xf numFmtId="0" fontId="13" fillId="0" borderId="8" xfId="0" applyFont="1" applyBorder="1">
      <alignment vertical="center"/>
    </xf>
    <xf numFmtId="0" fontId="11" fillId="0" borderId="8" xfId="0" applyFont="1" applyBorder="1">
      <alignment vertical="center"/>
    </xf>
    <xf numFmtId="0" fontId="13" fillId="0" borderId="0" xfId="0" applyFont="1">
      <alignment vertical="center"/>
    </xf>
    <xf numFmtId="49" fontId="11" fillId="0" borderId="0" xfId="0" applyNumberFormat="1" applyFont="1" applyAlignment="1">
      <alignment horizontal="right" vertical="center"/>
    </xf>
    <xf numFmtId="0" fontId="11" fillId="0" borderId="0" xfId="0" applyFont="1" applyAlignment="1">
      <alignment horizontal="right" vertical="center"/>
    </xf>
    <xf numFmtId="0" fontId="3" fillId="0" borderId="2" xfId="0" applyFont="1" applyBorder="1">
      <alignment vertical="center"/>
    </xf>
    <xf numFmtId="0" fontId="14" fillId="0" borderId="0" xfId="0" applyFont="1">
      <alignment vertical="center"/>
    </xf>
    <xf numFmtId="0" fontId="15" fillId="0" borderId="0" xfId="0" applyFont="1">
      <alignment vertical="center"/>
    </xf>
    <xf numFmtId="0" fontId="0" fillId="0" borderId="0" xfId="0" applyAlignment="1">
      <alignment horizontal="left" vertical="center"/>
    </xf>
    <xf numFmtId="0" fontId="0" fillId="0" borderId="1" xfId="0" applyBorder="1" applyAlignment="1">
      <alignment horizontal="left" vertical="center"/>
    </xf>
    <xf numFmtId="0" fontId="0" fillId="2" borderId="1" xfId="0" applyFill="1" applyBorder="1" applyAlignment="1">
      <alignment horizontal="left" vertical="center"/>
    </xf>
    <xf numFmtId="0" fontId="3" fillId="0" borderId="0" xfId="0" applyFont="1" applyAlignment="1">
      <alignment horizontal="left" vertical="center"/>
    </xf>
    <xf numFmtId="0" fontId="0" fillId="3" borderId="1" xfId="0" applyFill="1" applyBorder="1">
      <alignment vertical="center"/>
    </xf>
    <xf numFmtId="0" fontId="0" fillId="0" borderId="4" xfId="0" applyBorder="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xf>
    <xf numFmtId="0" fontId="0" fillId="4" borderId="1" xfId="0" applyFill="1" applyBorder="1">
      <alignment vertical="center"/>
    </xf>
    <xf numFmtId="0" fontId="0" fillId="0" borderId="0" xfId="0" applyAlignment="1">
      <alignment vertical="center" wrapText="1"/>
    </xf>
    <xf numFmtId="0" fontId="4" fillId="0" borderId="1"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pplyAlignment="1">
      <alignment horizontal="center" vertical="center"/>
    </xf>
    <xf numFmtId="2" fontId="0" fillId="0" borderId="1" xfId="0" applyNumberFormat="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center" vertical="center" wrapText="1"/>
    </xf>
    <xf numFmtId="0" fontId="0" fillId="0" borderId="9" xfId="0" applyBorder="1">
      <alignment vertical="center"/>
    </xf>
    <xf numFmtId="2" fontId="3" fillId="0" borderId="0" xfId="0" applyNumberFormat="1" applyFont="1">
      <alignment vertical="center"/>
    </xf>
    <xf numFmtId="0" fontId="0" fillId="0" borderId="16" xfId="0" applyBorder="1">
      <alignment vertical="center"/>
    </xf>
    <xf numFmtId="0" fontId="0" fillId="6" borderId="4" xfId="0" applyFill="1" applyBorder="1">
      <alignment vertical="center"/>
    </xf>
    <xf numFmtId="0" fontId="0" fillId="6" borderId="1" xfId="0" applyFill="1" applyBorder="1">
      <alignment vertical="center"/>
    </xf>
    <xf numFmtId="0" fontId="0" fillId="6" borderId="2" xfId="0" applyFill="1" applyBorder="1">
      <alignment vertical="center"/>
    </xf>
    <xf numFmtId="167" fontId="0" fillId="0" borderId="1" xfId="0" applyNumberFormat="1" applyBorder="1">
      <alignment vertical="center"/>
    </xf>
    <xf numFmtId="2" fontId="0" fillId="6" borderId="1" xfId="0" applyNumberFormat="1" applyFill="1" applyBorder="1">
      <alignment vertical="center"/>
    </xf>
    <xf numFmtId="0" fontId="0" fillId="6" borderId="1" xfId="0" applyFill="1" applyBorder="1" applyAlignment="1">
      <alignment horizontal="center" vertical="center"/>
    </xf>
    <xf numFmtId="2" fontId="0" fillId="0" borderId="1" xfId="0" applyNumberFormat="1" applyBorder="1">
      <alignment vertical="center"/>
    </xf>
    <xf numFmtId="0" fontId="0" fillId="0" borderId="9" xfId="0" applyBorder="1" applyAlignment="1">
      <alignment horizontal="center" vertical="center"/>
    </xf>
    <xf numFmtId="2" fontId="0" fillId="0" borderId="9" xfId="0" applyNumberFormat="1" applyBorder="1" applyAlignment="1">
      <alignment horizontal="center" vertical="center"/>
    </xf>
    <xf numFmtId="2" fontId="0" fillId="0" borderId="9" xfId="0" applyNumberFormat="1" applyBorder="1">
      <alignment vertical="center"/>
    </xf>
    <xf numFmtId="0" fontId="0" fillId="6" borderId="9" xfId="0" applyFill="1" applyBorder="1" applyAlignment="1">
      <alignment horizontal="center" vertical="center"/>
    </xf>
    <xf numFmtId="2" fontId="0" fillId="6" borderId="9" xfId="0" applyNumberFormat="1" applyFill="1" applyBorder="1">
      <alignment vertical="center"/>
    </xf>
    <xf numFmtId="0" fontId="0" fillId="3" borderId="1" xfId="0" applyFill="1" applyBorder="1" applyAlignment="1">
      <alignment horizontal="center" vertical="center"/>
    </xf>
    <xf numFmtId="0" fontId="0" fillId="0" borderId="2" xfId="0" applyBorder="1" applyAlignment="1">
      <alignment horizontal="center" vertical="center"/>
    </xf>
    <xf numFmtId="0" fontId="3" fillId="0" borderId="1" xfId="0" applyFont="1" applyBorder="1">
      <alignment vertical="center"/>
    </xf>
    <xf numFmtId="167" fontId="0" fillId="3" borderId="1" xfId="0" applyNumberFormat="1" applyFill="1" applyBorder="1">
      <alignment vertical="center"/>
    </xf>
    <xf numFmtId="167" fontId="0" fillId="0" borderId="0" xfId="0" applyNumberFormat="1">
      <alignment vertical="center"/>
    </xf>
    <xf numFmtId="0" fontId="0" fillId="7" borderId="1" xfId="0" applyFill="1" applyBorder="1">
      <alignment vertical="center"/>
    </xf>
    <xf numFmtId="0" fontId="0" fillId="7" borderId="11" xfId="0" applyFill="1" applyBorder="1">
      <alignment vertical="center"/>
    </xf>
    <xf numFmtId="0" fontId="0" fillId="7" borderId="17" xfId="0" applyFill="1" applyBorder="1">
      <alignment vertical="center"/>
    </xf>
    <xf numFmtId="0" fontId="0" fillId="7" borderId="12" xfId="0" applyFill="1" applyBorder="1">
      <alignment vertical="center"/>
    </xf>
    <xf numFmtId="0" fontId="0" fillId="7" borderId="1" xfId="0" applyFill="1" applyBorder="1" applyAlignment="1">
      <alignment horizontal="center" vertical="center"/>
    </xf>
    <xf numFmtId="2" fontId="0" fillId="0" borderId="0" xfId="0" applyNumberFormat="1">
      <alignment vertical="center"/>
    </xf>
    <xf numFmtId="168" fontId="0" fillId="0" borderId="1" xfId="0" applyNumberFormat="1" applyBorder="1">
      <alignment vertical="center"/>
    </xf>
    <xf numFmtId="0" fontId="0" fillId="8" borderId="1" xfId="0" applyFill="1" applyBorder="1">
      <alignment vertical="center"/>
    </xf>
    <xf numFmtId="2" fontId="0" fillId="8" borderId="1" xfId="0" applyNumberFormat="1" applyFill="1" applyBorder="1">
      <alignment vertical="center"/>
    </xf>
    <xf numFmtId="168" fontId="0" fillId="8" borderId="1" xfId="0" applyNumberFormat="1" applyFill="1" applyBorder="1">
      <alignment vertical="center"/>
    </xf>
    <xf numFmtId="0" fontId="0" fillId="6" borderId="0" xfId="0" applyFill="1">
      <alignment vertical="center"/>
    </xf>
    <xf numFmtId="168" fontId="0" fillId="0" borderId="0" xfId="0" applyNumberFormat="1">
      <alignment vertical="center"/>
    </xf>
    <xf numFmtId="165" fontId="0" fillId="0" borderId="0" xfId="0" applyNumberFormat="1">
      <alignment vertical="center"/>
    </xf>
    <xf numFmtId="2" fontId="0" fillId="3" borderId="0" xfId="0" applyNumberFormat="1" applyFill="1">
      <alignment vertical="center"/>
    </xf>
    <xf numFmtId="0" fontId="4" fillId="0" borderId="1" xfId="0" applyFont="1" applyBorder="1">
      <alignment vertical="center"/>
    </xf>
    <xf numFmtId="0" fontId="4" fillId="4" borderId="1" xfId="0" applyFont="1" applyFill="1" applyBorder="1">
      <alignment vertical="center"/>
    </xf>
    <xf numFmtId="1" fontId="4" fillId="0" borderId="1" xfId="0" applyNumberFormat="1" applyFont="1" applyBorder="1" applyAlignment="1">
      <alignment horizontal="center" vertical="center"/>
    </xf>
    <xf numFmtId="0" fontId="0" fillId="4" borderId="1" xfId="0" applyFill="1" applyBorder="1" applyAlignment="1">
      <alignment horizontal="center" vertical="center"/>
    </xf>
    <xf numFmtId="165" fontId="0" fillId="0" borderId="1" xfId="0" applyNumberFormat="1" applyBorder="1">
      <alignment vertical="center"/>
    </xf>
    <xf numFmtId="0" fontId="9" fillId="0" borderId="0" xfId="0" applyFont="1">
      <alignment vertical="center"/>
    </xf>
    <xf numFmtId="49" fontId="0" fillId="0" borderId="1" xfId="0" applyNumberFormat="1" applyBorder="1">
      <alignment vertical="center"/>
    </xf>
    <xf numFmtId="165" fontId="0" fillId="0" borderId="0" xfId="0" applyNumberFormat="1" applyAlignment="1">
      <alignment horizontal="center" vertical="center"/>
    </xf>
    <xf numFmtId="0" fontId="4" fillId="4" borderId="1" xfId="0" applyFont="1" applyFill="1" applyBorder="1" applyAlignment="1">
      <alignment horizontal="center" vertical="center"/>
    </xf>
    <xf numFmtId="166" fontId="0" fillId="4" borderId="1" xfId="0" applyNumberFormat="1" applyFill="1" applyBorder="1" applyAlignment="1">
      <alignment horizontal="center" vertical="center"/>
    </xf>
    <xf numFmtId="167" fontId="0" fillId="0" borderId="1" xfId="0" applyNumberFormat="1" applyBorder="1" applyAlignment="1">
      <alignment horizontal="center" vertical="center"/>
    </xf>
    <xf numFmtId="0" fontId="11" fillId="0" borderId="1" xfId="0" applyFont="1" applyBorder="1" applyAlignment="1">
      <alignment horizontal="center" vertical="center"/>
    </xf>
    <xf numFmtId="167" fontId="11" fillId="0" borderId="1" xfId="0" applyNumberFormat="1" applyFont="1" applyBorder="1" applyAlignment="1">
      <alignment horizontal="center" vertical="center"/>
    </xf>
    <xf numFmtId="9" fontId="3" fillId="0" borderId="1" xfId="1" applyFont="1" applyBorder="1" applyAlignment="1">
      <alignment horizontal="center" vertical="center"/>
    </xf>
    <xf numFmtId="2" fontId="0" fillId="4" borderId="1" xfId="0" applyNumberFormat="1" applyFill="1" applyBorder="1" applyAlignment="1">
      <alignment horizontal="center" vertical="center"/>
    </xf>
    <xf numFmtId="167" fontId="0" fillId="0" borderId="0" xfId="0" applyNumberFormat="1" applyAlignment="1">
      <alignment horizontal="center" vertical="center"/>
    </xf>
    <xf numFmtId="0" fontId="4" fillId="0" borderId="2" xfId="0" applyFont="1" applyBorder="1" applyAlignment="1">
      <alignment horizontal="center" vertical="center"/>
    </xf>
    <xf numFmtId="0" fontId="9" fillId="0" borderId="2" xfId="0" applyFont="1" applyBorder="1" applyAlignment="1">
      <alignment horizontal="center" vertical="center"/>
    </xf>
    <xf numFmtId="167" fontId="0" fillId="0" borderId="2" xfId="0" applyNumberFormat="1" applyBorder="1">
      <alignment vertical="center"/>
    </xf>
    <xf numFmtId="0" fontId="0" fillId="0" borderId="4" xfId="0" applyBorder="1" applyAlignment="1">
      <alignment horizontal="left" vertical="center"/>
    </xf>
    <xf numFmtId="0" fontId="4" fillId="0" borderId="0" xfId="0" applyFont="1" applyAlignment="1">
      <alignment horizontal="center" vertical="center"/>
    </xf>
    <xf numFmtId="0" fontId="9" fillId="0" borderId="0" xfId="0" applyFont="1" applyAlignment="1">
      <alignment horizontal="center" vertical="center"/>
    </xf>
    <xf numFmtId="0" fontId="0" fillId="0" borderId="17" xfId="0" applyBorder="1">
      <alignment vertical="center"/>
    </xf>
    <xf numFmtId="0" fontId="0" fillId="0" borderId="8" xfId="0" applyBorder="1">
      <alignment vertical="center"/>
    </xf>
    <xf numFmtId="0" fontId="0" fillId="2" borderId="4" xfId="0" applyFill="1" applyBorder="1" applyAlignment="1">
      <alignment horizontal="left" vertical="center"/>
    </xf>
    <xf numFmtId="49" fontId="0" fillId="0" borderId="4" xfId="0" applyNumberFormat="1" applyBorder="1" applyAlignment="1">
      <alignment horizontal="left" vertical="center"/>
    </xf>
    <xf numFmtId="0" fontId="14" fillId="0" borderId="4" xfId="0" applyFont="1" applyBorder="1" applyAlignment="1">
      <alignment horizontal="left" vertical="center"/>
    </xf>
    <xf numFmtId="0" fontId="0" fillId="9" borderId="13" xfId="0" applyFill="1" applyBorder="1">
      <alignment vertical="center"/>
    </xf>
    <xf numFmtId="0" fontId="0" fillId="9" borderId="9" xfId="0" applyFill="1" applyBorder="1">
      <alignment vertical="center"/>
    </xf>
    <xf numFmtId="0" fontId="0" fillId="9" borderId="16" xfId="0" applyFill="1" applyBorder="1">
      <alignment vertical="center"/>
    </xf>
    <xf numFmtId="0" fontId="0" fillId="10" borderId="13" xfId="0" applyFill="1" applyBorder="1">
      <alignment vertical="center"/>
    </xf>
    <xf numFmtId="0" fontId="0" fillId="10" borderId="9" xfId="0" applyFill="1" applyBorder="1">
      <alignment vertical="center"/>
    </xf>
    <xf numFmtId="0" fontId="0" fillId="10" borderId="16" xfId="0" applyFill="1" applyBorder="1">
      <alignment vertical="center"/>
    </xf>
    <xf numFmtId="0" fontId="0" fillId="5" borderId="13" xfId="0" applyFill="1" applyBorder="1">
      <alignment vertical="center"/>
    </xf>
    <xf numFmtId="0" fontId="0" fillId="5" borderId="9" xfId="0" applyFill="1" applyBorder="1">
      <alignment vertical="center"/>
    </xf>
    <xf numFmtId="0" fontId="0" fillId="5" borderId="16" xfId="0" applyFill="1" applyBorder="1">
      <alignment vertical="center"/>
    </xf>
    <xf numFmtId="0" fontId="0" fillId="11" borderId="11" xfId="0" applyFill="1" applyBorder="1">
      <alignment vertical="center"/>
    </xf>
    <xf numFmtId="0" fontId="0" fillId="11" borderId="17" xfId="0" applyFill="1" applyBorder="1">
      <alignment vertical="center"/>
    </xf>
    <xf numFmtId="0" fontId="0" fillId="11" borderId="12" xfId="0" applyFill="1" applyBorder="1">
      <alignment vertical="center"/>
    </xf>
    <xf numFmtId="0" fontId="0" fillId="11" borderId="18" xfId="0" applyFill="1" applyBorder="1">
      <alignment vertical="center"/>
    </xf>
    <xf numFmtId="0" fontId="0" fillId="11" borderId="0" xfId="0" applyFill="1">
      <alignment vertical="center"/>
    </xf>
    <xf numFmtId="0" fontId="0" fillId="11" borderId="10" xfId="0" applyFill="1" applyBorder="1">
      <alignment vertical="center"/>
    </xf>
    <xf numFmtId="0" fontId="0" fillId="11" borderId="14" xfId="0" applyFill="1" applyBorder="1">
      <alignment vertical="center"/>
    </xf>
    <xf numFmtId="0" fontId="0" fillId="11" borderId="8" xfId="0" applyFill="1" applyBorder="1">
      <alignment vertical="center"/>
    </xf>
    <xf numFmtId="0" fontId="0" fillId="11" borderId="15" xfId="0" applyFill="1" applyBorder="1">
      <alignment vertical="center"/>
    </xf>
    <xf numFmtId="0" fontId="0" fillId="2" borderId="11" xfId="0" applyFill="1" applyBorder="1">
      <alignment vertical="center"/>
    </xf>
    <xf numFmtId="0" fontId="0" fillId="2" borderId="17" xfId="0" applyFill="1" applyBorder="1">
      <alignment vertical="center"/>
    </xf>
    <xf numFmtId="0" fontId="0" fillId="2" borderId="12" xfId="0" applyFill="1" applyBorder="1">
      <alignment vertical="center"/>
    </xf>
    <xf numFmtId="0" fontId="0" fillId="2" borderId="18" xfId="0" applyFill="1" applyBorder="1">
      <alignment vertical="center"/>
    </xf>
    <xf numFmtId="0" fontId="0" fillId="2" borderId="10" xfId="0" applyFill="1" applyBorder="1">
      <alignment vertical="center"/>
    </xf>
    <xf numFmtId="0" fontId="0" fillId="2" borderId="14" xfId="0" applyFill="1" applyBorder="1">
      <alignment vertical="center"/>
    </xf>
    <xf numFmtId="0" fontId="0" fillId="2" borderId="8" xfId="0" applyFill="1" applyBorder="1">
      <alignment vertical="center"/>
    </xf>
    <xf numFmtId="0" fontId="0" fillId="2" borderId="15" xfId="0" applyFill="1" applyBorder="1">
      <alignment vertical="center"/>
    </xf>
    <xf numFmtId="0" fontId="0" fillId="2" borderId="17" xfId="0" applyFill="1" applyBorder="1" applyAlignment="1">
      <alignment horizontal="center" vertical="center"/>
    </xf>
    <xf numFmtId="0" fontId="0" fillId="2" borderId="17" xfId="0" applyFill="1" applyBorder="1" applyAlignment="1">
      <alignment horizontal="left" vertical="center"/>
    </xf>
    <xf numFmtId="0" fontId="0" fillId="2" borderId="0" xfId="0" applyFill="1" applyAlignment="1">
      <alignment horizontal="center" vertical="center"/>
    </xf>
    <xf numFmtId="0" fontId="0" fillId="2" borderId="0" xfId="0" applyFill="1" applyAlignment="1">
      <alignment horizontal="left" vertical="center"/>
    </xf>
    <xf numFmtId="0" fontId="0" fillId="2" borderId="8" xfId="0" applyFill="1" applyBorder="1" applyAlignment="1">
      <alignment horizontal="center" vertical="center"/>
    </xf>
    <xf numFmtId="0" fontId="0" fillId="2" borderId="8" xfId="0" applyFill="1" applyBorder="1" applyAlignment="1">
      <alignment horizontal="lef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4" xfId="0" applyFill="1" applyBorder="1" applyAlignment="1">
      <alignment horizontal="left" vertical="center"/>
    </xf>
    <xf numFmtId="0" fontId="0" fillId="4" borderId="1" xfId="0" applyFill="1" applyBorder="1" applyAlignment="1">
      <alignment horizontal="left" vertical="center"/>
    </xf>
    <xf numFmtId="0" fontId="0" fillId="4" borderId="3" xfId="0" applyFill="1" applyBorder="1" applyAlignment="1">
      <alignment horizontal="center" vertical="center"/>
    </xf>
    <xf numFmtId="0" fontId="0" fillId="12" borderId="4" xfId="0" applyFill="1" applyBorder="1">
      <alignment vertical="center"/>
    </xf>
    <xf numFmtId="0" fontId="0" fillId="12" borderId="4" xfId="0" applyFill="1" applyBorder="1" applyAlignment="1">
      <alignment vertical="center" wrapText="1"/>
    </xf>
    <xf numFmtId="0" fontId="0" fillId="13" borderId="9" xfId="0" applyFill="1" applyBorder="1">
      <alignment vertical="center"/>
    </xf>
    <xf numFmtId="0" fontId="0" fillId="13" borderId="16" xfId="0" applyFill="1" applyBorder="1">
      <alignment vertical="center"/>
    </xf>
    <xf numFmtId="0" fontId="0" fillId="0" borderId="4" xfId="0" applyBorder="1" applyAlignment="1">
      <alignment vertical="center" wrapText="1"/>
    </xf>
    <xf numFmtId="0" fontId="0" fillId="13" borderId="9" xfId="0" applyFill="1" applyBorder="1" applyAlignment="1">
      <alignment vertical="center" wrapText="1"/>
    </xf>
    <xf numFmtId="0" fontId="22" fillId="0" borderId="0" xfId="0" applyFont="1">
      <alignment vertical="center"/>
    </xf>
    <xf numFmtId="0" fontId="23" fillId="0" borderId="0" xfId="0" applyFont="1">
      <alignment vertical="center"/>
    </xf>
    <xf numFmtId="0" fontId="0" fillId="0" borderId="8" xfId="0" applyBorder="1" applyAlignment="1">
      <alignment horizontal="center" vertical="center"/>
    </xf>
    <xf numFmtId="0" fontId="0" fillId="0" borderId="16" xfId="0" applyBorder="1" applyAlignment="1">
      <alignment horizontal="left" vertical="center"/>
    </xf>
    <xf numFmtId="0" fontId="0" fillId="0" borderId="16" xfId="0" applyBorder="1" applyAlignment="1">
      <alignment horizontal="left" vertical="center" wrapText="1"/>
    </xf>
    <xf numFmtId="0" fontId="20" fillId="0" borderId="16" xfId="0" applyFont="1" applyBorder="1">
      <alignment vertical="center"/>
    </xf>
    <xf numFmtId="0" fontId="0" fillId="2" borderId="16" xfId="0" applyFill="1" applyBorder="1">
      <alignment vertical="center"/>
    </xf>
    <xf numFmtId="0" fontId="0" fillId="0" borderId="10" xfId="0" applyBorder="1">
      <alignment vertical="center"/>
    </xf>
    <xf numFmtId="0" fontId="0" fillId="0" borderId="15" xfId="0" applyBorder="1" applyAlignment="1">
      <alignment vertical="center" wrapText="1"/>
    </xf>
    <xf numFmtId="0" fontId="0" fillId="2" borderId="4" xfId="0" applyFill="1" applyBorder="1">
      <alignmen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3" borderId="25" xfId="0" applyFill="1" applyBorder="1" applyAlignment="1">
      <alignment vertical="center" wrapText="1"/>
    </xf>
    <xf numFmtId="0" fontId="0" fillId="0" borderId="26" xfId="0" applyBorder="1">
      <alignment vertical="center"/>
    </xf>
    <xf numFmtId="0" fontId="0" fillId="2" borderId="26" xfId="0" applyFill="1" applyBorder="1">
      <alignment vertical="center"/>
    </xf>
    <xf numFmtId="0" fontId="0" fillId="4" borderId="26" xfId="0" applyFill="1" applyBorder="1">
      <alignment vertical="center"/>
    </xf>
    <xf numFmtId="0" fontId="0" fillId="0" borderId="27" xfId="0" applyBorder="1">
      <alignment vertical="center"/>
    </xf>
    <xf numFmtId="0" fontId="0" fillId="3" borderId="28" xfId="0" applyFill="1" applyBorder="1" applyAlignment="1">
      <alignment horizontal="center" vertical="center"/>
    </xf>
    <xf numFmtId="0" fontId="0" fillId="3" borderId="16" xfId="0" applyFill="1" applyBorder="1" applyAlignment="1">
      <alignment horizontal="left" vertical="center"/>
    </xf>
    <xf numFmtId="0" fontId="14" fillId="0" borderId="29" xfId="0" applyFont="1" applyBorder="1" applyAlignment="1">
      <alignment horizontal="left" vertical="center"/>
    </xf>
    <xf numFmtId="0" fontId="16" fillId="0" borderId="1" xfId="0" applyFont="1" applyBorder="1" applyAlignment="1">
      <alignment horizontal="left" vertical="center"/>
    </xf>
    <xf numFmtId="0" fontId="9" fillId="0" borderId="29" xfId="0" applyFont="1" applyBorder="1" applyAlignment="1">
      <alignment horizontal="left" vertical="center"/>
    </xf>
    <xf numFmtId="0" fontId="15" fillId="0" borderId="29"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0" fillId="0" borderId="31" xfId="0" applyBorder="1">
      <alignment vertical="center"/>
    </xf>
    <xf numFmtId="0" fontId="4" fillId="0" borderId="1" xfId="0" applyFont="1" applyBorder="1" applyAlignment="1">
      <alignment horizontal="left" vertical="center"/>
    </xf>
    <xf numFmtId="1" fontId="0" fillId="0" borderId="29" xfId="0" applyNumberFormat="1" applyBorder="1" applyAlignment="1">
      <alignment horizontal="left" vertical="center"/>
    </xf>
    <xf numFmtId="1" fontId="15" fillId="0" borderId="29" xfId="0" applyNumberFormat="1" applyFont="1" applyBorder="1" applyAlignment="1">
      <alignment horizontal="left" vertical="center"/>
    </xf>
    <xf numFmtId="0" fontId="0" fillId="0" borderId="29" xfId="0" applyBorder="1" applyAlignment="1">
      <alignment horizontal="left" vertical="center"/>
    </xf>
    <xf numFmtId="0" fontId="15" fillId="0" borderId="29" xfId="0" applyFont="1" applyBorder="1" applyAlignment="1">
      <alignment horizontal="left" vertical="center" wrapText="1"/>
    </xf>
    <xf numFmtId="0" fontId="4" fillId="0" borderId="29" xfId="0" applyFont="1" applyBorder="1" applyAlignment="1">
      <alignment horizontal="left" vertical="center" wrapText="1"/>
    </xf>
    <xf numFmtId="0" fontId="3" fillId="0" borderId="1" xfId="0" applyFont="1" applyBorder="1" applyAlignment="1">
      <alignment horizontal="left" vertical="center" wrapText="1"/>
    </xf>
    <xf numFmtId="0" fontId="4" fillId="0" borderId="32" xfId="0" applyFont="1" applyBorder="1" applyAlignment="1">
      <alignment horizontal="left" vertical="center" wrapText="1"/>
    </xf>
    <xf numFmtId="0" fontId="14" fillId="0" borderId="29" xfId="0" applyFont="1" applyBorder="1" applyAlignment="1">
      <alignment horizontal="left" vertical="center" wrapText="1"/>
    </xf>
    <xf numFmtId="2" fontId="0" fillId="0" borderId="29" xfId="0" applyNumberFormat="1" applyBorder="1" applyAlignment="1">
      <alignment horizontal="left" vertical="center"/>
    </xf>
    <xf numFmtId="165" fontId="0" fillId="0" borderId="29" xfId="0" applyNumberFormat="1" applyBorder="1" applyAlignment="1">
      <alignment horizontal="left" vertical="center"/>
    </xf>
    <xf numFmtId="0" fontId="0" fillId="2" borderId="32" xfId="0" applyFill="1" applyBorder="1" applyAlignment="1">
      <alignment horizontal="left" vertical="center"/>
    </xf>
    <xf numFmtId="0" fontId="0" fillId="2" borderId="13" xfId="0" applyFill="1" applyBorder="1" applyAlignment="1">
      <alignment horizontal="left" vertical="center"/>
    </xf>
    <xf numFmtId="0" fontId="0" fillId="2" borderId="33" xfId="0" applyFill="1" applyBorder="1">
      <alignment vertical="center"/>
    </xf>
    <xf numFmtId="0" fontId="0" fillId="2" borderId="30" xfId="0" applyFill="1" applyBorder="1" applyAlignment="1">
      <alignment horizontal="left" vertical="center"/>
    </xf>
    <xf numFmtId="0" fontId="0" fillId="2" borderId="9" xfId="0" applyFill="1" applyBorder="1" applyAlignment="1">
      <alignment horizontal="left" vertical="center"/>
    </xf>
    <xf numFmtId="0" fontId="0" fillId="2" borderId="31" xfId="0" applyFill="1" applyBorder="1">
      <alignment vertical="center"/>
    </xf>
    <xf numFmtId="0" fontId="0" fillId="2" borderId="28" xfId="0" applyFill="1" applyBorder="1" applyAlignment="1">
      <alignment horizontal="left" vertical="center"/>
    </xf>
    <xf numFmtId="0" fontId="0" fillId="2" borderId="16" xfId="0" applyFill="1" applyBorder="1" applyAlignment="1">
      <alignment horizontal="left" vertical="center"/>
    </xf>
    <xf numFmtId="0" fontId="0" fillId="2" borderId="25" xfId="0" applyFill="1" applyBorder="1">
      <alignment vertical="center"/>
    </xf>
    <xf numFmtId="2" fontId="14" fillId="0" borderId="29" xfId="0" applyNumberFormat="1" applyFont="1" applyBorder="1" applyAlignment="1">
      <alignment horizontal="left" vertical="center"/>
    </xf>
    <xf numFmtId="0" fontId="0" fillId="0" borderId="30" xfId="0" applyBorder="1" applyAlignment="1">
      <alignment horizontal="left" vertical="center"/>
    </xf>
    <xf numFmtId="0" fontId="0" fillId="0" borderId="9" xfId="0" applyBorder="1" applyAlignment="1">
      <alignment horizontal="left" vertical="center"/>
    </xf>
    <xf numFmtId="0" fontId="11" fillId="0" borderId="29" xfId="0" applyFont="1" applyBorder="1" applyAlignment="1">
      <alignment horizontal="left" vertical="center"/>
    </xf>
    <xf numFmtId="0" fontId="9" fillId="0" borderId="1" xfId="0" applyFont="1" applyBorder="1" applyAlignment="1">
      <alignment horizontal="left" vertical="center"/>
    </xf>
    <xf numFmtId="0" fontId="11" fillId="4" borderId="29" xfId="0" applyFont="1" applyFill="1" applyBorder="1" applyAlignment="1">
      <alignment horizontal="left" vertical="center"/>
    </xf>
    <xf numFmtId="0" fontId="9" fillId="4" borderId="29" xfId="0" applyFont="1" applyFill="1" applyBorder="1" applyAlignment="1">
      <alignment horizontal="left" vertical="center"/>
    </xf>
    <xf numFmtId="0" fontId="11" fillId="12" borderId="29" xfId="0" applyFont="1" applyFill="1" applyBorder="1" applyAlignment="1">
      <alignment horizontal="left" vertical="center"/>
    </xf>
    <xf numFmtId="0" fontId="3" fillId="0" borderId="1" xfId="0" applyFont="1" applyBorder="1" applyAlignment="1">
      <alignment horizontal="left" vertical="center"/>
    </xf>
    <xf numFmtId="0" fontId="11" fillId="0" borderId="34" xfId="0" applyFont="1" applyBorder="1" applyAlignment="1">
      <alignment horizontal="left" vertical="center"/>
    </xf>
    <xf numFmtId="0" fontId="0" fillId="2" borderId="29" xfId="0" applyFill="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4" fillId="0" borderId="4" xfId="0" applyFont="1" applyBorder="1" applyAlignment="1">
      <alignment horizontal="left" vertical="center"/>
    </xf>
    <xf numFmtId="0" fontId="24" fillId="0" borderId="0" xfId="0" applyFont="1">
      <alignment vertical="center"/>
    </xf>
    <xf numFmtId="0" fontId="25" fillId="0" borderId="0" xfId="0" applyFont="1" applyAlignment="1">
      <alignment horizontal="center" vertical="center"/>
    </xf>
    <xf numFmtId="0" fontId="24" fillId="0" borderId="1" xfId="0" applyFont="1" applyBorder="1">
      <alignment vertical="center"/>
    </xf>
    <xf numFmtId="0" fontId="27" fillId="0" borderId="0" xfId="0" applyFont="1">
      <alignment vertical="center"/>
    </xf>
    <xf numFmtId="0" fontId="28" fillId="0" borderId="0" xfId="0" applyFont="1">
      <alignment vertical="center"/>
    </xf>
    <xf numFmtId="0" fontId="26" fillId="0" borderId="0" xfId="0" applyFont="1" applyAlignment="1">
      <alignment horizontal="center" vertical="center"/>
    </xf>
    <xf numFmtId="0" fontId="24" fillId="0" borderId="0" xfId="0" applyFont="1" applyAlignment="1">
      <alignment horizontal="center" vertical="center"/>
    </xf>
    <xf numFmtId="0" fontId="24" fillId="0" borderId="1" xfId="0" applyFont="1" applyBorder="1" applyAlignment="1">
      <alignment horizontal="left" vertical="center"/>
    </xf>
    <xf numFmtId="0" fontId="26" fillId="0" borderId="1" xfId="0" applyFont="1" applyBorder="1" applyAlignment="1">
      <alignment horizontal="center" vertical="center"/>
    </xf>
    <xf numFmtId="0" fontId="24" fillId="0" borderId="4" xfId="0" applyFont="1" applyBorder="1" applyAlignment="1">
      <alignment horizontal="left" vertical="center"/>
    </xf>
    <xf numFmtId="2" fontId="28" fillId="0" borderId="0" xfId="0" applyNumberFormat="1" applyFont="1">
      <alignment vertical="center"/>
    </xf>
    <xf numFmtId="0" fontId="24" fillId="0" borderId="2"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left" vertical="center"/>
    </xf>
    <xf numFmtId="0" fontId="24" fillId="0" borderId="11" xfId="0" applyFont="1" applyBorder="1" applyAlignment="1">
      <alignment horizontal="center" vertical="center"/>
    </xf>
    <xf numFmtId="0" fontId="24" fillId="5" borderId="2" xfId="0" applyFont="1" applyFill="1" applyBorder="1" applyAlignment="1">
      <alignment horizontal="center" vertical="center"/>
    </xf>
    <xf numFmtId="0" fontId="34" fillId="5" borderId="2" xfId="0" applyFont="1" applyFill="1" applyBorder="1" applyAlignment="1">
      <alignment horizontal="center" vertical="center"/>
    </xf>
    <xf numFmtId="0" fontId="27" fillId="3" borderId="4" xfId="0" applyFont="1" applyFill="1" applyBorder="1" applyAlignment="1">
      <alignment horizontal="left" vertical="center"/>
    </xf>
    <xf numFmtId="0" fontId="40" fillId="3" borderId="1" xfId="0" applyFont="1" applyFill="1" applyBorder="1" applyAlignment="1">
      <alignment horizontal="left" vertical="center" wrapText="1"/>
    </xf>
    <xf numFmtId="0" fontId="34" fillId="0" borderId="26" xfId="0" applyFont="1" applyBorder="1" applyAlignment="1">
      <alignment horizontal="center" vertical="center"/>
    </xf>
    <xf numFmtId="0" fontId="29" fillId="14" borderId="1" xfId="0" applyFont="1" applyFill="1" applyBorder="1">
      <alignment vertical="center"/>
    </xf>
    <xf numFmtId="0" fontId="43" fillId="0" borderId="1" xfId="0" applyFont="1" applyBorder="1" applyAlignment="1">
      <alignment horizontal="left" vertical="center" wrapText="1"/>
    </xf>
    <xf numFmtId="0" fontId="41" fillId="0" borderId="2" xfId="0" applyFont="1" applyBorder="1" applyAlignment="1">
      <alignment horizontal="center" vertical="center"/>
    </xf>
    <xf numFmtId="0" fontId="41" fillId="0" borderId="1" xfId="0" applyFont="1" applyBorder="1">
      <alignment vertical="center"/>
    </xf>
    <xf numFmtId="0" fontId="44" fillId="0" borderId="0" xfId="0" applyFont="1">
      <alignment vertical="center"/>
    </xf>
    <xf numFmtId="0" fontId="45" fillId="0" borderId="0" xfId="0" applyFont="1">
      <alignment vertical="center"/>
    </xf>
    <xf numFmtId="0" fontId="27" fillId="3" borderId="1" xfId="0" applyFont="1" applyFill="1" applyBorder="1" applyAlignment="1">
      <alignment horizontal="left" vertical="center"/>
    </xf>
    <xf numFmtId="0" fontId="27" fillId="3" borderId="1" xfId="0" applyFont="1" applyFill="1" applyBorder="1" applyAlignment="1">
      <alignment horizontal="left" vertical="center" wrapText="1"/>
    </xf>
    <xf numFmtId="0" fontId="46" fillId="0" borderId="1" xfId="0" applyFont="1" applyBorder="1" applyAlignment="1">
      <alignment horizontal="left" vertical="center"/>
    </xf>
    <xf numFmtId="0" fontId="46" fillId="0" borderId="4" xfId="0" applyFont="1" applyBorder="1" applyAlignment="1">
      <alignment horizontal="left" vertical="center"/>
    </xf>
    <xf numFmtId="0" fontId="46" fillId="0" borderId="1" xfId="0" applyFont="1" applyBorder="1" applyAlignment="1">
      <alignment horizontal="left" vertical="center" wrapText="1"/>
    </xf>
    <xf numFmtId="0" fontId="49" fillId="0" borderId="1" xfId="0" applyFont="1" applyBorder="1" applyAlignment="1">
      <alignment horizontal="left" vertical="center" wrapText="1"/>
    </xf>
    <xf numFmtId="0" fontId="28" fillId="0" borderId="29" xfId="0" applyFont="1" applyBorder="1" applyAlignment="1">
      <alignment vertical="center" wrapText="1"/>
    </xf>
    <xf numFmtId="0" fontId="41" fillId="0" borderId="18" xfId="0" applyFont="1" applyBorder="1" applyAlignment="1">
      <alignment horizontal="center" vertical="center"/>
    </xf>
    <xf numFmtId="0" fontId="24" fillId="0" borderId="14" xfId="0" applyFont="1" applyBorder="1" applyAlignment="1">
      <alignment horizontal="center" vertical="center"/>
    </xf>
    <xf numFmtId="0" fontId="30" fillId="15" borderId="4" xfId="0" applyFont="1" applyFill="1" applyBorder="1" applyAlignment="1">
      <alignment horizontal="center" vertical="center"/>
    </xf>
    <xf numFmtId="0" fontId="30" fillId="15" borderId="13" xfId="0" applyFont="1" applyFill="1" applyBorder="1" applyAlignment="1">
      <alignment horizontal="center" vertical="center"/>
    </xf>
    <xf numFmtId="0" fontId="30" fillId="15" borderId="9" xfId="0" applyFont="1" applyFill="1" applyBorder="1" applyAlignment="1">
      <alignment horizontal="center" vertical="center"/>
    </xf>
    <xf numFmtId="0" fontId="30" fillId="15" borderId="16" xfId="0" applyFont="1" applyFill="1" applyBorder="1" applyAlignment="1">
      <alignment horizontal="center" vertical="center"/>
    </xf>
    <xf numFmtId="0" fontId="28" fillId="0" borderId="1" xfId="0" applyFont="1" applyBorder="1">
      <alignment vertical="center"/>
    </xf>
    <xf numFmtId="0" fontId="34" fillId="0" borderId="1" xfId="0" applyFont="1" applyBorder="1" applyAlignment="1">
      <alignment horizontal="center" vertical="center"/>
    </xf>
    <xf numFmtId="0" fontId="30" fillId="18" borderId="4" xfId="0" applyFont="1" applyFill="1" applyBorder="1" applyAlignment="1">
      <alignment horizontal="center" vertical="center"/>
    </xf>
    <xf numFmtId="0" fontId="40" fillId="0" borderId="1" xfId="0" applyFont="1" applyBorder="1" applyAlignment="1">
      <alignment horizontal="left" vertical="center" wrapText="1"/>
    </xf>
    <xf numFmtId="0" fontId="24" fillId="0" borderId="1" xfId="0" applyFont="1" applyBorder="1" applyAlignment="1">
      <alignment horizontal="left" vertical="center" wrapText="1"/>
    </xf>
    <xf numFmtId="0" fontId="52" fillId="0" borderId="1" xfId="0" applyFont="1" applyBorder="1" applyAlignment="1">
      <alignment horizontal="center" vertical="center" wrapText="1"/>
    </xf>
    <xf numFmtId="0" fontId="40" fillId="0" borderId="1" xfId="0" applyFont="1" applyBorder="1" applyAlignment="1">
      <alignment horizontal="center" vertical="center"/>
    </xf>
    <xf numFmtId="0" fontId="40" fillId="0" borderId="9" xfId="0" applyFont="1" applyBorder="1" applyAlignment="1">
      <alignment horizontal="center" vertical="center"/>
    </xf>
    <xf numFmtId="0" fontId="52" fillId="0" borderId="1" xfId="0" applyFont="1" applyBorder="1" applyAlignment="1">
      <alignment horizontal="center" vertical="center"/>
    </xf>
    <xf numFmtId="0" fontId="53" fillId="0" borderId="1" xfId="0" applyFont="1" applyBorder="1" applyAlignment="1">
      <alignment horizontal="center" vertical="center"/>
    </xf>
    <xf numFmtId="0" fontId="50" fillId="0" borderId="0" xfId="0" applyFont="1">
      <alignment vertical="center"/>
    </xf>
    <xf numFmtId="0" fontId="24" fillId="0" borderId="32" xfId="0" applyFont="1" applyBorder="1" applyAlignment="1">
      <alignment horizontal="left" vertical="top" wrapText="1"/>
    </xf>
    <xf numFmtId="0" fontId="24" fillId="0" borderId="3" xfId="0" applyFont="1" applyBorder="1" applyAlignment="1">
      <alignment horizontal="left" vertical="top" wrapText="1"/>
    </xf>
    <xf numFmtId="0" fontId="24" fillId="20" borderId="3" xfId="0" applyFont="1" applyFill="1" applyBorder="1" applyAlignment="1">
      <alignment horizontal="left" vertical="top" wrapText="1"/>
    </xf>
    <xf numFmtId="0" fontId="30" fillId="15" borderId="15" xfId="0" applyFont="1" applyFill="1" applyBorder="1" applyAlignment="1">
      <alignment horizontal="center" vertical="center"/>
    </xf>
    <xf numFmtId="0" fontId="46" fillId="20" borderId="4" xfId="0" applyFont="1" applyFill="1" applyBorder="1" applyAlignment="1">
      <alignment horizontal="left" vertical="center"/>
    </xf>
    <xf numFmtId="0" fontId="46" fillId="20" borderId="4" xfId="0" applyFont="1" applyFill="1" applyBorder="1" applyAlignment="1">
      <alignment horizontal="left" vertical="center" wrapText="1"/>
    </xf>
    <xf numFmtId="0" fontId="47" fillId="20" borderId="4" xfId="0" applyFont="1" applyFill="1" applyBorder="1" applyAlignment="1">
      <alignment horizontal="left" vertical="center"/>
    </xf>
    <xf numFmtId="0" fontId="43" fillId="0" borderId="30" xfId="0" applyFont="1" applyBorder="1" applyAlignment="1">
      <alignment horizontal="left" vertical="top" wrapText="1"/>
    </xf>
    <xf numFmtId="0" fontId="24" fillId="0" borderId="2" xfId="0" applyFont="1" applyBorder="1" applyAlignment="1">
      <alignment horizontal="left" vertical="top" wrapText="1"/>
    </xf>
    <xf numFmtId="0" fontId="24" fillId="0" borderId="1" xfId="0" applyFont="1" applyBorder="1" applyAlignment="1">
      <alignment horizontal="left" vertical="top" wrapText="1"/>
    </xf>
    <xf numFmtId="0" fontId="24" fillId="0" borderId="1" xfId="0" applyFont="1" applyBorder="1" applyAlignment="1">
      <alignment vertical="top" wrapText="1"/>
    </xf>
    <xf numFmtId="0" fontId="28" fillId="0" borderId="29" xfId="0" applyFont="1" applyBorder="1">
      <alignment vertical="center"/>
    </xf>
    <xf numFmtId="0" fontId="28" fillId="0" borderId="38" xfId="0" applyFont="1" applyBorder="1">
      <alignment vertical="center"/>
    </xf>
    <xf numFmtId="0" fontId="28" fillId="0" borderId="39" xfId="0" applyFont="1" applyBorder="1">
      <alignment vertical="center"/>
    </xf>
    <xf numFmtId="0" fontId="24" fillId="3" borderId="1" xfId="0" applyFont="1" applyFill="1" applyBorder="1" applyAlignment="1">
      <alignment horizontal="left" vertical="center"/>
    </xf>
    <xf numFmtId="0" fontId="30" fillId="15" borderId="12" xfId="0" applyFont="1" applyFill="1" applyBorder="1" applyAlignment="1">
      <alignment horizontal="center" vertical="center"/>
    </xf>
    <xf numFmtId="0" fontId="28" fillId="0" borderId="39" xfId="0" applyFont="1" applyBorder="1" applyAlignment="1">
      <alignment horizontal="left" vertical="top" wrapText="1"/>
    </xf>
    <xf numFmtId="0" fontId="46" fillId="20" borderId="1" xfId="0" applyFont="1" applyFill="1" applyBorder="1" applyAlignment="1">
      <alignment horizontal="left" vertical="center" wrapText="1"/>
    </xf>
    <xf numFmtId="0" fontId="28" fillId="0" borderId="36" xfId="0" applyFont="1" applyBorder="1">
      <alignment vertical="center"/>
    </xf>
    <xf numFmtId="0" fontId="24" fillId="20" borderId="1" xfId="0" applyFont="1" applyFill="1" applyBorder="1" applyAlignment="1">
      <alignment horizontal="left" vertical="top" wrapText="1"/>
    </xf>
    <xf numFmtId="0" fontId="46" fillId="20" borderId="1" xfId="0" applyFont="1" applyFill="1" applyBorder="1" applyAlignment="1">
      <alignment horizontal="left" vertical="center"/>
    </xf>
    <xf numFmtId="0" fontId="49" fillId="20" borderId="1" xfId="0" applyFont="1" applyFill="1" applyBorder="1" applyAlignment="1">
      <alignment horizontal="left" vertical="center" wrapText="1"/>
    </xf>
    <xf numFmtId="49" fontId="46" fillId="20" borderId="1" xfId="0" applyNumberFormat="1" applyFont="1" applyFill="1" applyBorder="1" applyAlignment="1">
      <alignment horizontal="left" vertical="center" wrapText="1"/>
    </xf>
    <xf numFmtId="0" fontId="24" fillId="0" borderId="13" xfId="0" applyFont="1" applyBorder="1">
      <alignment vertical="center"/>
    </xf>
    <xf numFmtId="0" fontId="24" fillId="0" borderId="9" xfId="0" applyFont="1" applyBorder="1">
      <alignment vertical="center"/>
    </xf>
    <xf numFmtId="0" fontId="24" fillId="0" borderId="16" xfId="0" applyFont="1" applyBorder="1">
      <alignment vertical="center"/>
    </xf>
    <xf numFmtId="0" fontId="24" fillId="0" borderId="29" xfId="0" applyFont="1" applyBorder="1" applyAlignment="1">
      <alignment vertical="top" wrapText="1"/>
    </xf>
    <xf numFmtId="0" fontId="24" fillId="6" borderId="30" xfId="0" applyFont="1" applyFill="1" applyBorder="1" applyAlignment="1">
      <alignment vertical="top" wrapText="1"/>
    </xf>
    <xf numFmtId="0" fontId="24" fillId="6" borderId="30" xfId="0" applyFont="1" applyFill="1" applyBorder="1" applyAlignment="1">
      <alignment vertical="top"/>
    </xf>
    <xf numFmtId="0" fontId="34" fillId="6" borderId="32" xfId="0" applyFont="1" applyFill="1" applyBorder="1" applyAlignment="1">
      <alignment horizontal="left" vertical="top"/>
    </xf>
    <xf numFmtId="0" fontId="24" fillId="6" borderId="30" xfId="0" applyFont="1" applyFill="1" applyBorder="1">
      <alignment vertical="center"/>
    </xf>
    <xf numFmtId="0" fontId="24" fillId="5" borderId="30" xfId="0" applyFont="1" applyFill="1" applyBorder="1">
      <alignment vertical="center"/>
    </xf>
    <xf numFmtId="0" fontId="28" fillId="6" borderId="39" xfId="0" applyFont="1" applyFill="1" applyBorder="1">
      <alignment vertical="center"/>
    </xf>
    <xf numFmtId="0" fontId="29" fillId="14" borderId="1" xfId="0" applyFont="1" applyFill="1" applyBorder="1" applyAlignment="1">
      <alignment horizontal="right" vertical="center" wrapText="1"/>
    </xf>
    <xf numFmtId="0" fontId="24" fillId="6" borderId="30" xfId="0" applyFont="1" applyFill="1" applyBorder="1" applyAlignment="1">
      <alignment horizontal="right" vertical="center"/>
    </xf>
    <xf numFmtId="0" fontId="34" fillId="6" borderId="30" xfId="0" applyFont="1" applyFill="1" applyBorder="1" applyAlignment="1">
      <alignment horizontal="right" vertical="top"/>
    </xf>
    <xf numFmtId="0" fontId="24" fillId="0" borderId="1" xfId="0" applyFont="1" applyBorder="1" applyAlignment="1">
      <alignment vertical="center" wrapText="1"/>
    </xf>
    <xf numFmtId="0" fontId="40" fillId="6" borderId="30" xfId="0" applyFont="1" applyFill="1" applyBorder="1" applyAlignment="1">
      <alignment horizontal="right" vertical="center"/>
    </xf>
    <xf numFmtId="0" fontId="24" fillId="20" borderId="13" xfId="0" applyFont="1" applyFill="1" applyBorder="1" applyAlignment="1">
      <alignment vertical="center" wrapText="1"/>
    </xf>
    <xf numFmtId="0" fontId="24" fillId="20" borderId="9" xfId="0" applyFont="1" applyFill="1" applyBorder="1" applyAlignment="1">
      <alignment vertical="center" wrapText="1"/>
    </xf>
    <xf numFmtId="0" fontId="24" fillId="20" borderId="16" xfId="0" applyFont="1" applyFill="1" applyBorder="1" applyAlignment="1">
      <alignment vertical="center" wrapText="1"/>
    </xf>
    <xf numFmtId="0" fontId="24" fillId="5" borderId="30" xfId="0" applyFont="1" applyFill="1" applyBorder="1" applyAlignment="1">
      <alignment vertical="center" wrapText="1"/>
    </xf>
    <xf numFmtId="0" fontId="24" fillId="20" borderId="4" xfId="0" applyFont="1" applyFill="1" applyBorder="1" applyAlignment="1">
      <alignment vertical="top" wrapText="1"/>
    </xf>
    <xf numFmtId="0" fontId="24" fillId="0" borderId="4" xfId="0" applyFont="1" applyBorder="1" applyAlignment="1">
      <alignment horizontal="center" vertical="center"/>
    </xf>
    <xf numFmtId="0" fontId="24" fillId="20" borderId="1" xfId="0" applyFont="1" applyFill="1" applyBorder="1" applyAlignment="1">
      <alignment vertical="top" wrapText="1"/>
    </xf>
    <xf numFmtId="0" fontId="24" fillId="20" borderId="2" xfId="0" applyFont="1" applyFill="1" applyBorder="1" applyAlignment="1">
      <alignment horizontal="left" vertical="top" wrapText="1"/>
    </xf>
    <xf numFmtId="0" fontId="24" fillId="0" borderId="1" xfId="0" applyFont="1" applyBorder="1" applyAlignment="1">
      <alignment horizontal="center" vertical="center"/>
    </xf>
    <xf numFmtId="0" fontId="24" fillId="6" borderId="30" xfId="0" applyFont="1" applyFill="1" applyBorder="1" applyAlignment="1">
      <alignment horizontal="center" vertical="top"/>
    </xf>
    <xf numFmtId="0" fontId="24" fillId="6" borderId="28" xfId="0" applyFont="1" applyFill="1" applyBorder="1" applyAlignment="1">
      <alignment horizontal="center" vertical="top"/>
    </xf>
    <xf numFmtId="0" fontId="24" fillId="6" borderId="30" xfId="0" applyFont="1" applyFill="1" applyBorder="1" applyAlignment="1">
      <alignment horizontal="center" vertical="center"/>
    </xf>
    <xf numFmtId="0" fontId="28" fillId="5" borderId="30" xfId="0" applyFont="1" applyFill="1" applyBorder="1">
      <alignment vertical="center"/>
    </xf>
    <xf numFmtId="0" fontId="34" fillId="19" borderId="26" xfId="0" applyFont="1" applyFill="1" applyBorder="1" applyAlignment="1">
      <alignment horizontal="center" vertical="center"/>
    </xf>
    <xf numFmtId="0" fontId="34" fillId="6" borderId="30" xfId="0" applyFont="1" applyFill="1" applyBorder="1" applyAlignment="1">
      <alignment horizontal="left" vertical="top"/>
    </xf>
    <xf numFmtId="0" fontId="24" fillId="0" borderId="30" xfId="0" applyFont="1" applyBorder="1" applyAlignment="1">
      <alignment horizontal="center" vertical="top"/>
    </xf>
    <xf numFmtId="0" fontId="28" fillId="0" borderId="39" xfId="0" applyFont="1" applyBorder="1" applyAlignment="1">
      <alignment horizontal="center"/>
    </xf>
    <xf numFmtId="0" fontId="28" fillId="0" borderId="32" xfId="0" applyFont="1" applyBorder="1" applyAlignment="1">
      <alignment vertical="top" wrapText="1"/>
    </xf>
    <xf numFmtId="0" fontId="28" fillId="0" borderId="30" xfId="0" applyFont="1" applyBorder="1" applyAlignment="1">
      <alignment vertical="top" wrapText="1"/>
    </xf>
    <xf numFmtId="0" fontId="28" fillId="0" borderId="28" xfId="0" applyFont="1" applyBorder="1" applyAlignment="1">
      <alignment vertical="top" wrapText="1"/>
    </xf>
    <xf numFmtId="0" fontId="28" fillId="0" borderId="30" xfId="0" applyFont="1" applyBorder="1" applyAlignment="1">
      <alignment horizontal="center" vertical="top" wrapText="1"/>
    </xf>
    <xf numFmtId="0" fontId="24" fillId="6" borderId="30" xfId="0" applyFont="1" applyFill="1" applyBorder="1" applyAlignment="1">
      <alignment horizontal="center"/>
    </xf>
    <xf numFmtId="0" fontId="28" fillId="0" borderId="28" xfId="0" applyFont="1" applyBorder="1" applyAlignment="1">
      <alignment horizontal="left" vertical="top" wrapText="1"/>
    </xf>
    <xf numFmtId="0" fontId="24" fillId="0" borderId="13" xfId="0" applyFont="1" applyBorder="1" applyAlignment="1">
      <alignment vertical="center" wrapText="1"/>
    </xf>
    <xf numFmtId="0" fontId="28" fillId="0" borderId="36" xfId="0" applyFont="1" applyBorder="1" applyAlignment="1">
      <alignment vertical="center" wrapText="1"/>
    </xf>
    <xf numFmtId="0" fontId="24" fillId="20" borderId="3" xfId="0" applyFont="1" applyFill="1" applyBorder="1">
      <alignment vertical="center"/>
    </xf>
    <xf numFmtId="0" fontId="24" fillId="20" borderId="3" xfId="0" applyFont="1" applyFill="1" applyBorder="1" applyAlignment="1">
      <alignment vertical="center" wrapText="1"/>
    </xf>
    <xf numFmtId="0" fontId="28" fillId="20" borderId="3" xfId="0" applyFont="1" applyFill="1" applyBorder="1" applyAlignment="1">
      <alignment vertical="center" wrapText="1"/>
    </xf>
    <xf numFmtId="0" fontId="24" fillId="20" borderId="1" xfId="0" applyFont="1" applyFill="1" applyBorder="1">
      <alignment vertical="center"/>
    </xf>
    <xf numFmtId="0" fontId="34" fillId="20" borderId="1" xfId="0" applyFont="1" applyFill="1" applyBorder="1" applyAlignment="1">
      <alignment horizontal="center" vertical="center"/>
    </xf>
    <xf numFmtId="0" fontId="24" fillId="20" borderId="2" xfId="0" applyFont="1" applyFill="1" applyBorder="1" applyAlignment="1">
      <alignment horizontal="center" vertical="center"/>
    </xf>
    <xf numFmtId="0" fontId="34" fillId="20" borderId="2" xfId="0" applyFont="1" applyFill="1" applyBorder="1" applyAlignment="1">
      <alignment horizontal="center" vertical="center"/>
    </xf>
    <xf numFmtId="0" fontId="46" fillId="0" borderId="39" xfId="0" applyFont="1" applyBorder="1" applyAlignment="1">
      <alignment horizontal="left" vertical="top"/>
    </xf>
    <xf numFmtId="0" fontId="34" fillId="0" borderId="3" xfId="0" applyFont="1" applyBorder="1" applyAlignment="1">
      <alignment horizontal="left" vertical="top" wrapText="1"/>
    </xf>
    <xf numFmtId="0" fontId="24" fillId="0" borderId="36" xfId="0" applyFont="1" applyBorder="1" applyAlignment="1">
      <alignment horizontal="left" vertical="center" wrapText="1"/>
    </xf>
    <xf numFmtId="0" fontId="51" fillId="0" borderId="1" xfId="0" applyFont="1" applyBorder="1" applyAlignment="1">
      <alignment vertical="top" wrapText="1"/>
    </xf>
    <xf numFmtId="0" fontId="51" fillId="0" borderId="1" xfId="0" applyFont="1" applyBorder="1" applyAlignment="1">
      <alignment vertical="center" wrapText="1"/>
    </xf>
    <xf numFmtId="0" fontId="31" fillId="0" borderId="1" xfId="0" applyFont="1" applyBorder="1" applyAlignment="1">
      <alignment horizontal="left" vertical="center"/>
    </xf>
    <xf numFmtId="0" fontId="24" fillId="0" borderId="3" xfId="0" applyFont="1" applyBorder="1">
      <alignment vertical="center"/>
    </xf>
    <xf numFmtId="170" fontId="24" fillId="0" borderId="3" xfId="0" applyNumberFormat="1" applyFont="1" applyBorder="1" applyAlignment="1">
      <alignment vertical="center" wrapText="1"/>
    </xf>
    <xf numFmtId="0" fontId="24" fillId="0" borderId="3" xfId="0" applyFont="1" applyBorder="1" applyAlignment="1">
      <alignment vertical="center" wrapText="1"/>
    </xf>
    <xf numFmtId="0" fontId="32" fillId="0" borderId="1" xfId="0" applyFont="1" applyBorder="1" applyAlignment="1">
      <alignment horizontal="left" vertical="center"/>
    </xf>
    <xf numFmtId="0" fontId="27" fillId="0" borderId="1" xfId="0" applyFont="1" applyBorder="1" applyAlignment="1">
      <alignment horizontal="left" vertical="center" wrapText="1"/>
    </xf>
    <xf numFmtId="0" fontId="24" fillId="0" borderId="1" xfId="0" applyFont="1" applyBorder="1" applyAlignment="1">
      <alignment horizontal="left" vertical="center" shrinkToFit="1"/>
    </xf>
    <xf numFmtId="0" fontId="27" fillId="0" borderId="4" xfId="0" applyFont="1" applyBorder="1" applyAlignment="1">
      <alignment horizontal="left" vertical="center" wrapText="1"/>
    </xf>
    <xf numFmtId="0" fontId="27" fillId="0" borderId="4" xfId="0" applyFont="1" applyBorder="1" applyAlignment="1">
      <alignment horizontal="left" vertical="center"/>
    </xf>
    <xf numFmtId="0" fontId="27" fillId="0" borderId="1" xfId="0" applyFont="1" applyBorder="1" applyAlignment="1">
      <alignment horizontal="left" vertical="center"/>
    </xf>
    <xf numFmtId="0" fontId="39" fillId="0" borderId="1" xfId="0" applyFont="1" applyBorder="1" applyAlignment="1">
      <alignment horizontal="left" vertical="center" wrapText="1"/>
    </xf>
    <xf numFmtId="0" fontId="40" fillId="0" borderId="4" xfId="0" applyFont="1" applyBorder="1" applyAlignment="1">
      <alignment horizontal="left" vertical="center" wrapText="1"/>
    </xf>
    <xf numFmtId="0" fontId="34" fillId="0" borderId="1" xfId="0" applyFont="1" applyBorder="1" applyAlignment="1">
      <alignment horizontal="left" vertical="center"/>
    </xf>
    <xf numFmtId="0" fontId="34" fillId="20" borderId="1" xfId="0" applyFont="1" applyFill="1" applyBorder="1" applyAlignment="1">
      <alignment horizontal="left" vertical="top" wrapText="1"/>
    </xf>
    <xf numFmtId="0" fontId="34" fillId="0" borderId="1" xfId="0" applyFont="1" applyBorder="1" applyAlignment="1">
      <alignment horizontal="left" vertical="top" wrapText="1"/>
    </xf>
    <xf numFmtId="0" fontId="34" fillId="0" borderId="0" xfId="0" applyFont="1" applyAlignment="1">
      <alignment vertical="top" wrapText="1"/>
    </xf>
    <xf numFmtId="0" fontId="28" fillId="0" borderId="29" xfId="0" applyFont="1" applyBorder="1" applyAlignment="1">
      <alignment vertical="top"/>
    </xf>
    <xf numFmtId="0" fontId="34" fillId="0" borderId="2" xfId="0" applyFont="1" applyBorder="1" applyAlignment="1">
      <alignment horizontal="left" vertical="top" wrapText="1"/>
    </xf>
    <xf numFmtId="0" fontId="24" fillId="0" borderId="36" xfId="0" applyFont="1" applyBorder="1" applyAlignment="1">
      <alignment vertical="center" wrapText="1"/>
    </xf>
    <xf numFmtId="0" fontId="40" fillId="0" borderId="32" xfId="0" applyFont="1" applyBorder="1" applyAlignment="1">
      <alignment horizontal="left" vertical="top" wrapText="1"/>
    </xf>
    <xf numFmtId="0" fontId="34" fillId="20" borderId="13" xfId="0" applyFont="1" applyFill="1" applyBorder="1" applyAlignment="1">
      <alignment horizontal="center" vertical="center"/>
    </xf>
    <xf numFmtId="0" fontId="34" fillId="0" borderId="16" xfId="0" applyFont="1" applyBorder="1" applyAlignment="1">
      <alignment horizontal="center" vertical="center"/>
    </xf>
    <xf numFmtId="0" fontId="24" fillId="0" borderId="0" xfId="0" applyFont="1" applyAlignment="1">
      <alignment vertical="top" wrapText="1"/>
    </xf>
    <xf numFmtId="0" fontId="34" fillId="0" borderId="13" xfId="0" applyFont="1" applyBorder="1" applyAlignment="1">
      <alignment horizontal="center" vertical="center"/>
    </xf>
    <xf numFmtId="0" fontId="34" fillId="0" borderId="1" xfId="0" applyFont="1" applyBorder="1" applyAlignment="1">
      <alignment vertical="center" wrapText="1"/>
    </xf>
    <xf numFmtId="0" fontId="34" fillId="0" borderId="1" xfId="0" applyFont="1" applyBorder="1" applyAlignment="1">
      <alignment vertical="top" wrapText="1"/>
    </xf>
    <xf numFmtId="0" fontId="28" fillId="6" borderId="30" xfId="0" applyFont="1" applyFill="1" applyBorder="1" applyAlignment="1">
      <alignment horizontal="center" vertical="top" wrapText="1"/>
    </xf>
    <xf numFmtId="0" fontId="24" fillId="6" borderId="30" xfId="0" applyFont="1" applyFill="1" applyBorder="1" applyAlignment="1">
      <alignment horizontal="center" vertical="center" wrapText="1"/>
    </xf>
    <xf numFmtId="0" fontId="28" fillId="0" borderId="0" xfId="0" applyFont="1" applyAlignment="1">
      <alignment vertical="center" wrapText="1"/>
    </xf>
    <xf numFmtId="3" fontId="24" fillId="0" borderId="4" xfId="0" applyNumberFormat="1" applyFont="1" applyBorder="1" applyAlignment="1">
      <alignment horizontal="center" vertical="center"/>
    </xf>
    <xf numFmtId="0" fontId="34" fillId="0" borderId="4" xfId="0" applyFont="1" applyBorder="1" applyAlignment="1">
      <alignment horizontal="center" vertical="center" wrapText="1"/>
    </xf>
    <xf numFmtId="0" fontId="24" fillId="0" borderId="15" xfId="0" applyFont="1" applyBorder="1" applyAlignment="1">
      <alignment horizontal="center" vertical="center"/>
    </xf>
    <xf numFmtId="0" fontId="24" fillId="20" borderId="4" xfId="0" applyFont="1" applyFill="1" applyBorder="1" applyAlignment="1">
      <alignment horizontal="left" vertical="center"/>
    </xf>
    <xf numFmtId="0" fontId="24" fillId="0" borderId="30" xfId="0" applyFont="1" applyBorder="1" applyAlignment="1">
      <alignment horizontal="left" vertical="top" wrapText="1"/>
    </xf>
    <xf numFmtId="0" fontId="34" fillId="0" borderId="50" xfId="0" applyFont="1" applyBorder="1" applyAlignment="1">
      <alignment horizontal="center" vertical="center"/>
    </xf>
    <xf numFmtId="0" fontId="34" fillId="0" borderId="15" xfId="0" applyFont="1" applyBorder="1" applyAlignment="1">
      <alignment horizontal="center" vertical="center"/>
    </xf>
    <xf numFmtId="0" fontId="54" fillId="0" borderId="0" xfId="0" applyFont="1">
      <alignment vertical="center"/>
    </xf>
    <xf numFmtId="0" fontId="34" fillId="0" borderId="4" xfId="0" applyFont="1" applyBorder="1" applyAlignment="1">
      <alignment horizontal="center" vertical="center" shrinkToFit="1"/>
    </xf>
    <xf numFmtId="0" fontId="34" fillId="0" borderId="10" xfId="0" applyFont="1" applyBorder="1" applyAlignment="1">
      <alignment horizontal="center" vertical="center"/>
    </xf>
    <xf numFmtId="0" fontId="34" fillId="0" borderId="12" xfId="0" applyFont="1" applyBorder="1" applyAlignment="1">
      <alignment horizontal="center" vertical="center" wrapText="1"/>
    </xf>
    <xf numFmtId="165" fontId="34" fillId="0" borderId="4" xfId="0" applyNumberFormat="1" applyFont="1" applyBorder="1" applyAlignment="1">
      <alignment horizontal="center" vertical="center" wrapText="1"/>
    </xf>
    <xf numFmtId="2" fontId="34" fillId="0" borderId="4" xfId="0" applyNumberFormat="1" applyFont="1" applyBorder="1" applyAlignment="1">
      <alignment horizontal="center" vertical="center"/>
    </xf>
    <xf numFmtId="0" fontId="34" fillId="0" borderId="12" xfId="0" applyFont="1" applyBorder="1" applyAlignment="1">
      <alignment horizontal="center" vertical="center"/>
    </xf>
    <xf numFmtId="0" fontId="34" fillId="0" borderId="40" xfId="0" applyFont="1" applyBorder="1" applyAlignment="1">
      <alignment horizontal="center" vertical="center" wrapText="1"/>
    </xf>
    <xf numFmtId="0" fontId="52" fillId="20" borderId="15" xfId="0" applyFont="1" applyFill="1" applyBorder="1" applyAlignment="1">
      <alignment horizontal="left" vertical="top" wrapText="1"/>
    </xf>
    <xf numFmtId="0" fontId="34" fillId="0" borderId="40" xfId="0" applyFont="1" applyBorder="1" applyAlignment="1">
      <alignment horizontal="center" vertical="center"/>
    </xf>
    <xf numFmtId="0" fontId="52" fillId="20" borderId="4" xfId="0" applyFont="1" applyFill="1" applyBorder="1" applyAlignment="1">
      <alignment horizontal="left" vertical="top" wrapText="1"/>
    </xf>
    <xf numFmtId="0" fontId="34" fillId="0" borderId="44" xfId="0" applyFont="1" applyBorder="1" applyAlignment="1">
      <alignment horizontal="center" vertical="center" wrapText="1"/>
    </xf>
    <xf numFmtId="0" fontId="34" fillId="0" borderId="45" xfId="0" applyFont="1" applyBorder="1" applyAlignment="1">
      <alignment horizontal="center" vertical="center"/>
    </xf>
    <xf numFmtId="0" fontId="34" fillId="0" borderId="41" xfId="0" applyFont="1" applyBorder="1" applyAlignment="1">
      <alignment horizontal="center" vertical="center"/>
    </xf>
    <xf numFmtId="0" fontId="52" fillId="20" borderId="49" xfId="0" applyFont="1" applyFill="1" applyBorder="1" applyAlignment="1">
      <alignment horizontal="left" vertical="top" wrapText="1"/>
    </xf>
    <xf numFmtId="0" fontId="34" fillId="0" borderId="48" xfId="0" applyFont="1" applyBorder="1" applyAlignment="1">
      <alignment horizontal="center" vertical="center"/>
    </xf>
    <xf numFmtId="0" fontId="34" fillId="0" borderId="43" xfId="0" applyFont="1" applyBorder="1" applyAlignment="1">
      <alignment horizontal="center" vertical="center"/>
    </xf>
    <xf numFmtId="0" fontId="34" fillId="0" borderId="42" xfId="0" applyFont="1" applyBorder="1" applyAlignment="1">
      <alignment horizontal="center" vertical="center"/>
    </xf>
    <xf numFmtId="3" fontId="34" fillId="0" borderId="10" xfId="0" applyNumberFormat="1" applyFont="1" applyBorder="1" applyAlignment="1">
      <alignment horizontal="center" vertical="center"/>
    </xf>
    <xf numFmtId="49" fontId="34" fillId="0" borderId="41" xfId="0" applyNumberFormat="1" applyFont="1" applyBorder="1" applyAlignment="1">
      <alignment horizontal="center" vertical="center"/>
    </xf>
    <xf numFmtId="167" fontId="34" fillId="0" borderId="51" xfId="0" applyNumberFormat="1" applyFont="1" applyBorder="1" applyAlignment="1">
      <alignment horizontal="center" vertical="center"/>
    </xf>
    <xf numFmtId="167" fontId="34" fillId="0" borderId="43" xfId="0" applyNumberFormat="1" applyFont="1" applyBorder="1" applyAlignment="1">
      <alignment horizontal="center" vertical="center"/>
    </xf>
    <xf numFmtId="49" fontId="34" fillId="0" borderId="42" xfId="0" applyNumberFormat="1" applyFont="1" applyBorder="1" applyAlignment="1">
      <alignment horizontal="center" vertical="center" wrapText="1"/>
    </xf>
    <xf numFmtId="0" fontId="52" fillId="20" borderId="10" xfId="0" applyFont="1" applyFill="1" applyBorder="1" applyAlignment="1">
      <alignment horizontal="left" vertical="top" wrapText="1"/>
    </xf>
    <xf numFmtId="1" fontId="34" fillId="0" borderId="41" xfId="0" applyNumberFormat="1" applyFont="1" applyBorder="1" applyAlignment="1">
      <alignment horizontal="center" vertical="center"/>
    </xf>
    <xf numFmtId="1" fontId="34" fillId="0" borderId="43" xfId="0" applyNumberFormat="1" applyFont="1" applyBorder="1" applyAlignment="1">
      <alignment horizontal="center" vertical="center"/>
    </xf>
    <xf numFmtId="1" fontId="34" fillId="0" borderId="42" xfId="0" applyNumberFormat="1" applyFont="1" applyBorder="1" applyAlignment="1">
      <alignment horizontal="center" vertical="center"/>
    </xf>
    <xf numFmtId="0" fontId="52" fillId="20" borderId="12" xfId="0" applyFont="1" applyFill="1" applyBorder="1" applyAlignment="1">
      <alignment horizontal="left" vertical="top" wrapText="1"/>
    </xf>
    <xf numFmtId="1" fontId="34" fillId="0" borderId="45" xfId="0" applyNumberFormat="1" applyFont="1" applyBorder="1" applyAlignment="1">
      <alignment horizontal="center" vertical="center"/>
    </xf>
    <xf numFmtId="1" fontId="34" fillId="0" borderId="40" xfId="0" applyNumberFormat="1" applyFont="1" applyBorder="1" applyAlignment="1">
      <alignment horizontal="center" vertical="center"/>
    </xf>
    <xf numFmtId="0" fontId="34" fillId="0" borderId="1" xfId="0" applyFont="1" applyBorder="1" applyAlignment="1">
      <alignment horizontal="center" vertical="center" wrapText="1"/>
    </xf>
    <xf numFmtId="0" fontId="34" fillId="0" borderId="40" xfId="0" quotePrefix="1" applyFont="1" applyBorder="1" applyAlignment="1">
      <alignment horizontal="center" vertical="center" wrapText="1"/>
    </xf>
    <xf numFmtId="1" fontId="34" fillId="0" borderId="44" xfId="0" applyNumberFormat="1" applyFont="1" applyBorder="1" applyAlignment="1">
      <alignment horizontal="center" vertical="center" wrapText="1"/>
    </xf>
    <xf numFmtId="1" fontId="34" fillId="0" borderId="45" xfId="0" applyNumberFormat="1" applyFont="1" applyBorder="1" applyAlignment="1">
      <alignment horizontal="center" vertical="center" wrapText="1"/>
    </xf>
    <xf numFmtId="0" fontId="52" fillId="20" borderId="16" xfId="0" applyFont="1" applyFill="1" applyBorder="1" applyAlignment="1">
      <alignment horizontal="left" vertical="top" wrapText="1"/>
    </xf>
    <xf numFmtId="0" fontId="52" fillId="0" borderId="54" xfId="0" applyFont="1" applyBorder="1" applyAlignment="1">
      <alignment vertical="top"/>
    </xf>
    <xf numFmtId="0" fontId="29" fillId="14" borderId="16" xfId="0" applyFont="1" applyFill="1" applyBorder="1">
      <alignment vertical="center"/>
    </xf>
    <xf numFmtId="0" fontId="34" fillId="0" borderId="25" xfId="0" applyFont="1" applyBorder="1" applyAlignment="1">
      <alignment horizontal="center" vertical="center"/>
    </xf>
    <xf numFmtId="0" fontId="31" fillId="0" borderId="16" xfId="0" applyFont="1" applyBorder="1" applyAlignment="1">
      <alignment horizontal="left" vertical="center"/>
    </xf>
    <xf numFmtId="0" fontId="24" fillId="0" borderId="8" xfId="0" applyFont="1" applyBorder="1">
      <alignment vertical="center"/>
    </xf>
    <xf numFmtId="0" fontId="46" fillId="0" borderId="15" xfId="0" applyFont="1" applyBorder="1" applyAlignment="1">
      <alignment horizontal="left" vertical="center"/>
    </xf>
    <xf numFmtId="0" fontId="28" fillId="0" borderId="16" xfId="0" applyFont="1" applyBorder="1">
      <alignment vertical="center"/>
    </xf>
    <xf numFmtId="0" fontId="24" fillId="0" borderId="47" xfId="0" applyFont="1" applyBorder="1" applyAlignment="1">
      <alignment horizontal="left" vertical="center"/>
    </xf>
    <xf numFmtId="0" fontId="35" fillId="0" borderId="47" xfId="0" applyFont="1" applyBorder="1" applyAlignment="1">
      <alignment horizontal="left" vertical="center"/>
    </xf>
    <xf numFmtId="0" fontId="26" fillId="0" borderId="47" xfId="0" applyFont="1" applyBorder="1" applyAlignment="1">
      <alignment horizontal="center" vertical="center"/>
    </xf>
    <xf numFmtId="0" fontId="24" fillId="17" borderId="47" xfId="0" applyFont="1" applyFill="1" applyBorder="1" applyAlignment="1">
      <alignment horizontal="left" vertical="center"/>
    </xf>
    <xf numFmtId="0" fontId="34" fillId="0" borderId="47" xfId="0" applyFont="1" applyBorder="1" applyAlignment="1">
      <alignment horizontal="center" vertical="center" wrapText="1"/>
    </xf>
    <xf numFmtId="0" fontId="51" fillId="0" borderId="47" xfId="0" applyFont="1" applyBorder="1" applyAlignment="1">
      <alignment horizontal="center" vertical="center"/>
    </xf>
    <xf numFmtId="0" fontId="29" fillId="16" borderId="47" xfId="0" applyFont="1" applyFill="1" applyBorder="1" applyAlignment="1">
      <alignment horizontal="center" vertical="center"/>
    </xf>
    <xf numFmtId="0" fontId="42" fillId="0" borderId="47" xfId="0" applyFont="1" applyBorder="1" applyAlignment="1">
      <alignment horizontal="left" vertical="center"/>
    </xf>
    <xf numFmtId="0" fontId="60" fillId="16" borderId="47" xfId="0" applyFont="1" applyFill="1" applyBorder="1" applyAlignment="1">
      <alignment horizontal="center" vertical="center" wrapText="1"/>
    </xf>
    <xf numFmtId="0" fontId="55" fillId="18" borderId="47" xfId="0" applyFont="1" applyFill="1" applyBorder="1" applyAlignment="1">
      <alignment horizontal="center" vertical="center" wrapText="1"/>
    </xf>
    <xf numFmtId="0" fontId="34" fillId="13" borderId="47" xfId="0" applyFont="1" applyFill="1" applyBorder="1">
      <alignment vertical="center"/>
    </xf>
    <xf numFmtId="0" fontId="34" fillId="18" borderId="47" xfId="0" applyFont="1" applyFill="1" applyBorder="1" applyAlignment="1">
      <alignment horizontal="center" vertical="center" wrapText="1"/>
    </xf>
    <xf numFmtId="0" fontId="28" fillId="0" borderId="47" xfId="0" applyFont="1" applyBorder="1" applyAlignment="1">
      <alignment horizontal="center" vertical="center"/>
    </xf>
    <xf numFmtId="0" fontId="24" fillId="0" borderId="47" xfId="0" applyFont="1" applyBorder="1" applyAlignment="1">
      <alignment horizontal="center" vertical="center"/>
    </xf>
    <xf numFmtId="0" fontId="35" fillId="0" borderId="47" xfId="0" applyFont="1" applyBorder="1" applyAlignment="1">
      <alignment horizontal="center" vertical="center" wrapText="1"/>
    </xf>
    <xf numFmtId="0" fontId="62" fillId="0" borderId="47" xfId="0" applyFont="1" applyBorder="1" applyAlignment="1">
      <alignment vertical="center" wrapText="1"/>
    </xf>
    <xf numFmtId="0" fontId="34" fillId="0" borderId="4" xfId="0" applyFont="1" applyBorder="1" applyAlignment="1">
      <alignment horizontal="left" vertical="top" wrapText="1"/>
    </xf>
    <xf numFmtId="1" fontId="34" fillId="0" borderId="4" xfId="0" applyNumberFormat="1" applyFont="1" applyBorder="1" applyAlignment="1">
      <alignment horizontal="center" vertical="center"/>
    </xf>
    <xf numFmtId="0" fontId="34" fillId="0" borderId="29" xfId="0" applyFont="1" applyBorder="1" applyAlignment="1">
      <alignment horizontal="left" vertical="top" wrapText="1"/>
    </xf>
    <xf numFmtId="0" fontId="34" fillId="20" borderId="4" xfId="0" applyFont="1" applyFill="1" applyBorder="1" applyAlignment="1">
      <alignment horizontal="left" vertical="top" wrapText="1"/>
    </xf>
    <xf numFmtId="0" fontId="28" fillId="0" borderId="13" xfId="0" applyFont="1" applyBorder="1">
      <alignment vertical="center"/>
    </xf>
    <xf numFmtId="0" fontId="28" fillId="0" borderId="8" xfId="0" applyFont="1" applyBorder="1">
      <alignment vertical="center"/>
    </xf>
    <xf numFmtId="0" fontId="28" fillId="0" borderId="17" xfId="0" applyFont="1" applyBorder="1">
      <alignment vertical="center"/>
    </xf>
    <xf numFmtId="0" fontId="46" fillId="0" borderId="13" xfId="0" applyFont="1" applyBorder="1" applyAlignment="1">
      <alignment horizontal="left" vertical="center"/>
    </xf>
    <xf numFmtId="0" fontId="24" fillId="5" borderId="28" xfId="0" applyFont="1" applyFill="1" applyBorder="1">
      <alignment vertical="center"/>
    </xf>
    <xf numFmtId="0" fontId="24" fillId="6" borderId="28" xfId="0" applyFont="1" applyFill="1" applyBorder="1" applyAlignment="1">
      <alignment vertical="top"/>
    </xf>
    <xf numFmtId="0" fontId="28" fillId="0" borderId="37" xfId="0" applyFont="1" applyBorder="1">
      <alignment vertical="center"/>
    </xf>
    <xf numFmtId="0" fontId="28" fillId="6" borderId="28" xfId="0" applyFont="1" applyFill="1" applyBorder="1" applyAlignment="1">
      <alignment vertical="top"/>
    </xf>
    <xf numFmtId="0" fontId="24" fillId="0" borderId="13" xfId="0" applyFont="1" applyBorder="1" applyAlignment="1">
      <alignment horizontal="center" vertical="center"/>
    </xf>
    <xf numFmtId="0" fontId="24" fillId="6" borderId="28" xfId="0" applyFont="1" applyFill="1" applyBorder="1">
      <alignment vertical="center"/>
    </xf>
    <xf numFmtId="0" fontId="24" fillId="0" borderId="16" xfId="0" applyFont="1" applyBorder="1" applyAlignment="1">
      <alignment horizontal="left" vertical="center" wrapText="1"/>
    </xf>
    <xf numFmtId="0" fontId="28" fillId="0" borderId="13" xfId="0" applyFont="1" applyBorder="1" applyAlignment="1">
      <alignment horizontal="center" vertical="center"/>
    </xf>
    <xf numFmtId="0" fontId="28" fillId="0" borderId="39" xfId="0" applyFont="1" applyBorder="1" applyAlignment="1">
      <alignment horizontal="left" vertical="top"/>
    </xf>
    <xf numFmtId="0" fontId="28" fillId="0" borderId="38" xfId="0" applyFont="1" applyBorder="1" applyAlignment="1">
      <alignment horizontal="left" vertical="top" wrapText="1"/>
    </xf>
    <xf numFmtId="0" fontId="24" fillId="0" borderId="37" xfId="0" applyFont="1" applyBorder="1" applyAlignment="1">
      <alignment horizontal="left" vertical="top"/>
    </xf>
    <xf numFmtId="0" fontId="46" fillId="0" borderId="13" xfId="0" applyFont="1" applyBorder="1" applyAlignment="1">
      <alignment horizontal="left" vertical="center" wrapText="1"/>
    </xf>
    <xf numFmtId="0" fontId="28" fillId="0" borderId="9" xfId="0" applyFont="1" applyBorder="1" applyAlignment="1">
      <alignment horizontal="center" vertical="center"/>
    </xf>
    <xf numFmtId="0" fontId="24" fillId="0" borderId="30" xfId="0" applyFont="1" applyBorder="1" applyAlignment="1">
      <alignment horizontal="left" vertical="top"/>
    </xf>
    <xf numFmtId="0" fontId="24" fillId="0" borderId="28" xfId="0" applyFont="1" applyBorder="1" applyAlignment="1">
      <alignment horizontal="left" vertical="top"/>
    </xf>
    <xf numFmtId="0" fontId="24" fillId="0" borderId="9" xfId="0" applyFont="1" applyBorder="1" applyAlignment="1">
      <alignment horizontal="left" vertical="center" wrapText="1"/>
    </xf>
    <xf numFmtId="0" fontId="24" fillId="0" borderId="13" xfId="0" applyFont="1" applyBorder="1" applyAlignment="1">
      <alignment horizontal="center" vertical="center" wrapText="1"/>
    </xf>
    <xf numFmtId="0" fontId="52" fillId="0" borderId="13" xfId="0" applyFont="1" applyBorder="1" applyAlignment="1">
      <alignment horizontal="center" vertical="center"/>
    </xf>
    <xf numFmtId="0" fontId="24" fillId="0" borderId="13" xfId="0" applyFont="1" applyBorder="1" applyAlignment="1">
      <alignment horizontal="left" vertical="center"/>
    </xf>
    <xf numFmtId="0" fontId="24" fillId="0" borderId="4" xfId="0" applyFont="1" applyBorder="1" applyAlignment="1">
      <alignment vertical="top" wrapText="1"/>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47" xfId="0" applyFont="1" applyBorder="1" applyAlignment="1">
      <alignment horizontal="center" vertical="center"/>
    </xf>
    <xf numFmtId="0" fontId="57" fillId="0" borderId="47" xfId="0" applyFont="1" applyBorder="1" applyAlignment="1">
      <alignment horizontal="center" vertical="center"/>
    </xf>
    <xf numFmtId="0" fontId="52" fillId="0" borderId="0" xfId="0" applyFont="1" applyAlignment="1">
      <alignment vertical="top"/>
    </xf>
    <xf numFmtId="0" fontId="52" fillId="0" borderId="0" xfId="0" applyFont="1">
      <alignment vertical="center"/>
    </xf>
    <xf numFmtId="0" fontId="28" fillId="0" borderId="3" xfId="0" applyFont="1" applyBorder="1">
      <alignment vertical="center"/>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center" vertical="center" wrapText="1"/>
    </xf>
    <xf numFmtId="0" fontId="29" fillId="14" borderId="14" xfId="0" applyFont="1" applyFill="1" applyBorder="1">
      <alignment vertical="center"/>
    </xf>
    <xf numFmtId="0" fontId="29" fillId="14" borderId="2" xfId="0" applyFont="1" applyFill="1" applyBorder="1">
      <alignment vertical="center"/>
    </xf>
    <xf numFmtId="0" fontId="29" fillId="14" borderId="11" xfId="0" applyFont="1" applyFill="1" applyBorder="1">
      <alignment vertical="center"/>
    </xf>
    <xf numFmtId="0" fontId="34" fillId="6" borderId="32" xfId="0" applyFont="1" applyFill="1" applyBorder="1" applyAlignment="1">
      <alignment vertical="top" wrapText="1"/>
    </xf>
    <xf numFmtId="0" fontId="34" fillId="5" borderId="30" xfId="0" applyFont="1" applyFill="1" applyBorder="1" applyAlignment="1">
      <alignment vertical="top"/>
    </xf>
    <xf numFmtId="0" fontId="34" fillId="5" borderId="32" xfId="0" applyFont="1" applyFill="1" applyBorder="1" applyAlignment="1">
      <alignment vertical="top"/>
    </xf>
    <xf numFmtId="0" fontId="34" fillId="5" borderId="29" xfId="0" applyFont="1" applyFill="1" applyBorder="1" applyAlignment="1">
      <alignment vertical="top"/>
    </xf>
    <xf numFmtId="0" fontId="34" fillId="5" borderId="32" xfId="0" applyFont="1" applyFill="1" applyBorder="1" applyAlignment="1">
      <alignment horizontal="left" vertical="top" wrapText="1"/>
    </xf>
    <xf numFmtId="0" fontId="34" fillId="6" borderId="32" xfId="0" applyFont="1" applyFill="1" applyBorder="1" applyAlignment="1">
      <alignment horizontal="left" vertical="top" wrapText="1"/>
    </xf>
    <xf numFmtId="0" fontId="34" fillId="5" borderId="29" xfId="0" applyFont="1" applyFill="1" applyBorder="1" applyAlignment="1">
      <alignment vertical="top" wrapText="1"/>
    </xf>
    <xf numFmtId="0" fontId="34" fillId="5" borderId="32" xfId="0" applyFont="1" applyFill="1" applyBorder="1" applyAlignment="1">
      <alignment vertical="top" wrapText="1"/>
    </xf>
    <xf numFmtId="0" fontId="39" fillId="0" borderId="0" xfId="0" applyFont="1">
      <alignment vertical="center"/>
    </xf>
    <xf numFmtId="0" fontId="34" fillId="6" borderId="30" xfId="0" applyFont="1" applyFill="1" applyBorder="1" applyAlignment="1">
      <alignment horizontal="center"/>
    </xf>
    <xf numFmtId="0" fontId="34" fillId="0" borderId="58" xfId="0" applyFont="1" applyBorder="1" applyAlignment="1">
      <alignment horizontal="center" vertical="center"/>
    </xf>
    <xf numFmtId="0" fontId="28" fillId="0" borderId="30" xfId="0" applyFont="1" applyBorder="1">
      <alignment vertical="center"/>
    </xf>
    <xf numFmtId="0" fontId="39" fillId="6" borderId="30" xfId="0" applyFont="1" applyFill="1" applyBorder="1" applyAlignment="1">
      <alignment horizontal="center" wrapText="1"/>
    </xf>
    <xf numFmtId="0" fontId="24" fillId="0" borderId="38" xfId="0" applyFont="1" applyBorder="1" applyAlignment="1">
      <alignment vertical="top"/>
    </xf>
    <xf numFmtId="0" fontId="24" fillId="0" borderId="29" xfId="0" applyFont="1" applyBorder="1" applyAlignment="1">
      <alignment vertical="center" wrapText="1"/>
    </xf>
    <xf numFmtId="0" fontId="24" fillId="0" borderId="32" xfId="0" applyFont="1" applyBorder="1" applyAlignment="1">
      <alignment vertical="top" wrapText="1"/>
    </xf>
    <xf numFmtId="0" fontId="24" fillId="0" borderId="28" xfId="0" applyFont="1" applyBorder="1" applyAlignment="1">
      <alignment vertical="top" wrapText="1"/>
    </xf>
    <xf numFmtId="0" fontId="65" fillId="0" borderId="16" xfId="0" applyFont="1" applyBorder="1" applyAlignment="1">
      <alignment horizontal="center" vertical="center" wrapText="1"/>
    </xf>
    <xf numFmtId="0" fontId="40" fillId="0" borderId="16" xfId="0" applyFont="1" applyBorder="1" applyAlignment="1">
      <alignment horizontal="left" vertical="center" wrapText="1"/>
    </xf>
    <xf numFmtId="0" fontId="28" fillId="0" borderId="1" xfId="0" applyFont="1" applyBorder="1" applyAlignment="1">
      <alignment vertical="center" wrapText="1"/>
    </xf>
    <xf numFmtId="0" fontId="66" fillId="14" borderId="1" xfId="0" applyFont="1" applyFill="1" applyBorder="1">
      <alignment vertical="center"/>
    </xf>
    <xf numFmtId="0" fontId="66" fillId="14" borderId="16" xfId="0" applyFont="1" applyFill="1" applyBorder="1">
      <alignment vertical="center"/>
    </xf>
    <xf numFmtId="0" fontId="40" fillId="0" borderId="13" xfId="0" applyFont="1" applyBorder="1" applyAlignment="1">
      <alignment horizontal="center" vertical="center"/>
    </xf>
    <xf numFmtId="0" fontId="40" fillId="0" borderId="16"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0" fontId="24" fillId="0" borderId="13" xfId="0" applyFont="1" applyBorder="1" applyAlignment="1">
      <alignment horizontal="left" vertical="center" wrapText="1"/>
    </xf>
    <xf numFmtId="0" fontId="24" fillId="0" borderId="16" xfId="0" applyFont="1" applyBorder="1" applyAlignment="1">
      <alignment horizontal="left" vertical="center" wrapText="1"/>
    </xf>
    <xf numFmtId="0" fontId="40" fillId="0" borderId="13" xfId="0" applyFont="1" applyBorder="1" applyAlignment="1">
      <alignment horizontal="center" vertical="center" wrapText="1"/>
    </xf>
    <xf numFmtId="0" fontId="40" fillId="0" borderId="16" xfId="0" applyFont="1" applyBorder="1" applyAlignment="1">
      <alignment horizontal="center" vertical="center" wrapText="1"/>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8" fillId="0" borderId="38" xfId="0" applyFont="1" applyBorder="1" applyAlignment="1">
      <alignment horizontal="left" vertical="top"/>
    </xf>
    <xf numFmtId="0" fontId="28" fillId="0" borderId="39" xfId="0" applyFont="1" applyBorder="1" applyAlignment="1">
      <alignment horizontal="left" vertical="top"/>
    </xf>
    <xf numFmtId="0" fontId="28" fillId="0" borderId="38" xfId="0" applyFont="1" applyBorder="1" applyAlignment="1">
      <alignment horizontal="left" vertical="top" wrapText="1"/>
    </xf>
    <xf numFmtId="0" fontId="52" fillId="0" borderId="13" xfId="0" applyFont="1" applyBorder="1" applyAlignment="1">
      <alignment horizontal="center" vertical="center" wrapText="1"/>
    </xf>
    <xf numFmtId="0" fontId="52" fillId="0" borderId="16" xfId="0" applyFont="1" applyBorder="1" applyAlignment="1">
      <alignment horizontal="center" vertical="center" wrapText="1"/>
    </xf>
    <xf numFmtId="0" fontId="24" fillId="0" borderId="38" xfId="0" applyFont="1" applyBorder="1" applyAlignment="1">
      <alignment horizontal="left" vertical="top" wrapText="1"/>
    </xf>
    <xf numFmtId="0" fontId="24" fillId="0" borderId="39" xfId="0" applyFont="1" applyBorder="1" applyAlignment="1">
      <alignment horizontal="left" vertical="top"/>
    </xf>
    <xf numFmtId="0" fontId="24" fillId="0" borderId="37" xfId="0" applyFont="1" applyBorder="1" applyAlignment="1">
      <alignment horizontal="left" vertical="top"/>
    </xf>
    <xf numFmtId="0" fontId="46" fillId="0" borderId="13" xfId="0" applyFont="1" applyBorder="1" applyAlignment="1">
      <alignment horizontal="left" vertical="center" wrapText="1"/>
    </xf>
    <xf numFmtId="0" fontId="46" fillId="0" borderId="9" xfId="0" applyFont="1" applyBorder="1" applyAlignment="1">
      <alignment horizontal="left" vertical="center" wrapText="1"/>
    </xf>
    <xf numFmtId="0" fontId="46" fillId="0" borderId="16" xfId="0" applyFont="1" applyBorder="1" applyAlignment="1">
      <alignment horizontal="left" vertical="center" wrapText="1"/>
    </xf>
    <xf numFmtId="0" fontId="52" fillId="0" borderId="9" xfId="0" applyFont="1" applyBorder="1" applyAlignment="1">
      <alignment horizontal="center" vertical="center" wrapText="1"/>
    </xf>
    <xf numFmtId="0" fontId="28" fillId="0" borderId="9" xfId="0" applyFont="1" applyBorder="1" applyAlignment="1">
      <alignment horizontal="center" vertical="center"/>
    </xf>
    <xf numFmtId="0" fontId="24" fillId="0" borderId="32" xfId="0" applyFont="1" applyBorder="1" applyAlignment="1">
      <alignment horizontal="left" vertical="top"/>
    </xf>
    <xf numFmtId="0" fontId="24" fillId="0" borderId="30" xfId="0" applyFont="1" applyBorder="1" applyAlignment="1">
      <alignment horizontal="left" vertical="top"/>
    </xf>
    <xf numFmtId="0" fontId="24" fillId="0" borderId="28" xfId="0" applyFont="1" applyBorder="1" applyAlignment="1">
      <alignment horizontal="left" vertical="top"/>
    </xf>
    <xf numFmtId="0" fontId="24" fillId="0" borderId="9" xfId="0" applyFont="1" applyBorder="1" applyAlignment="1">
      <alignment horizontal="left" vertical="center" wrapText="1"/>
    </xf>
    <xf numFmtId="0" fontId="32" fillId="20" borderId="13" xfId="0" applyFont="1" applyFill="1" applyBorder="1" applyAlignment="1">
      <alignment horizontal="left" vertical="center" wrapText="1"/>
    </xf>
    <xf numFmtId="0" fontId="32" fillId="20" borderId="16" xfId="0" applyFont="1" applyFill="1" applyBorder="1" applyAlignment="1">
      <alignment horizontal="left" vertical="center"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8" fillId="0" borderId="32" xfId="0" applyFont="1" applyBorder="1" applyAlignment="1">
      <alignment horizontal="left" vertical="center" wrapText="1"/>
    </xf>
    <xf numFmtId="0" fontId="28" fillId="0" borderId="30" xfId="0" applyFont="1" applyBorder="1" applyAlignment="1">
      <alignment horizontal="left" vertical="center" wrapText="1"/>
    </xf>
    <xf numFmtId="0" fontId="28" fillId="0" borderId="28" xfId="0" applyFont="1" applyBorder="1" applyAlignment="1">
      <alignment horizontal="left" vertical="center" wrapText="1"/>
    </xf>
    <xf numFmtId="0" fontId="24" fillId="0" borderId="9" xfId="0" applyFont="1" applyBorder="1" applyAlignment="1">
      <alignment horizontal="center" vertical="center"/>
    </xf>
    <xf numFmtId="0" fontId="24" fillId="0" borderId="13" xfId="0" applyFont="1" applyBorder="1" applyAlignment="1">
      <alignment horizontal="left" vertical="center"/>
    </xf>
    <xf numFmtId="0" fontId="24" fillId="0" borderId="16" xfId="0" applyFont="1" applyBorder="1" applyAlignment="1">
      <alignment horizontal="left" vertical="center"/>
    </xf>
    <xf numFmtId="0" fontId="52" fillId="0" borderId="13" xfId="0" applyFont="1" applyBorder="1" applyAlignment="1">
      <alignment horizontal="center" vertical="center"/>
    </xf>
    <xf numFmtId="0" fontId="52" fillId="0" borderId="16" xfId="0" applyFont="1" applyBorder="1" applyAlignment="1">
      <alignment horizontal="center" vertical="center"/>
    </xf>
    <xf numFmtId="0" fontId="24" fillId="0" borderId="9" xfId="0" applyFont="1" applyBorder="1" applyAlignment="1">
      <alignment horizontal="center" vertical="center" wrapText="1"/>
    </xf>
    <xf numFmtId="0" fontId="34" fillId="0" borderId="32" xfId="0" applyFont="1" applyBorder="1" applyAlignment="1">
      <alignment horizontal="left" vertical="top" wrapText="1"/>
    </xf>
    <xf numFmtId="0" fontId="34" fillId="0" borderId="30" xfId="0" applyFont="1" applyBorder="1" applyAlignment="1">
      <alignment horizontal="left" vertical="top" wrapText="1"/>
    </xf>
    <xf numFmtId="0" fontId="34" fillId="0" borderId="28" xfId="0" applyFont="1" applyBorder="1" applyAlignment="1">
      <alignment horizontal="left" vertical="top" wrapText="1"/>
    </xf>
    <xf numFmtId="0" fontId="43" fillId="0" borderId="13" xfId="0" applyFont="1" applyBorder="1" applyAlignment="1">
      <alignment horizontal="left" vertical="center" wrapText="1"/>
    </xf>
    <xf numFmtId="0" fontId="43" fillId="0" borderId="16" xfId="0" applyFont="1" applyBorder="1" applyAlignment="1">
      <alignment horizontal="left" vertical="center" wrapText="1"/>
    </xf>
    <xf numFmtId="0" fontId="0" fillId="0" borderId="16" xfId="0" applyBorder="1" applyAlignment="1">
      <alignment horizontal="center" vertical="center"/>
    </xf>
    <xf numFmtId="0" fontId="24" fillId="0" borderId="36" xfId="0" applyFont="1" applyBorder="1" applyAlignment="1">
      <alignment vertical="top" wrapText="1"/>
    </xf>
    <xf numFmtId="0" fontId="24" fillId="0" borderId="4" xfId="0" applyFont="1" applyBorder="1" applyAlignment="1">
      <alignment vertical="top" wrapText="1"/>
    </xf>
    <xf numFmtId="3" fontId="24" fillId="0" borderId="13" xfId="0" applyNumberFormat="1" applyFont="1" applyBorder="1" applyAlignment="1">
      <alignment horizontal="center" vertical="center"/>
    </xf>
    <xf numFmtId="0" fontId="34" fillId="20" borderId="36" xfId="0" applyFont="1" applyFill="1" applyBorder="1" applyAlignment="1">
      <alignment horizontal="left" vertical="top" wrapText="1"/>
    </xf>
    <xf numFmtId="0" fontId="24" fillId="20" borderId="4" xfId="0" applyFont="1" applyFill="1" applyBorder="1" applyAlignment="1">
      <alignment horizontal="left" vertical="top" wrapText="1"/>
    </xf>
    <xf numFmtId="0" fontId="24" fillId="0" borderId="4" xfId="0" applyFont="1" applyBorder="1" applyAlignment="1">
      <alignment vertical="top"/>
    </xf>
    <xf numFmtId="0" fontId="34" fillId="0" borderId="32" xfId="0" applyFont="1" applyBorder="1" applyAlignment="1">
      <alignment horizontal="left" vertical="center" wrapText="1"/>
    </xf>
    <xf numFmtId="0" fontId="34" fillId="0" borderId="30" xfId="0" applyFont="1" applyBorder="1" applyAlignment="1">
      <alignment horizontal="left" vertical="center" wrapText="1"/>
    </xf>
    <xf numFmtId="0" fontId="34" fillId="0" borderId="28" xfId="0" applyFont="1" applyBorder="1" applyAlignment="1">
      <alignment horizontal="left" vertical="center" wrapText="1"/>
    </xf>
    <xf numFmtId="0" fontId="24" fillId="0" borderId="37" xfId="0" applyFont="1" applyBorder="1" applyAlignment="1">
      <alignment vertical="top" wrapText="1"/>
    </xf>
    <xf numFmtId="0" fontId="24" fillId="0" borderId="36" xfId="0" applyFont="1" applyBorder="1" applyAlignment="1">
      <alignment horizontal="left" vertical="top" wrapText="1"/>
    </xf>
    <xf numFmtId="0" fontId="24" fillId="0" borderId="4" xfId="0" applyFont="1" applyBorder="1" applyAlignment="1">
      <alignment horizontal="left" vertical="top"/>
    </xf>
    <xf numFmtId="0" fontId="24" fillId="0" borderId="4" xfId="0" applyFont="1" applyBorder="1" applyAlignment="1">
      <alignment horizontal="left" vertical="top" wrapText="1"/>
    </xf>
    <xf numFmtId="0" fontId="34" fillId="5" borderId="32" xfId="0" applyFont="1" applyFill="1" applyBorder="1" applyAlignment="1">
      <alignment horizontal="left" vertical="top" wrapText="1"/>
    </xf>
    <xf numFmtId="0" fontId="34" fillId="5" borderId="30" xfId="0" applyFont="1" applyFill="1" applyBorder="1" applyAlignment="1">
      <alignment horizontal="left" vertical="top" wrapText="1"/>
    </xf>
    <xf numFmtId="0" fontId="34" fillId="5" borderId="28" xfId="0" applyFont="1" applyFill="1" applyBorder="1" applyAlignment="1">
      <alignment horizontal="left" vertical="top" wrapText="1"/>
    </xf>
    <xf numFmtId="0" fontId="35" fillId="0" borderId="47" xfId="0" applyFont="1" applyBorder="1" applyAlignment="1">
      <alignment horizontal="center" vertical="center"/>
    </xf>
    <xf numFmtId="0" fontId="34" fillId="13" borderId="54" xfId="0" applyFont="1" applyFill="1" applyBorder="1" applyAlignment="1">
      <alignment horizontal="center" vertical="center" wrapText="1"/>
    </xf>
    <xf numFmtId="0" fontId="34" fillId="13" borderId="55" xfId="0" applyFont="1" applyFill="1" applyBorder="1" applyAlignment="1">
      <alignment horizontal="center" vertical="center" wrapText="1"/>
    </xf>
    <xf numFmtId="0" fontId="34" fillId="13" borderId="54" xfId="0" applyFont="1" applyFill="1" applyBorder="1" applyAlignment="1">
      <alignment horizontal="center" vertical="center"/>
    </xf>
    <xf numFmtId="0" fontId="34" fillId="13" borderId="55" xfId="0" applyFont="1" applyFill="1" applyBorder="1" applyAlignment="1">
      <alignment horizontal="center" vertical="center"/>
    </xf>
    <xf numFmtId="0" fontId="24" fillId="0" borderId="37" xfId="0" applyFont="1" applyBorder="1" applyAlignment="1">
      <alignment horizontal="left" vertical="top" wrapText="1"/>
    </xf>
    <xf numFmtId="0" fontId="24" fillId="0" borderId="15" xfId="0" applyFont="1" applyBorder="1" applyAlignment="1">
      <alignment horizontal="left" vertical="top"/>
    </xf>
    <xf numFmtId="0" fontId="29" fillId="16" borderId="54" xfId="0" applyFont="1" applyFill="1" applyBorder="1" applyAlignment="1">
      <alignment horizontal="center" vertical="center"/>
    </xf>
    <xf numFmtId="0" fontId="29" fillId="16" borderId="55" xfId="0" applyFont="1" applyFill="1" applyBorder="1" applyAlignment="1">
      <alignment horizontal="center" vertical="center"/>
    </xf>
    <xf numFmtId="0" fontId="29" fillId="14" borderId="54" xfId="0" applyFont="1" applyFill="1" applyBorder="1" applyAlignment="1">
      <alignment horizontal="center" vertical="center"/>
    </xf>
    <xf numFmtId="0" fontId="29" fillId="14" borderId="55" xfId="0" applyFont="1" applyFill="1" applyBorder="1" applyAlignment="1">
      <alignment horizontal="center" vertical="center"/>
    </xf>
    <xf numFmtId="0" fontId="29" fillId="16" borderId="52" xfId="0" applyFont="1" applyFill="1" applyBorder="1" applyAlignment="1">
      <alignment horizontal="center" vertical="center"/>
    </xf>
    <xf numFmtId="0" fontId="29" fillId="16" borderId="53" xfId="0" applyFont="1" applyFill="1" applyBorder="1" applyAlignment="1">
      <alignment horizontal="center" vertical="center"/>
    </xf>
    <xf numFmtId="0" fontId="29" fillId="16" borderId="56" xfId="0" applyFont="1" applyFill="1" applyBorder="1" applyAlignment="1">
      <alignment horizontal="center" vertical="center"/>
    </xf>
    <xf numFmtId="0" fontId="29" fillId="16" borderId="57" xfId="0" applyFont="1" applyFill="1" applyBorder="1" applyAlignment="1">
      <alignment horizontal="center" vertical="center"/>
    </xf>
    <xf numFmtId="0" fontId="34" fillId="0" borderId="54" xfId="0" applyFont="1" applyBorder="1" applyAlignment="1">
      <alignment horizontal="center" vertical="center"/>
    </xf>
    <xf numFmtId="0" fontId="34" fillId="0" borderId="55" xfId="0" applyFont="1" applyBorder="1" applyAlignment="1">
      <alignment horizontal="center" vertical="center"/>
    </xf>
    <xf numFmtId="0" fontId="34" fillId="0" borderId="54" xfId="0" applyFont="1" applyBorder="1" applyAlignment="1">
      <alignment horizontal="center" vertical="center" wrapText="1"/>
    </xf>
    <xf numFmtId="0" fontId="34" fillId="0" borderId="55" xfId="0" applyFont="1" applyBorder="1" applyAlignment="1">
      <alignment horizontal="center" vertical="center" wrapText="1"/>
    </xf>
    <xf numFmtId="0" fontId="51" fillId="0" borderId="0" xfId="0" applyFont="1" applyAlignment="1">
      <alignment horizontal="left" wrapText="1"/>
    </xf>
    <xf numFmtId="0" fontId="56" fillId="0" borderId="46" xfId="0" applyFont="1" applyBorder="1" applyAlignment="1">
      <alignment horizontal="left" wrapText="1"/>
    </xf>
    <xf numFmtId="0" fontId="56" fillId="0" borderId="46" xfId="0" applyFont="1" applyBorder="1" applyAlignment="1">
      <alignment horizontal="left"/>
    </xf>
    <xf numFmtId="0" fontId="52" fillId="0" borderId="0" xfId="0" applyFont="1" applyAlignment="1">
      <alignment horizontal="left" vertical="top" wrapText="1"/>
    </xf>
    <xf numFmtId="0" fontId="52" fillId="0" borderId="0" xfId="0" applyFont="1" applyAlignment="1">
      <alignment horizontal="left" vertical="top"/>
    </xf>
    <xf numFmtId="0" fontId="36" fillId="3" borderId="19" xfId="2" applyFont="1" applyFill="1" applyBorder="1" applyAlignment="1">
      <alignment horizontal="center" vertical="center" wrapText="1"/>
    </xf>
    <xf numFmtId="0" fontId="36" fillId="3" borderId="20" xfId="2" applyFont="1" applyFill="1" applyBorder="1" applyAlignment="1">
      <alignment horizontal="center" vertical="center" wrapText="1"/>
    </xf>
    <xf numFmtId="0" fontId="36" fillId="3" borderId="21" xfId="2" applyFont="1" applyFill="1" applyBorder="1" applyAlignment="1">
      <alignment horizontal="center" vertical="center" wrapText="1"/>
    </xf>
    <xf numFmtId="0" fontId="61" fillId="0" borderId="54" xfId="0" applyFont="1" applyBorder="1" applyAlignment="1">
      <alignment horizontal="center" vertical="center"/>
    </xf>
    <xf numFmtId="0" fontId="34" fillId="0" borderId="47" xfId="0" applyFont="1" applyBorder="1" applyAlignment="1">
      <alignment horizontal="center" vertical="center"/>
    </xf>
    <xf numFmtId="0" fontId="57" fillId="0" borderId="47" xfId="0" applyFont="1" applyBorder="1" applyAlignment="1">
      <alignment horizontal="center" vertical="center"/>
    </xf>
    <xf numFmtId="0" fontId="54" fillId="0" borderId="1" xfId="0" applyFont="1" applyBorder="1" applyAlignment="1">
      <alignment horizontal="center" vertical="center"/>
    </xf>
    <xf numFmtId="0" fontId="28" fillId="0" borderId="1" xfId="0" applyFont="1" applyBorder="1" applyAlignment="1">
      <alignment horizontal="center" vertical="center"/>
    </xf>
    <xf numFmtId="0" fontId="63" fillId="0" borderId="0" xfId="0" applyFont="1" applyAlignment="1">
      <alignment horizontal="left" vertical="top" wrapText="1"/>
    </xf>
    <xf numFmtId="0" fontId="54" fillId="0" borderId="16" xfId="0" applyFont="1" applyBorder="1" applyAlignment="1">
      <alignment horizontal="center" vertical="center"/>
    </xf>
    <xf numFmtId="0" fontId="54" fillId="0" borderId="16" xfId="0" applyFont="1" applyBorder="1" applyAlignment="1">
      <alignment horizontal="left" vertical="center"/>
    </xf>
    <xf numFmtId="0" fontId="54" fillId="0" borderId="14" xfId="0" applyFont="1" applyBorder="1" applyAlignment="1">
      <alignment horizontal="left" vertical="center"/>
    </xf>
    <xf numFmtId="0" fontId="54" fillId="0" borderId="8" xfId="0" applyFont="1" applyBorder="1" applyAlignment="1">
      <alignment horizontal="left" vertical="center"/>
    </xf>
    <xf numFmtId="0" fontId="54" fillId="0" borderId="15" xfId="0" applyFont="1" applyBorder="1" applyAlignment="1">
      <alignment horizontal="left" vertical="center"/>
    </xf>
    <xf numFmtId="0" fontId="54" fillId="0" borderId="1" xfId="0" applyFont="1" applyBorder="1" applyAlignment="1">
      <alignment horizontal="left" vertical="center"/>
    </xf>
    <xf numFmtId="0" fontId="54" fillId="0" borderId="2" xfId="0" applyFont="1" applyBorder="1" applyAlignment="1">
      <alignment horizontal="left" vertical="center"/>
    </xf>
    <xf numFmtId="0" fontId="54" fillId="0" borderId="3" xfId="0" applyFont="1" applyBorder="1" applyAlignment="1">
      <alignment horizontal="left" vertical="center"/>
    </xf>
    <xf numFmtId="0" fontId="54" fillId="0" borderId="4" xfId="0" applyFont="1" applyBorder="1" applyAlignment="1">
      <alignment horizontal="left" vertical="center"/>
    </xf>
    <xf numFmtId="0" fontId="21" fillId="3" borderId="19" xfId="2" applyFont="1" applyFill="1" applyBorder="1" applyAlignment="1">
      <alignment horizontal="center" vertical="center" wrapText="1"/>
    </xf>
    <xf numFmtId="0" fontId="21" fillId="3" borderId="20" xfId="2" applyFont="1" applyFill="1" applyBorder="1" applyAlignment="1">
      <alignment horizontal="center" vertical="center" wrapText="1"/>
    </xf>
    <xf numFmtId="0" fontId="21" fillId="3" borderId="21" xfId="2" applyFont="1" applyFill="1" applyBorder="1" applyAlignment="1">
      <alignment horizontal="center" vertical="center" wrapText="1"/>
    </xf>
    <xf numFmtId="0" fontId="0" fillId="0" borderId="0" xfId="0" applyAlignment="1">
      <alignment horizontal="left" vertical="center" wrapText="1"/>
    </xf>
  </cellXfs>
  <cellStyles count="3">
    <cellStyle name="Normal" xfId="0" builtinId="0"/>
    <cellStyle name="Percent" xfId="1" builtinId="5"/>
    <cellStyle name="標準 2" xfId="2" xr:uid="{00000000-0005-0000-0000-000002000000}"/>
  </cellStyles>
  <dxfs count="101">
    <dxf>
      <font>
        <color rgb="FF9C0006"/>
      </font>
      <fill>
        <patternFill>
          <bgColor rgb="FFFFC7CE"/>
        </patternFill>
      </fill>
    </dxf>
    <dxf>
      <fill>
        <patternFill>
          <bgColor theme="4" tint="0.39994506668294322"/>
        </patternFill>
      </fill>
    </dxf>
    <dxf>
      <font>
        <color theme="0" tint="-0.24994659260841701"/>
      </font>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3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2400" b="0" i="0" u="none" strike="noStrike" kern="1200" spc="0" baseline="0">
                <a:solidFill>
                  <a:schemeClr val="tx1">
                    <a:lumMod val="65000"/>
                    <a:lumOff val="35000"/>
                  </a:schemeClr>
                </a:solidFill>
                <a:latin typeface="+mn-lt"/>
                <a:ea typeface="+mn-ea"/>
                <a:cs typeface="+mn-cs"/>
              </a:defRPr>
            </a:pPr>
            <a:r>
              <a:rPr lang="en-US" altLang="ja-JP" sz="2400"/>
              <a:t>Sa</a:t>
            </a:r>
            <a:endParaRPr lang="ja-JP" altLang="en-US" sz="2400"/>
          </a:p>
        </c:rich>
      </c:tx>
      <c:overlay val="0"/>
      <c:spPr>
        <a:noFill/>
        <a:ln>
          <a:noFill/>
        </a:ln>
        <a:effectLst/>
      </c:spPr>
    </c:title>
    <c:autoTitleDeleted val="0"/>
    <c:plotArea>
      <c:layout>
        <c:manualLayout>
          <c:layoutTarget val="inner"/>
          <c:xMode val="edge"/>
          <c:yMode val="edge"/>
          <c:x val="0.11376358262450678"/>
          <c:y val="0.17051392041238159"/>
          <c:w val="0.84066900847422443"/>
          <c:h val="0.62535068000246152"/>
        </c:manualLayout>
      </c:layout>
      <c:scatterChart>
        <c:scatterStyle val="lineMarker"/>
        <c:varyColors val="0"/>
        <c:ser>
          <c:idx val="2"/>
          <c:order val="0"/>
          <c:tx>
            <c:strRef>
              <c:f>'base shear'!$P$17</c:f>
              <c:strCache>
                <c:ptCount val="1"/>
                <c:pt idx="0">
                  <c:v>Sa-X</c:v>
                </c:pt>
              </c:strCache>
            </c:strRef>
          </c:tx>
          <c:spPr>
            <a:ln w="19050" cap="rnd">
              <a:solidFill>
                <a:schemeClr val="accent2"/>
              </a:solidFill>
              <a:round/>
            </a:ln>
            <a:effectLst/>
          </c:spPr>
          <c:marker>
            <c:symbol val="none"/>
          </c:marker>
          <c:xVal>
            <c:numRef>
              <c:f>'base shear'!$N$18:$N$99</c:f>
              <c:numCache>
                <c:formatCode>General</c:formatCode>
                <c:ptCount val="82"/>
                <c:pt idx="1">
                  <c:v>0</c:v>
                </c:pt>
                <c:pt idx="2">
                  <c:v>0.05</c:v>
                </c:pt>
                <c:pt idx="3">
                  <c:v>0.1</c:v>
                </c:pt>
                <c:pt idx="4">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5">
                  <c:v>1.7</c:v>
                </c:pt>
                <c:pt idx="36">
                  <c:v>1.75</c:v>
                </c:pt>
                <c:pt idx="37">
                  <c:v>1.8</c:v>
                </c:pt>
                <c:pt idx="38">
                  <c:v>1.85</c:v>
                </c:pt>
                <c:pt idx="39">
                  <c:v>1.9</c:v>
                </c:pt>
                <c:pt idx="40">
                  <c:v>1.95</c:v>
                </c:pt>
                <c:pt idx="41">
                  <c:v>2</c:v>
                </c:pt>
                <c:pt idx="42">
                  <c:v>2.0499999999999998</c:v>
                </c:pt>
                <c:pt idx="43">
                  <c:v>2.1</c:v>
                </c:pt>
                <c:pt idx="44">
                  <c:v>2.15</c:v>
                </c:pt>
                <c:pt idx="45">
                  <c:v>2.2000000000000002</c:v>
                </c:pt>
                <c:pt idx="46">
                  <c:v>2.25</c:v>
                </c:pt>
                <c:pt idx="47">
                  <c:v>2.2999999999999998</c:v>
                </c:pt>
                <c:pt idx="48">
                  <c:v>2.35</c:v>
                </c:pt>
                <c:pt idx="49">
                  <c:v>2.4</c:v>
                </c:pt>
                <c:pt idx="50">
                  <c:v>2.4500000000000002</c:v>
                </c:pt>
                <c:pt idx="51">
                  <c:v>2.5</c:v>
                </c:pt>
                <c:pt idx="52">
                  <c:v>2.5499999999999998</c:v>
                </c:pt>
                <c:pt idx="53">
                  <c:v>2.6</c:v>
                </c:pt>
                <c:pt idx="54">
                  <c:v>2.65</c:v>
                </c:pt>
                <c:pt idx="55">
                  <c:v>2.7</c:v>
                </c:pt>
                <c:pt idx="56">
                  <c:v>2.75</c:v>
                </c:pt>
                <c:pt idx="57">
                  <c:v>2.8</c:v>
                </c:pt>
                <c:pt idx="58">
                  <c:v>2.85</c:v>
                </c:pt>
                <c:pt idx="59">
                  <c:v>2.9</c:v>
                </c:pt>
                <c:pt idx="60">
                  <c:v>2.95</c:v>
                </c:pt>
                <c:pt idx="61">
                  <c:v>3</c:v>
                </c:pt>
                <c:pt idx="62">
                  <c:v>3.05</c:v>
                </c:pt>
                <c:pt idx="63">
                  <c:v>3.1</c:v>
                </c:pt>
                <c:pt idx="64">
                  <c:v>3.15</c:v>
                </c:pt>
                <c:pt idx="65">
                  <c:v>3.2</c:v>
                </c:pt>
                <c:pt idx="66">
                  <c:v>3.25</c:v>
                </c:pt>
                <c:pt idx="67">
                  <c:v>3.3</c:v>
                </c:pt>
                <c:pt idx="68">
                  <c:v>3.35</c:v>
                </c:pt>
                <c:pt idx="69">
                  <c:v>3.4</c:v>
                </c:pt>
                <c:pt idx="70">
                  <c:v>3.45</c:v>
                </c:pt>
                <c:pt idx="71">
                  <c:v>3.5</c:v>
                </c:pt>
                <c:pt idx="72">
                  <c:v>3.55</c:v>
                </c:pt>
                <c:pt idx="73">
                  <c:v>3.6</c:v>
                </c:pt>
                <c:pt idx="74">
                  <c:v>3.65</c:v>
                </c:pt>
                <c:pt idx="75">
                  <c:v>3.7</c:v>
                </c:pt>
                <c:pt idx="76">
                  <c:v>3.75</c:v>
                </c:pt>
                <c:pt idx="77">
                  <c:v>3.8</c:v>
                </c:pt>
                <c:pt idx="78">
                  <c:v>3.85</c:v>
                </c:pt>
                <c:pt idx="79">
                  <c:v>3.9</c:v>
                </c:pt>
                <c:pt idx="80">
                  <c:v>3.95</c:v>
                </c:pt>
                <c:pt idx="81">
                  <c:v>4</c:v>
                </c:pt>
              </c:numCache>
            </c:numRef>
          </c:xVal>
          <c:yVal>
            <c:numRef>
              <c:f>'base shear'!$P$18:$P$99</c:f>
              <c:numCache>
                <c:formatCode>0.000</c:formatCode>
                <c:ptCount val="8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numCache>
            </c:numRef>
          </c:yVal>
          <c:smooth val="0"/>
          <c:extLst>
            <c:ext xmlns:c16="http://schemas.microsoft.com/office/drawing/2014/chart" uri="{C3380CC4-5D6E-409C-BE32-E72D297353CC}">
              <c16:uniqueId val="{00000000-B614-4924-AAD0-E40BF451234A}"/>
            </c:ext>
          </c:extLst>
        </c:ser>
        <c:ser>
          <c:idx val="3"/>
          <c:order val="1"/>
          <c:tx>
            <c:strRef>
              <c:f>'base shear'!$R$17</c:f>
              <c:strCache>
                <c:ptCount val="1"/>
                <c:pt idx="0">
                  <c:v>Sa-Y</c:v>
                </c:pt>
              </c:strCache>
            </c:strRef>
          </c:tx>
          <c:spPr>
            <a:ln w="19050" cap="rnd">
              <a:solidFill>
                <a:schemeClr val="accent4"/>
              </a:solidFill>
              <a:round/>
            </a:ln>
            <a:effectLst/>
          </c:spPr>
          <c:marker>
            <c:symbol val="none"/>
          </c:marker>
          <c:xVal>
            <c:numRef>
              <c:f>'base shear'!$N$18:$N$99</c:f>
              <c:numCache>
                <c:formatCode>General</c:formatCode>
                <c:ptCount val="82"/>
                <c:pt idx="1">
                  <c:v>0</c:v>
                </c:pt>
                <c:pt idx="2">
                  <c:v>0.05</c:v>
                </c:pt>
                <c:pt idx="3">
                  <c:v>0.1</c:v>
                </c:pt>
                <c:pt idx="4">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5">
                  <c:v>1.7</c:v>
                </c:pt>
                <c:pt idx="36">
                  <c:v>1.75</c:v>
                </c:pt>
                <c:pt idx="37">
                  <c:v>1.8</c:v>
                </c:pt>
                <c:pt idx="38">
                  <c:v>1.85</c:v>
                </c:pt>
                <c:pt idx="39">
                  <c:v>1.9</c:v>
                </c:pt>
                <c:pt idx="40">
                  <c:v>1.95</c:v>
                </c:pt>
                <c:pt idx="41">
                  <c:v>2</c:v>
                </c:pt>
                <c:pt idx="42">
                  <c:v>2.0499999999999998</c:v>
                </c:pt>
                <c:pt idx="43">
                  <c:v>2.1</c:v>
                </c:pt>
                <c:pt idx="44">
                  <c:v>2.15</c:v>
                </c:pt>
                <c:pt idx="45">
                  <c:v>2.2000000000000002</c:v>
                </c:pt>
                <c:pt idx="46">
                  <c:v>2.25</c:v>
                </c:pt>
                <c:pt idx="47">
                  <c:v>2.2999999999999998</c:v>
                </c:pt>
                <c:pt idx="48">
                  <c:v>2.35</c:v>
                </c:pt>
                <c:pt idx="49">
                  <c:v>2.4</c:v>
                </c:pt>
                <c:pt idx="50">
                  <c:v>2.4500000000000002</c:v>
                </c:pt>
                <c:pt idx="51">
                  <c:v>2.5</c:v>
                </c:pt>
                <c:pt idx="52">
                  <c:v>2.5499999999999998</c:v>
                </c:pt>
                <c:pt idx="53">
                  <c:v>2.6</c:v>
                </c:pt>
                <c:pt idx="54">
                  <c:v>2.65</c:v>
                </c:pt>
                <c:pt idx="55">
                  <c:v>2.7</c:v>
                </c:pt>
                <c:pt idx="56">
                  <c:v>2.75</c:v>
                </c:pt>
                <c:pt idx="57">
                  <c:v>2.8</c:v>
                </c:pt>
                <c:pt idx="58">
                  <c:v>2.85</c:v>
                </c:pt>
                <c:pt idx="59">
                  <c:v>2.9</c:v>
                </c:pt>
                <c:pt idx="60">
                  <c:v>2.95</c:v>
                </c:pt>
                <c:pt idx="61">
                  <c:v>3</c:v>
                </c:pt>
                <c:pt idx="62">
                  <c:v>3.05</c:v>
                </c:pt>
                <c:pt idx="63">
                  <c:v>3.1</c:v>
                </c:pt>
                <c:pt idx="64">
                  <c:v>3.15</c:v>
                </c:pt>
                <c:pt idx="65">
                  <c:v>3.2</c:v>
                </c:pt>
                <c:pt idx="66">
                  <c:v>3.25</c:v>
                </c:pt>
                <c:pt idx="67">
                  <c:v>3.3</c:v>
                </c:pt>
                <c:pt idx="68">
                  <c:v>3.35</c:v>
                </c:pt>
                <c:pt idx="69">
                  <c:v>3.4</c:v>
                </c:pt>
                <c:pt idx="70">
                  <c:v>3.45</c:v>
                </c:pt>
                <c:pt idx="71">
                  <c:v>3.5</c:v>
                </c:pt>
                <c:pt idx="72">
                  <c:v>3.55</c:v>
                </c:pt>
                <c:pt idx="73">
                  <c:v>3.6</c:v>
                </c:pt>
                <c:pt idx="74">
                  <c:v>3.65</c:v>
                </c:pt>
                <c:pt idx="75">
                  <c:v>3.7</c:v>
                </c:pt>
                <c:pt idx="76">
                  <c:v>3.75</c:v>
                </c:pt>
                <c:pt idx="77">
                  <c:v>3.8</c:v>
                </c:pt>
                <c:pt idx="78">
                  <c:v>3.85</c:v>
                </c:pt>
                <c:pt idx="79">
                  <c:v>3.9</c:v>
                </c:pt>
                <c:pt idx="80">
                  <c:v>3.95</c:v>
                </c:pt>
                <c:pt idx="81">
                  <c:v>4</c:v>
                </c:pt>
              </c:numCache>
            </c:numRef>
          </c:xVal>
          <c:yVal>
            <c:numRef>
              <c:f>'base shear'!$R$18:$R$99</c:f>
              <c:numCache>
                <c:formatCode>0.000</c:formatCode>
                <c:ptCount val="8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numCache>
            </c:numRef>
          </c:yVal>
          <c:smooth val="0"/>
          <c:extLst>
            <c:ext xmlns:c16="http://schemas.microsoft.com/office/drawing/2014/chart" uri="{C3380CC4-5D6E-409C-BE32-E72D297353CC}">
              <c16:uniqueId val="{00000001-B614-4924-AAD0-E40BF451234A}"/>
            </c:ext>
          </c:extLst>
        </c:ser>
        <c:ser>
          <c:idx val="1"/>
          <c:order val="2"/>
          <c:tx>
            <c:strRef>
              <c:f>'Check list'!$R$45</c:f>
              <c:strCache>
                <c:ptCount val="1"/>
                <c:pt idx="0">
                  <c:v>Ts-X</c:v>
                </c:pt>
              </c:strCache>
            </c:strRef>
          </c:tx>
          <c:spPr>
            <a:ln>
              <a:prstDash val="sysDash"/>
            </a:ln>
          </c:spPr>
          <c:marker>
            <c:symbol val="none"/>
          </c:marker>
          <c:xVal>
            <c:numRef>
              <c:f>'Check list'!$Q$46:$Q$47</c:f>
              <c:numCache>
                <c:formatCode>General</c:formatCode>
                <c:ptCount val="2"/>
                <c:pt idx="0">
                  <c:v>0.68799999999999994</c:v>
                </c:pt>
                <c:pt idx="1">
                  <c:v>0.68799999999999994</c:v>
                </c:pt>
              </c:numCache>
            </c:numRef>
          </c:xVal>
          <c:yVal>
            <c:numRef>
              <c:f>'Check list'!$R$46:$R$47</c:f>
              <c:numCache>
                <c:formatCode>0.00</c:formatCode>
                <c:ptCount val="2"/>
                <c:pt idx="0" formatCode="General">
                  <c:v>0</c:v>
                </c:pt>
                <c:pt idx="1">
                  <c:v>0</c:v>
                </c:pt>
              </c:numCache>
            </c:numRef>
          </c:yVal>
          <c:smooth val="0"/>
          <c:extLst>
            <c:ext xmlns:c16="http://schemas.microsoft.com/office/drawing/2014/chart" uri="{C3380CC4-5D6E-409C-BE32-E72D297353CC}">
              <c16:uniqueId val="{00000002-B614-4924-AAD0-E40BF451234A}"/>
            </c:ext>
          </c:extLst>
        </c:ser>
        <c:ser>
          <c:idx val="0"/>
          <c:order val="3"/>
          <c:tx>
            <c:strRef>
              <c:f>'Check list'!$R$53</c:f>
              <c:strCache>
                <c:ptCount val="1"/>
                <c:pt idx="0">
                  <c:v>Ts-Y</c:v>
                </c:pt>
              </c:strCache>
            </c:strRef>
          </c:tx>
          <c:spPr>
            <a:ln w="19050" cap="rnd">
              <a:solidFill>
                <a:schemeClr val="accent1"/>
              </a:solidFill>
              <a:prstDash val="sysDash"/>
              <a:round/>
            </a:ln>
            <a:effectLst/>
          </c:spPr>
          <c:marker>
            <c:symbol val="none"/>
          </c:marker>
          <c:xVal>
            <c:numRef>
              <c:f>'Check list'!$Q$54:$Q$55</c:f>
              <c:numCache>
                <c:formatCode>General</c:formatCode>
                <c:ptCount val="2"/>
                <c:pt idx="0">
                  <c:v>0.318</c:v>
                </c:pt>
                <c:pt idx="1">
                  <c:v>0.318</c:v>
                </c:pt>
              </c:numCache>
            </c:numRef>
          </c:xVal>
          <c:yVal>
            <c:numRef>
              <c:f>'Check list'!$R$54:$R$55</c:f>
              <c:numCache>
                <c:formatCode>0.00</c:formatCode>
                <c:ptCount val="2"/>
                <c:pt idx="0" formatCode="General">
                  <c:v>0</c:v>
                </c:pt>
                <c:pt idx="1">
                  <c:v>0</c:v>
                </c:pt>
              </c:numCache>
            </c:numRef>
          </c:yVal>
          <c:smooth val="0"/>
          <c:extLst>
            <c:ext xmlns:c16="http://schemas.microsoft.com/office/drawing/2014/chart" uri="{C3380CC4-5D6E-409C-BE32-E72D297353CC}">
              <c16:uniqueId val="{00000003-B614-4924-AAD0-E40BF451234A}"/>
            </c:ext>
          </c:extLst>
        </c:ser>
        <c:dLbls>
          <c:showLegendKey val="0"/>
          <c:showVal val="0"/>
          <c:showCatName val="0"/>
          <c:showSerName val="0"/>
          <c:showPercent val="0"/>
          <c:showBubbleSize val="0"/>
        </c:dLbls>
        <c:axId val="149421008"/>
        <c:axId val="149422576"/>
      </c:scatterChart>
      <c:valAx>
        <c:axId val="149421008"/>
        <c:scaling>
          <c:orientation val="minMax"/>
        </c:scaling>
        <c:delete val="0"/>
        <c:axPos val="b"/>
        <c:title>
          <c:tx>
            <c:rich>
              <a:bodyPr/>
              <a:lstStyle/>
              <a:p>
                <a:pPr>
                  <a:defRPr lang="ja-JP"/>
                </a:pPr>
                <a:r>
                  <a:rPr lang="en-US" altLang="ja-JP"/>
                  <a:t>Ts</a:t>
                </a:r>
                <a:endParaRPr lang="ja-JP" altLang="en-US"/>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49422576"/>
        <c:crosses val="autoZero"/>
        <c:crossBetween val="midCat"/>
      </c:valAx>
      <c:valAx>
        <c:axId val="149422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lang="ja-JP"/>
                </a:pPr>
                <a:r>
                  <a:rPr lang="en-US" altLang="ja-JP"/>
                  <a:t>Sa</a:t>
                </a:r>
                <a:endParaRPr lang="ja-JP" altLang="en-US"/>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49421008"/>
        <c:crosses val="autoZero"/>
        <c:crossBetween val="midCat"/>
      </c:valAx>
    </c:plotArea>
    <c:legend>
      <c:legendPos val="r"/>
      <c:layout>
        <c:manualLayout>
          <c:xMode val="edge"/>
          <c:yMode val="edge"/>
          <c:x val="0.82032256725404773"/>
          <c:y val="0.18223052391139877"/>
          <c:w val="0.11852903238911629"/>
          <c:h val="0.33253043449931041"/>
        </c:manualLayout>
      </c:layout>
      <c:overlay val="0"/>
      <c:txPr>
        <a:bodyPr/>
        <a:lstStyle/>
        <a:p>
          <a:pPr>
            <a:defRPr lang="ja-JP"/>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r>
              <a:rPr lang="en-US" altLang="ja-JP"/>
              <a:t>Sa</a:t>
            </a:r>
            <a:endParaRPr lang="ja-JP" altLang="en-US"/>
          </a:p>
        </c:rich>
      </c:tx>
      <c:layout>
        <c:manualLayout>
          <c:xMode val="edge"/>
          <c:yMode val="edge"/>
          <c:x val="0.48449300087489072"/>
          <c:y val="5.0925925925925923E-2"/>
        </c:manualLayout>
      </c:layout>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scatterChart>
        <c:scatterStyle val="lineMarker"/>
        <c:varyColors val="0"/>
        <c:ser>
          <c:idx val="1"/>
          <c:order val="0"/>
          <c:tx>
            <c:strRef>
              <c:f>'base shear'!$P$17</c:f>
              <c:strCache>
                <c:ptCount val="1"/>
                <c:pt idx="0">
                  <c:v>Sa-X</c:v>
                </c:pt>
              </c:strCache>
            </c:strRef>
          </c:tx>
          <c:spPr>
            <a:ln w="19050" cap="rnd">
              <a:solidFill>
                <a:schemeClr val="accent2"/>
              </a:solidFill>
              <a:round/>
            </a:ln>
            <a:effectLst/>
          </c:spPr>
          <c:marker>
            <c:symbol val="none"/>
          </c:marker>
          <c:xVal>
            <c:numRef>
              <c:f>'base shear'!$N$18:$N$99</c:f>
              <c:numCache>
                <c:formatCode>General</c:formatCode>
                <c:ptCount val="82"/>
                <c:pt idx="1">
                  <c:v>0</c:v>
                </c:pt>
                <c:pt idx="2">
                  <c:v>0.05</c:v>
                </c:pt>
                <c:pt idx="3">
                  <c:v>0.1</c:v>
                </c:pt>
                <c:pt idx="4">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5">
                  <c:v>1.7</c:v>
                </c:pt>
                <c:pt idx="36">
                  <c:v>1.75</c:v>
                </c:pt>
                <c:pt idx="37">
                  <c:v>1.8</c:v>
                </c:pt>
                <c:pt idx="38">
                  <c:v>1.85</c:v>
                </c:pt>
                <c:pt idx="39">
                  <c:v>1.9</c:v>
                </c:pt>
                <c:pt idx="40">
                  <c:v>1.95</c:v>
                </c:pt>
                <c:pt idx="41">
                  <c:v>2</c:v>
                </c:pt>
                <c:pt idx="42">
                  <c:v>2.0499999999999998</c:v>
                </c:pt>
                <c:pt idx="43">
                  <c:v>2.1</c:v>
                </c:pt>
                <c:pt idx="44">
                  <c:v>2.15</c:v>
                </c:pt>
                <c:pt idx="45">
                  <c:v>2.2000000000000002</c:v>
                </c:pt>
                <c:pt idx="46">
                  <c:v>2.25</c:v>
                </c:pt>
                <c:pt idx="47">
                  <c:v>2.2999999999999998</c:v>
                </c:pt>
                <c:pt idx="48">
                  <c:v>2.35</c:v>
                </c:pt>
                <c:pt idx="49">
                  <c:v>2.4</c:v>
                </c:pt>
                <c:pt idx="50">
                  <c:v>2.4500000000000002</c:v>
                </c:pt>
                <c:pt idx="51">
                  <c:v>2.5</c:v>
                </c:pt>
                <c:pt idx="52">
                  <c:v>2.5499999999999998</c:v>
                </c:pt>
                <c:pt idx="53">
                  <c:v>2.6</c:v>
                </c:pt>
                <c:pt idx="54">
                  <c:v>2.65</c:v>
                </c:pt>
                <c:pt idx="55">
                  <c:v>2.7</c:v>
                </c:pt>
                <c:pt idx="56">
                  <c:v>2.75</c:v>
                </c:pt>
                <c:pt idx="57">
                  <c:v>2.8</c:v>
                </c:pt>
                <c:pt idx="58">
                  <c:v>2.85</c:v>
                </c:pt>
                <c:pt idx="59">
                  <c:v>2.9</c:v>
                </c:pt>
                <c:pt idx="60">
                  <c:v>2.95</c:v>
                </c:pt>
                <c:pt idx="61">
                  <c:v>3</c:v>
                </c:pt>
                <c:pt idx="62">
                  <c:v>3.05</c:v>
                </c:pt>
                <c:pt idx="63">
                  <c:v>3.1</c:v>
                </c:pt>
                <c:pt idx="64">
                  <c:v>3.15</c:v>
                </c:pt>
                <c:pt idx="65">
                  <c:v>3.2</c:v>
                </c:pt>
                <c:pt idx="66">
                  <c:v>3.25</c:v>
                </c:pt>
                <c:pt idx="67">
                  <c:v>3.3</c:v>
                </c:pt>
                <c:pt idx="68">
                  <c:v>3.35</c:v>
                </c:pt>
                <c:pt idx="69">
                  <c:v>3.4</c:v>
                </c:pt>
                <c:pt idx="70">
                  <c:v>3.45</c:v>
                </c:pt>
                <c:pt idx="71">
                  <c:v>3.5</c:v>
                </c:pt>
                <c:pt idx="72">
                  <c:v>3.55</c:v>
                </c:pt>
                <c:pt idx="73">
                  <c:v>3.6</c:v>
                </c:pt>
                <c:pt idx="74">
                  <c:v>3.65</c:v>
                </c:pt>
                <c:pt idx="75">
                  <c:v>3.7</c:v>
                </c:pt>
                <c:pt idx="76">
                  <c:v>3.75</c:v>
                </c:pt>
                <c:pt idx="77">
                  <c:v>3.8</c:v>
                </c:pt>
                <c:pt idx="78">
                  <c:v>3.85</c:v>
                </c:pt>
                <c:pt idx="79">
                  <c:v>3.9</c:v>
                </c:pt>
                <c:pt idx="80">
                  <c:v>3.95</c:v>
                </c:pt>
                <c:pt idx="81">
                  <c:v>4</c:v>
                </c:pt>
              </c:numCache>
            </c:numRef>
          </c:xVal>
          <c:yVal>
            <c:numRef>
              <c:f>'base shear'!$P$18:$P$99</c:f>
              <c:numCache>
                <c:formatCode>0.000</c:formatCode>
                <c:ptCount val="8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numCache>
            </c:numRef>
          </c:yVal>
          <c:smooth val="0"/>
          <c:extLst>
            <c:ext xmlns:c16="http://schemas.microsoft.com/office/drawing/2014/chart" uri="{C3380CC4-5D6E-409C-BE32-E72D297353CC}">
              <c16:uniqueId val="{00000001-8663-4652-9AD7-B141B403C8D3}"/>
            </c:ext>
          </c:extLst>
        </c:ser>
        <c:ser>
          <c:idx val="3"/>
          <c:order val="1"/>
          <c:tx>
            <c:strRef>
              <c:f>'base shear'!$R$17</c:f>
              <c:strCache>
                <c:ptCount val="1"/>
                <c:pt idx="0">
                  <c:v>Sa-Y</c:v>
                </c:pt>
              </c:strCache>
            </c:strRef>
          </c:tx>
          <c:spPr>
            <a:ln w="19050" cap="rnd">
              <a:solidFill>
                <a:schemeClr val="accent4"/>
              </a:solidFill>
              <a:round/>
            </a:ln>
            <a:effectLst/>
          </c:spPr>
          <c:marker>
            <c:symbol val="none"/>
          </c:marker>
          <c:xVal>
            <c:numRef>
              <c:f>'base shear'!$N$18:$N$99</c:f>
              <c:numCache>
                <c:formatCode>General</c:formatCode>
                <c:ptCount val="82"/>
                <c:pt idx="1">
                  <c:v>0</c:v>
                </c:pt>
                <c:pt idx="2">
                  <c:v>0.05</c:v>
                </c:pt>
                <c:pt idx="3">
                  <c:v>0.1</c:v>
                </c:pt>
                <c:pt idx="4">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5">
                  <c:v>1.7</c:v>
                </c:pt>
                <c:pt idx="36">
                  <c:v>1.75</c:v>
                </c:pt>
                <c:pt idx="37">
                  <c:v>1.8</c:v>
                </c:pt>
                <c:pt idx="38">
                  <c:v>1.85</c:v>
                </c:pt>
                <c:pt idx="39">
                  <c:v>1.9</c:v>
                </c:pt>
                <c:pt idx="40">
                  <c:v>1.95</c:v>
                </c:pt>
                <c:pt idx="41">
                  <c:v>2</c:v>
                </c:pt>
                <c:pt idx="42">
                  <c:v>2.0499999999999998</c:v>
                </c:pt>
                <c:pt idx="43">
                  <c:v>2.1</c:v>
                </c:pt>
                <c:pt idx="44">
                  <c:v>2.15</c:v>
                </c:pt>
                <c:pt idx="45">
                  <c:v>2.2000000000000002</c:v>
                </c:pt>
                <c:pt idx="46">
                  <c:v>2.25</c:v>
                </c:pt>
                <c:pt idx="47">
                  <c:v>2.2999999999999998</c:v>
                </c:pt>
                <c:pt idx="48">
                  <c:v>2.35</c:v>
                </c:pt>
                <c:pt idx="49">
                  <c:v>2.4</c:v>
                </c:pt>
                <c:pt idx="50">
                  <c:v>2.4500000000000002</c:v>
                </c:pt>
                <c:pt idx="51">
                  <c:v>2.5</c:v>
                </c:pt>
                <c:pt idx="52">
                  <c:v>2.5499999999999998</c:v>
                </c:pt>
                <c:pt idx="53">
                  <c:v>2.6</c:v>
                </c:pt>
                <c:pt idx="54">
                  <c:v>2.65</c:v>
                </c:pt>
                <c:pt idx="55">
                  <c:v>2.7</c:v>
                </c:pt>
                <c:pt idx="56">
                  <c:v>2.75</c:v>
                </c:pt>
                <c:pt idx="57">
                  <c:v>2.8</c:v>
                </c:pt>
                <c:pt idx="58">
                  <c:v>2.85</c:v>
                </c:pt>
                <c:pt idx="59">
                  <c:v>2.9</c:v>
                </c:pt>
                <c:pt idx="60">
                  <c:v>2.95</c:v>
                </c:pt>
                <c:pt idx="61">
                  <c:v>3</c:v>
                </c:pt>
                <c:pt idx="62">
                  <c:v>3.05</c:v>
                </c:pt>
                <c:pt idx="63">
                  <c:v>3.1</c:v>
                </c:pt>
                <c:pt idx="64">
                  <c:v>3.15</c:v>
                </c:pt>
                <c:pt idx="65">
                  <c:v>3.2</c:v>
                </c:pt>
                <c:pt idx="66">
                  <c:v>3.25</c:v>
                </c:pt>
                <c:pt idx="67">
                  <c:v>3.3</c:v>
                </c:pt>
                <c:pt idx="68">
                  <c:v>3.35</c:v>
                </c:pt>
                <c:pt idx="69">
                  <c:v>3.4</c:v>
                </c:pt>
                <c:pt idx="70">
                  <c:v>3.45</c:v>
                </c:pt>
                <c:pt idx="71">
                  <c:v>3.5</c:v>
                </c:pt>
                <c:pt idx="72">
                  <c:v>3.55</c:v>
                </c:pt>
                <c:pt idx="73">
                  <c:v>3.6</c:v>
                </c:pt>
                <c:pt idx="74">
                  <c:v>3.65</c:v>
                </c:pt>
                <c:pt idx="75">
                  <c:v>3.7</c:v>
                </c:pt>
                <c:pt idx="76">
                  <c:v>3.75</c:v>
                </c:pt>
                <c:pt idx="77">
                  <c:v>3.8</c:v>
                </c:pt>
                <c:pt idx="78">
                  <c:v>3.85</c:v>
                </c:pt>
                <c:pt idx="79">
                  <c:v>3.9</c:v>
                </c:pt>
                <c:pt idx="80">
                  <c:v>3.95</c:v>
                </c:pt>
                <c:pt idx="81">
                  <c:v>4</c:v>
                </c:pt>
              </c:numCache>
            </c:numRef>
          </c:xVal>
          <c:yVal>
            <c:numRef>
              <c:f>'base shear'!$R$18:$R$99</c:f>
              <c:numCache>
                <c:formatCode>0.000</c:formatCode>
                <c:ptCount val="8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numCache>
            </c:numRef>
          </c:yVal>
          <c:smooth val="0"/>
          <c:extLst>
            <c:ext xmlns:c16="http://schemas.microsoft.com/office/drawing/2014/chart" uri="{C3380CC4-5D6E-409C-BE32-E72D297353CC}">
              <c16:uniqueId val="{00000003-8663-4652-9AD7-B141B403C8D3}"/>
            </c:ext>
          </c:extLst>
        </c:ser>
        <c:dLbls>
          <c:showLegendKey val="0"/>
          <c:showVal val="0"/>
          <c:showCatName val="0"/>
          <c:showSerName val="0"/>
          <c:showPercent val="0"/>
          <c:showBubbleSize val="0"/>
        </c:dLbls>
        <c:axId val="150212848"/>
        <c:axId val="150208536"/>
      </c:scatterChart>
      <c:valAx>
        <c:axId val="150212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08536"/>
        <c:crosses val="autoZero"/>
        <c:crossBetween val="midCat"/>
      </c:valAx>
      <c:valAx>
        <c:axId val="150208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128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r>
              <a:rPr lang="en-US" altLang="ja-JP"/>
              <a:t>Te</a:t>
            </a:r>
            <a:r>
              <a:rPr lang="ja-JP" altLang="en-US"/>
              <a:t>上　</a:t>
            </a:r>
            <a:r>
              <a:rPr lang="en-US" altLang="ja-JP"/>
              <a:t>:</a:t>
            </a:r>
            <a:r>
              <a:rPr lang="ja-JP" altLang="en-US"/>
              <a:t>　式</a:t>
            </a:r>
            <a:r>
              <a:rPr lang="en-US" altLang="ja-JP"/>
              <a:t>208-5</a:t>
            </a:r>
            <a:r>
              <a:rPr lang="ja-JP" altLang="en-US"/>
              <a:t>適用限界周期</a:t>
            </a:r>
          </a:p>
        </c:rich>
      </c:tx>
      <c:layout>
        <c:manualLayout>
          <c:xMode val="edge"/>
          <c:yMode val="edge"/>
          <c:x val="0.28675"/>
          <c:y val="4.1666666666666664E-2"/>
        </c:manualLayout>
      </c:layout>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'Building period '!$F$114</c:f>
              <c:strCache>
                <c:ptCount val="1"/>
                <c:pt idx="0">
                  <c:v>Z=4</c:v>
                </c:pt>
              </c:strCache>
            </c:strRef>
          </c:tx>
          <c:spPr>
            <a:solidFill>
              <a:schemeClr val="accent1"/>
            </a:solidFill>
            <a:ln>
              <a:noFill/>
            </a:ln>
            <a:effectLst/>
          </c:spPr>
          <c:invertIfNegative val="0"/>
          <c:cat>
            <c:strRef>
              <c:f>'Building period '!$E$115:$E$119</c:f>
              <c:strCache>
                <c:ptCount val="5"/>
                <c:pt idx="0">
                  <c:v>SA</c:v>
                </c:pt>
                <c:pt idx="1">
                  <c:v>SB</c:v>
                </c:pt>
                <c:pt idx="2">
                  <c:v>SC</c:v>
                </c:pt>
                <c:pt idx="3">
                  <c:v>SD</c:v>
                </c:pt>
                <c:pt idx="4">
                  <c:v>SE</c:v>
                </c:pt>
              </c:strCache>
            </c:strRef>
          </c:cat>
          <c:val>
            <c:numRef>
              <c:f>'Building period '!$F$115:$F$119</c:f>
              <c:numCache>
                <c:formatCode>General</c:formatCode>
                <c:ptCount val="5"/>
                <c:pt idx="0">
                  <c:v>0.53300000000000003</c:v>
                </c:pt>
                <c:pt idx="1">
                  <c:v>0.53300000000000003</c:v>
                </c:pt>
                <c:pt idx="2">
                  <c:v>0.747</c:v>
                </c:pt>
                <c:pt idx="3">
                  <c:v>0.77600000000000002</c:v>
                </c:pt>
                <c:pt idx="4">
                  <c:v>1.1639999999999999</c:v>
                </c:pt>
              </c:numCache>
            </c:numRef>
          </c:val>
          <c:extLst>
            <c:ext xmlns:c16="http://schemas.microsoft.com/office/drawing/2014/chart" uri="{C3380CC4-5D6E-409C-BE32-E72D297353CC}">
              <c16:uniqueId val="{00000000-C2D5-43FD-9B3A-ED6C5BD53B6B}"/>
            </c:ext>
          </c:extLst>
        </c:ser>
        <c:ser>
          <c:idx val="1"/>
          <c:order val="1"/>
          <c:tx>
            <c:strRef>
              <c:f>'Building period '!$G$114</c:f>
              <c:strCache>
                <c:ptCount val="1"/>
                <c:pt idx="0">
                  <c:v>Z=2</c:v>
                </c:pt>
              </c:strCache>
            </c:strRef>
          </c:tx>
          <c:spPr>
            <a:solidFill>
              <a:schemeClr val="accent2"/>
            </a:solidFill>
            <a:ln>
              <a:noFill/>
            </a:ln>
            <a:effectLst/>
          </c:spPr>
          <c:invertIfNegative val="0"/>
          <c:cat>
            <c:strRef>
              <c:f>'Building period '!$E$115:$E$119</c:f>
              <c:strCache>
                <c:ptCount val="5"/>
                <c:pt idx="0">
                  <c:v>SA</c:v>
                </c:pt>
                <c:pt idx="1">
                  <c:v>SB</c:v>
                </c:pt>
                <c:pt idx="2">
                  <c:v>SC</c:v>
                </c:pt>
                <c:pt idx="3">
                  <c:v>SD</c:v>
                </c:pt>
                <c:pt idx="4">
                  <c:v>SE</c:v>
                </c:pt>
              </c:strCache>
            </c:strRef>
          </c:cat>
          <c:val>
            <c:numRef>
              <c:f>'Building period '!$G$115:$G$119</c:f>
              <c:numCache>
                <c:formatCode>General</c:formatCode>
                <c:ptCount val="5"/>
                <c:pt idx="0">
                  <c:v>0.4</c:v>
                </c:pt>
                <c:pt idx="1">
                  <c:v>0.4</c:v>
                </c:pt>
                <c:pt idx="2">
                  <c:v>0.53300000000000003</c:v>
                </c:pt>
                <c:pt idx="3">
                  <c:v>0.57099999999999995</c:v>
                </c:pt>
                <c:pt idx="4">
                  <c:v>0.753</c:v>
                </c:pt>
              </c:numCache>
            </c:numRef>
          </c:val>
          <c:extLst>
            <c:ext xmlns:c16="http://schemas.microsoft.com/office/drawing/2014/chart" uri="{C3380CC4-5D6E-409C-BE32-E72D297353CC}">
              <c16:uniqueId val="{00000001-C2D5-43FD-9B3A-ED6C5BD53B6B}"/>
            </c:ext>
          </c:extLst>
        </c:ser>
        <c:dLbls>
          <c:showLegendKey val="0"/>
          <c:showVal val="0"/>
          <c:showCatName val="0"/>
          <c:showSerName val="0"/>
          <c:showPercent val="0"/>
          <c:showBubbleSize val="0"/>
        </c:dLbls>
        <c:gapWidth val="219"/>
        <c:overlap val="-27"/>
        <c:axId val="149421400"/>
        <c:axId val="149424928"/>
      </c:barChart>
      <c:catAx>
        <c:axId val="14942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49424928"/>
        <c:crosses val="autoZero"/>
        <c:auto val="1"/>
        <c:lblAlgn val="ctr"/>
        <c:lblOffset val="100"/>
        <c:noMultiLvlLbl val="0"/>
      </c:catAx>
      <c:valAx>
        <c:axId val="149424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49421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r>
              <a:rPr lang="en-US" altLang="ja-JP" sz="1400" b="0" i="0" baseline="0">
                <a:effectLst/>
              </a:rPr>
              <a:t>Te</a:t>
            </a:r>
            <a:r>
              <a:rPr lang="ja-JP" altLang="en-US" sz="1400" b="0" i="0" baseline="0">
                <a:effectLst/>
              </a:rPr>
              <a:t>下</a:t>
            </a:r>
            <a:r>
              <a:rPr lang="ja-JP" altLang="ja-JP" sz="1400" b="0" i="0" baseline="0">
                <a:effectLst/>
              </a:rPr>
              <a:t>　</a:t>
            </a:r>
            <a:r>
              <a:rPr lang="en-US" altLang="ja-JP" sz="1400" b="0" i="0" baseline="0">
                <a:effectLst/>
              </a:rPr>
              <a:t>:</a:t>
            </a:r>
            <a:r>
              <a:rPr lang="ja-JP" altLang="ja-JP" sz="1400" b="0" i="0" baseline="0">
                <a:effectLst/>
              </a:rPr>
              <a:t>　式</a:t>
            </a:r>
            <a:r>
              <a:rPr lang="en-US" altLang="ja-JP" sz="1400" b="0" i="0" baseline="0">
                <a:effectLst/>
              </a:rPr>
              <a:t>208-6</a:t>
            </a:r>
            <a:r>
              <a:rPr lang="ja-JP" altLang="ja-JP" sz="1400" b="0" i="0" baseline="0">
                <a:effectLst/>
              </a:rPr>
              <a:t>適用</a:t>
            </a:r>
            <a:r>
              <a:rPr lang="ja-JP" altLang="en-US" sz="1400" b="0" i="0" baseline="0">
                <a:effectLst/>
              </a:rPr>
              <a:t>開始</a:t>
            </a:r>
            <a:r>
              <a:rPr lang="ja-JP" altLang="ja-JP" sz="1400" b="0" i="0" baseline="0">
                <a:effectLst/>
              </a:rPr>
              <a:t>周期</a:t>
            </a:r>
            <a:endParaRPr lang="ja-JP" altLang="ja-JP" sz="1400">
              <a:effectLst/>
            </a:endParaRPr>
          </a:p>
        </c:rich>
      </c:tx>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barChart>
        <c:barDir val="col"/>
        <c:grouping val="clustered"/>
        <c:varyColors val="0"/>
        <c:ser>
          <c:idx val="0"/>
          <c:order val="0"/>
          <c:tx>
            <c:strRef>
              <c:f>'Building period '!$F$167</c:f>
              <c:strCache>
                <c:ptCount val="1"/>
                <c:pt idx="0">
                  <c:v>Z=4</c:v>
                </c:pt>
              </c:strCache>
            </c:strRef>
          </c:tx>
          <c:spPr>
            <a:solidFill>
              <a:schemeClr val="accent1"/>
            </a:solidFill>
            <a:ln>
              <a:noFill/>
            </a:ln>
            <a:effectLst/>
          </c:spPr>
          <c:invertIfNegative val="0"/>
          <c:cat>
            <c:strRef>
              <c:f>'Building period '!$E$168:$E$172</c:f>
              <c:strCache>
                <c:ptCount val="5"/>
                <c:pt idx="0">
                  <c:v>SA</c:v>
                </c:pt>
                <c:pt idx="1">
                  <c:v>SB</c:v>
                </c:pt>
                <c:pt idx="2">
                  <c:v>SC</c:v>
                </c:pt>
                <c:pt idx="3">
                  <c:v>SD</c:v>
                </c:pt>
                <c:pt idx="4">
                  <c:v>SE</c:v>
                </c:pt>
              </c:strCache>
            </c:strRef>
          </c:cat>
          <c:val>
            <c:numRef>
              <c:f>'Building period '!$F$168:$F$172</c:f>
              <c:numCache>
                <c:formatCode>General</c:formatCode>
                <c:ptCount val="5"/>
                <c:pt idx="0">
                  <c:v>1.427</c:v>
                </c:pt>
                <c:pt idx="1">
                  <c:v>1.427</c:v>
                </c:pt>
                <c:pt idx="2">
                  <c:v>1.998</c:v>
                </c:pt>
                <c:pt idx="3">
                  <c:v>2.0760000000000001</c:v>
                </c:pt>
                <c:pt idx="4">
                  <c:v>3.1139999999999999</c:v>
                </c:pt>
              </c:numCache>
            </c:numRef>
          </c:val>
          <c:extLst>
            <c:ext xmlns:c16="http://schemas.microsoft.com/office/drawing/2014/chart" uri="{C3380CC4-5D6E-409C-BE32-E72D297353CC}">
              <c16:uniqueId val="{00000000-41E9-4BC4-AC95-F13BF429F19F}"/>
            </c:ext>
          </c:extLst>
        </c:ser>
        <c:ser>
          <c:idx val="1"/>
          <c:order val="1"/>
          <c:tx>
            <c:strRef>
              <c:f>'Building period '!$G$167</c:f>
              <c:strCache>
                <c:ptCount val="1"/>
                <c:pt idx="0">
                  <c:v>Z=2</c:v>
                </c:pt>
              </c:strCache>
            </c:strRef>
          </c:tx>
          <c:spPr>
            <a:solidFill>
              <a:schemeClr val="accent2"/>
            </a:solidFill>
            <a:ln>
              <a:noFill/>
            </a:ln>
            <a:effectLst/>
          </c:spPr>
          <c:invertIfNegative val="0"/>
          <c:cat>
            <c:strRef>
              <c:f>'Building period '!$E$168:$E$172</c:f>
              <c:strCache>
                <c:ptCount val="5"/>
                <c:pt idx="0">
                  <c:v>SA</c:v>
                </c:pt>
                <c:pt idx="1">
                  <c:v>SB</c:v>
                </c:pt>
                <c:pt idx="2">
                  <c:v>SC</c:v>
                </c:pt>
                <c:pt idx="3">
                  <c:v>SD</c:v>
                </c:pt>
                <c:pt idx="4">
                  <c:v>SE</c:v>
                </c:pt>
              </c:strCache>
            </c:strRef>
          </c:cat>
          <c:val>
            <c:numRef>
              <c:f>'Building period '!$G$168:$G$172</c:f>
              <c:numCache>
                <c:formatCode>General</c:formatCode>
                <c:ptCount val="5"/>
                <c:pt idx="0">
                  <c:v>1.071</c:v>
                </c:pt>
                <c:pt idx="1">
                  <c:v>1.071</c:v>
                </c:pt>
                <c:pt idx="2">
                  <c:v>1.427</c:v>
                </c:pt>
                <c:pt idx="3">
                  <c:v>1.5289999999999999</c:v>
                </c:pt>
                <c:pt idx="4">
                  <c:v>2.0150000000000001</c:v>
                </c:pt>
              </c:numCache>
            </c:numRef>
          </c:val>
          <c:extLst>
            <c:ext xmlns:c16="http://schemas.microsoft.com/office/drawing/2014/chart" uri="{C3380CC4-5D6E-409C-BE32-E72D297353CC}">
              <c16:uniqueId val="{00000001-41E9-4BC4-AC95-F13BF429F19F}"/>
            </c:ext>
          </c:extLst>
        </c:ser>
        <c:dLbls>
          <c:showLegendKey val="0"/>
          <c:showVal val="0"/>
          <c:showCatName val="0"/>
          <c:showSerName val="0"/>
          <c:showPercent val="0"/>
          <c:showBubbleSize val="0"/>
        </c:dLbls>
        <c:gapWidth val="219"/>
        <c:overlap val="-27"/>
        <c:axId val="149426104"/>
        <c:axId val="151432304"/>
      </c:barChart>
      <c:catAx>
        <c:axId val="149426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1432304"/>
        <c:crosses val="autoZero"/>
        <c:auto val="1"/>
        <c:lblAlgn val="ctr"/>
        <c:lblOffset val="100"/>
        <c:noMultiLvlLbl val="0"/>
      </c:catAx>
      <c:valAx>
        <c:axId val="151432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49426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r>
              <a:rPr lang="en-US" altLang="ja-JP"/>
              <a:t>Te</a:t>
            </a:r>
            <a:r>
              <a:rPr lang="ja-JP" altLang="en-US"/>
              <a:t>　：　</a:t>
            </a:r>
            <a:r>
              <a:rPr lang="en-US" altLang="ja-JP"/>
              <a:t>208-4</a:t>
            </a:r>
            <a:r>
              <a:rPr lang="ja-JP" altLang="en-US"/>
              <a:t>式適用上下界</a:t>
            </a:r>
          </a:p>
        </c:rich>
      </c:tx>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'Building period '!$E$191</c:f>
              <c:strCache>
                <c:ptCount val="1"/>
                <c:pt idx="0">
                  <c:v>Z=4</c:v>
                </c:pt>
              </c:strCache>
            </c:strRef>
          </c:tx>
          <c:spPr>
            <a:solidFill>
              <a:schemeClr val="accent1"/>
            </a:solidFill>
            <a:ln>
              <a:noFill/>
            </a:ln>
            <a:effectLst/>
          </c:spPr>
          <c:invertIfNegative val="0"/>
          <c:cat>
            <c:strRef>
              <c:f>'Building period '!$D$192:$D$196</c:f>
              <c:strCache>
                <c:ptCount val="5"/>
                <c:pt idx="0">
                  <c:v>SA</c:v>
                </c:pt>
                <c:pt idx="1">
                  <c:v>SB</c:v>
                </c:pt>
                <c:pt idx="2">
                  <c:v>SC</c:v>
                </c:pt>
                <c:pt idx="3">
                  <c:v>SD</c:v>
                </c:pt>
                <c:pt idx="4">
                  <c:v>SE</c:v>
                </c:pt>
              </c:strCache>
            </c:strRef>
          </c:cat>
          <c:val>
            <c:numRef>
              <c:f>'Building period '!$E$192:$E$196</c:f>
              <c:numCache>
                <c:formatCode>General</c:formatCode>
                <c:ptCount val="5"/>
                <c:pt idx="0">
                  <c:v>0.53300000000000003</c:v>
                </c:pt>
                <c:pt idx="1">
                  <c:v>0.53300000000000003</c:v>
                </c:pt>
                <c:pt idx="2">
                  <c:v>0.747</c:v>
                </c:pt>
                <c:pt idx="3">
                  <c:v>0.77600000000000002</c:v>
                </c:pt>
                <c:pt idx="4">
                  <c:v>1.1639999999999999</c:v>
                </c:pt>
              </c:numCache>
            </c:numRef>
          </c:val>
          <c:extLst>
            <c:ext xmlns:c16="http://schemas.microsoft.com/office/drawing/2014/chart" uri="{C3380CC4-5D6E-409C-BE32-E72D297353CC}">
              <c16:uniqueId val="{00000000-682C-4C50-B5BF-2AC08B208BCC}"/>
            </c:ext>
          </c:extLst>
        </c:ser>
        <c:ser>
          <c:idx val="1"/>
          <c:order val="1"/>
          <c:tx>
            <c:strRef>
              <c:f>'Building period '!$F$191</c:f>
              <c:strCache>
                <c:ptCount val="1"/>
                <c:pt idx="0">
                  <c:v>Z=4</c:v>
                </c:pt>
              </c:strCache>
            </c:strRef>
          </c:tx>
          <c:spPr>
            <a:solidFill>
              <a:schemeClr val="accent2"/>
            </a:solidFill>
            <a:ln>
              <a:noFill/>
            </a:ln>
            <a:effectLst/>
          </c:spPr>
          <c:invertIfNegative val="0"/>
          <c:cat>
            <c:strRef>
              <c:f>'Building period '!$D$192:$D$196</c:f>
              <c:strCache>
                <c:ptCount val="5"/>
                <c:pt idx="0">
                  <c:v>SA</c:v>
                </c:pt>
                <c:pt idx="1">
                  <c:v>SB</c:v>
                </c:pt>
                <c:pt idx="2">
                  <c:v>SC</c:v>
                </c:pt>
                <c:pt idx="3">
                  <c:v>SD</c:v>
                </c:pt>
                <c:pt idx="4">
                  <c:v>SE</c:v>
                </c:pt>
              </c:strCache>
            </c:strRef>
          </c:cat>
          <c:val>
            <c:numRef>
              <c:f>'Building period '!$F$192:$F$196</c:f>
              <c:numCache>
                <c:formatCode>General</c:formatCode>
                <c:ptCount val="5"/>
                <c:pt idx="0">
                  <c:v>1.427</c:v>
                </c:pt>
                <c:pt idx="1">
                  <c:v>1.427</c:v>
                </c:pt>
                <c:pt idx="2">
                  <c:v>1.998</c:v>
                </c:pt>
                <c:pt idx="3">
                  <c:v>2.0760000000000001</c:v>
                </c:pt>
                <c:pt idx="4">
                  <c:v>3.1139999999999999</c:v>
                </c:pt>
              </c:numCache>
            </c:numRef>
          </c:val>
          <c:extLst>
            <c:ext xmlns:c16="http://schemas.microsoft.com/office/drawing/2014/chart" uri="{C3380CC4-5D6E-409C-BE32-E72D297353CC}">
              <c16:uniqueId val="{00000001-682C-4C50-B5BF-2AC08B208BCC}"/>
            </c:ext>
          </c:extLst>
        </c:ser>
        <c:ser>
          <c:idx val="2"/>
          <c:order val="2"/>
          <c:tx>
            <c:strRef>
              <c:f>'Building period '!$G$191</c:f>
              <c:strCache>
                <c:ptCount val="1"/>
                <c:pt idx="0">
                  <c:v>Z=2</c:v>
                </c:pt>
              </c:strCache>
            </c:strRef>
          </c:tx>
          <c:spPr>
            <a:solidFill>
              <a:schemeClr val="accent3"/>
            </a:solidFill>
            <a:ln>
              <a:noFill/>
            </a:ln>
            <a:effectLst/>
          </c:spPr>
          <c:invertIfNegative val="0"/>
          <c:cat>
            <c:strRef>
              <c:f>'Building period '!$D$192:$D$196</c:f>
              <c:strCache>
                <c:ptCount val="5"/>
                <c:pt idx="0">
                  <c:v>SA</c:v>
                </c:pt>
                <c:pt idx="1">
                  <c:v>SB</c:v>
                </c:pt>
                <c:pt idx="2">
                  <c:v>SC</c:v>
                </c:pt>
                <c:pt idx="3">
                  <c:v>SD</c:v>
                </c:pt>
                <c:pt idx="4">
                  <c:v>SE</c:v>
                </c:pt>
              </c:strCache>
            </c:strRef>
          </c:cat>
          <c:val>
            <c:numRef>
              <c:f>'Building period '!$G$192:$G$196</c:f>
              <c:numCache>
                <c:formatCode>General</c:formatCode>
                <c:ptCount val="5"/>
                <c:pt idx="0">
                  <c:v>0.4</c:v>
                </c:pt>
                <c:pt idx="1">
                  <c:v>0.4</c:v>
                </c:pt>
                <c:pt idx="2">
                  <c:v>0.53300000000000003</c:v>
                </c:pt>
                <c:pt idx="3">
                  <c:v>0.57099999999999995</c:v>
                </c:pt>
                <c:pt idx="4">
                  <c:v>0.753</c:v>
                </c:pt>
              </c:numCache>
            </c:numRef>
          </c:val>
          <c:extLst>
            <c:ext xmlns:c16="http://schemas.microsoft.com/office/drawing/2014/chart" uri="{C3380CC4-5D6E-409C-BE32-E72D297353CC}">
              <c16:uniqueId val="{00000002-682C-4C50-B5BF-2AC08B208BCC}"/>
            </c:ext>
          </c:extLst>
        </c:ser>
        <c:ser>
          <c:idx val="3"/>
          <c:order val="3"/>
          <c:tx>
            <c:strRef>
              <c:f>'Building period '!$H$191</c:f>
              <c:strCache>
                <c:ptCount val="1"/>
                <c:pt idx="0">
                  <c:v>Z=2</c:v>
                </c:pt>
              </c:strCache>
            </c:strRef>
          </c:tx>
          <c:spPr>
            <a:solidFill>
              <a:schemeClr val="accent4"/>
            </a:solidFill>
            <a:ln>
              <a:noFill/>
            </a:ln>
            <a:effectLst/>
          </c:spPr>
          <c:invertIfNegative val="0"/>
          <c:cat>
            <c:strRef>
              <c:f>'Building period '!$D$192:$D$196</c:f>
              <c:strCache>
                <c:ptCount val="5"/>
                <c:pt idx="0">
                  <c:v>SA</c:v>
                </c:pt>
                <c:pt idx="1">
                  <c:v>SB</c:v>
                </c:pt>
                <c:pt idx="2">
                  <c:v>SC</c:v>
                </c:pt>
                <c:pt idx="3">
                  <c:v>SD</c:v>
                </c:pt>
                <c:pt idx="4">
                  <c:v>SE</c:v>
                </c:pt>
              </c:strCache>
            </c:strRef>
          </c:cat>
          <c:val>
            <c:numRef>
              <c:f>'Building period '!$H$192:$H$196</c:f>
              <c:numCache>
                <c:formatCode>General</c:formatCode>
                <c:ptCount val="5"/>
                <c:pt idx="0">
                  <c:v>1.071</c:v>
                </c:pt>
                <c:pt idx="1">
                  <c:v>1.071</c:v>
                </c:pt>
                <c:pt idx="2">
                  <c:v>1.427</c:v>
                </c:pt>
                <c:pt idx="3">
                  <c:v>1.5289999999999999</c:v>
                </c:pt>
                <c:pt idx="4">
                  <c:v>2.0150000000000001</c:v>
                </c:pt>
              </c:numCache>
            </c:numRef>
          </c:val>
          <c:extLst>
            <c:ext xmlns:c16="http://schemas.microsoft.com/office/drawing/2014/chart" uri="{C3380CC4-5D6E-409C-BE32-E72D297353CC}">
              <c16:uniqueId val="{00000003-682C-4C50-B5BF-2AC08B208BCC}"/>
            </c:ext>
          </c:extLst>
        </c:ser>
        <c:dLbls>
          <c:showLegendKey val="0"/>
          <c:showVal val="0"/>
          <c:showCatName val="0"/>
          <c:showSerName val="0"/>
          <c:showPercent val="0"/>
          <c:showBubbleSize val="0"/>
        </c:dLbls>
        <c:gapWidth val="219"/>
        <c:overlap val="-27"/>
        <c:axId val="151434264"/>
        <c:axId val="151435440"/>
      </c:barChart>
      <c:catAx>
        <c:axId val="15143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1435440"/>
        <c:crosses val="autoZero"/>
        <c:auto val="1"/>
        <c:lblAlgn val="ctr"/>
        <c:lblOffset val="100"/>
        <c:noMultiLvlLbl val="0"/>
      </c:catAx>
      <c:valAx>
        <c:axId val="151435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1434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680" b="0" i="0" u="none" strike="noStrike" kern="1200" spc="0" baseline="0">
                <a:solidFill>
                  <a:schemeClr val="tx1">
                    <a:lumMod val="65000"/>
                    <a:lumOff val="35000"/>
                  </a:schemeClr>
                </a:solidFill>
                <a:latin typeface="+mn-lt"/>
                <a:ea typeface="+mn-ea"/>
                <a:cs typeface="+mn-cs"/>
              </a:defRPr>
            </a:pPr>
            <a:r>
              <a:rPr lang="ja-JP"/>
              <a:t>振動特性係数</a:t>
            </a:r>
            <a:r>
              <a:rPr lang="en-US"/>
              <a:t>Rt</a:t>
            </a:r>
          </a:p>
        </c:rich>
      </c:tx>
      <c:overlay val="0"/>
      <c:spPr>
        <a:noFill/>
        <a:ln>
          <a:noFill/>
        </a:ln>
        <a:effectLst/>
      </c:spPr>
      <c:txPr>
        <a:bodyPr rot="0" spcFirstLastPara="1" vertOverflow="ellipsis" vert="horz" wrap="square" anchor="ctr" anchorCtr="1"/>
        <a:lstStyle/>
        <a:p>
          <a:pPr>
            <a:defRPr lang="ja-JP"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'Building period '!$AA$3</c:f>
              <c:strCache>
                <c:ptCount val="1"/>
                <c:pt idx="0">
                  <c:v>第1種 Tc=0.4</c:v>
                </c:pt>
              </c:strCache>
            </c:strRef>
          </c:tx>
          <c:spPr>
            <a:ln w="19050" cap="rnd">
              <a:solidFill>
                <a:schemeClr val="accent1"/>
              </a:solidFill>
              <a:round/>
            </a:ln>
            <a:effectLst/>
          </c:spPr>
          <c:marker>
            <c:symbol val="none"/>
          </c:marker>
          <c:xVal>
            <c:numRef>
              <c:f>'Building period '!$Z$7:$Z$72</c:f>
              <c:numCache>
                <c:formatCode>General</c:formatCode>
                <c:ptCount val="66"/>
                <c:pt idx="0">
                  <c:v>0</c:v>
                </c:pt>
                <c:pt idx="1">
                  <c:v>0.05</c:v>
                </c:pt>
                <c:pt idx="2">
                  <c:v>0.1</c:v>
                </c:pt>
                <c:pt idx="3">
                  <c:v>0.15</c:v>
                </c:pt>
                <c:pt idx="4">
                  <c:v>0.2</c:v>
                </c:pt>
                <c:pt idx="5">
                  <c:v>0.25</c:v>
                </c:pt>
                <c:pt idx="6">
                  <c:v>0.3</c:v>
                </c:pt>
                <c:pt idx="7">
                  <c:v>0.35</c:v>
                </c:pt>
                <c:pt idx="8">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8">
                  <c:v>1.3</c:v>
                </c:pt>
                <c:pt idx="29">
                  <c:v>1.35</c:v>
                </c:pt>
                <c:pt idx="30">
                  <c:v>1.4</c:v>
                </c:pt>
                <c:pt idx="31">
                  <c:v>1.45</c:v>
                </c:pt>
                <c:pt idx="32">
                  <c:v>1.5</c:v>
                </c:pt>
                <c:pt idx="33">
                  <c:v>1.55</c:v>
                </c:pt>
                <c:pt idx="34">
                  <c:v>1.6</c:v>
                </c:pt>
                <c:pt idx="35">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pt idx="63">
                  <c:v>3.05</c:v>
                </c:pt>
                <c:pt idx="64">
                  <c:v>3.1</c:v>
                </c:pt>
                <c:pt idx="65">
                  <c:v>3.15</c:v>
                </c:pt>
              </c:numCache>
            </c:numRef>
          </c:xVal>
          <c:yVal>
            <c:numRef>
              <c:f>'Building period '!$AA$7:$AA$72</c:f>
              <c:numCache>
                <c:formatCode>0.00</c:formatCode>
                <c:ptCount val="66"/>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yVal>
          <c:smooth val="0"/>
          <c:extLst>
            <c:ext xmlns:c16="http://schemas.microsoft.com/office/drawing/2014/chart" uri="{C3380CC4-5D6E-409C-BE32-E72D297353CC}">
              <c16:uniqueId val="{00000000-36B0-417E-8EAB-D372576096B8}"/>
            </c:ext>
          </c:extLst>
        </c:ser>
        <c:ser>
          <c:idx val="1"/>
          <c:order val="1"/>
          <c:tx>
            <c:strRef>
              <c:f>'Building period '!$AB$3</c:f>
              <c:strCache>
                <c:ptCount val="1"/>
                <c:pt idx="0">
                  <c:v>第2種 Tc=0.6</c:v>
                </c:pt>
              </c:strCache>
            </c:strRef>
          </c:tx>
          <c:spPr>
            <a:ln w="19050" cap="rnd">
              <a:solidFill>
                <a:schemeClr val="accent2"/>
              </a:solidFill>
              <a:round/>
            </a:ln>
            <a:effectLst/>
          </c:spPr>
          <c:marker>
            <c:symbol val="none"/>
          </c:marker>
          <c:xVal>
            <c:numRef>
              <c:f>'Building period '!$Z$7:$Z$72</c:f>
              <c:numCache>
                <c:formatCode>General</c:formatCode>
                <c:ptCount val="66"/>
                <c:pt idx="0">
                  <c:v>0</c:v>
                </c:pt>
                <c:pt idx="1">
                  <c:v>0.05</c:v>
                </c:pt>
                <c:pt idx="2">
                  <c:v>0.1</c:v>
                </c:pt>
                <c:pt idx="3">
                  <c:v>0.15</c:v>
                </c:pt>
                <c:pt idx="4">
                  <c:v>0.2</c:v>
                </c:pt>
                <c:pt idx="5">
                  <c:v>0.25</c:v>
                </c:pt>
                <c:pt idx="6">
                  <c:v>0.3</c:v>
                </c:pt>
                <c:pt idx="7">
                  <c:v>0.35</c:v>
                </c:pt>
                <c:pt idx="8">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8">
                  <c:v>1.3</c:v>
                </c:pt>
                <c:pt idx="29">
                  <c:v>1.35</c:v>
                </c:pt>
                <c:pt idx="30">
                  <c:v>1.4</c:v>
                </c:pt>
                <c:pt idx="31">
                  <c:v>1.45</c:v>
                </c:pt>
                <c:pt idx="32">
                  <c:v>1.5</c:v>
                </c:pt>
                <c:pt idx="33">
                  <c:v>1.55</c:v>
                </c:pt>
                <c:pt idx="34">
                  <c:v>1.6</c:v>
                </c:pt>
                <c:pt idx="35">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pt idx="63">
                  <c:v>3.05</c:v>
                </c:pt>
                <c:pt idx="64">
                  <c:v>3.1</c:v>
                </c:pt>
                <c:pt idx="65">
                  <c:v>3.15</c:v>
                </c:pt>
              </c:numCache>
            </c:numRef>
          </c:xVal>
          <c:yVal>
            <c:numRef>
              <c:f>'Building period '!$AB$7:$AB$72</c:f>
              <c:numCache>
                <c:formatCode>0.00</c:formatCode>
                <c:ptCount val="66"/>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yVal>
          <c:smooth val="0"/>
          <c:extLst>
            <c:ext xmlns:c16="http://schemas.microsoft.com/office/drawing/2014/chart" uri="{C3380CC4-5D6E-409C-BE32-E72D297353CC}">
              <c16:uniqueId val="{00000001-36B0-417E-8EAB-D372576096B8}"/>
            </c:ext>
          </c:extLst>
        </c:ser>
        <c:ser>
          <c:idx val="2"/>
          <c:order val="2"/>
          <c:tx>
            <c:strRef>
              <c:f>'Building period '!$AC$3</c:f>
              <c:strCache>
                <c:ptCount val="1"/>
                <c:pt idx="0">
                  <c:v>第3種 Tc=0.8</c:v>
                </c:pt>
              </c:strCache>
            </c:strRef>
          </c:tx>
          <c:spPr>
            <a:ln w="19050" cap="rnd">
              <a:solidFill>
                <a:schemeClr val="accent3"/>
              </a:solidFill>
              <a:round/>
            </a:ln>
            <a:effectLst/>
          </c:spPr>
          <c:marker>
            <c:symbol val="none"/>
          </c:marker>
          <c:xVal>
            <c:numRef>
              <c:f>'Building period '!$Z$7:$Z$72</c:f>
              <c:numCache>
                <c:formatCode>General</c:formatCode>
                <c:ptCount val="66"/>
                <c:pt idx="0">
                  <c:v>0</c:v>
                </c:pt>
                <c:pt idx="1">
                  <c:v>0.05</c:v>
                </c:pt>
                <c:pt idx="2">
                  <c:v>0.1</c:v>
                </c:pt>
                <c:pt idx="3">
                  <c:v>0.15</c:v>
                </c:pt>
                <c:pt idx="4">
                  <c:v>0.2</c:v>
                </c:pt>
                <c:pt idx="5">
                  <c:v>0.25</c:v>
                </c:pt>
                <c:pt idx="6">
                  <c:v>0.3</c:v>
                </c:pt>
                <c:pt idx="7">
                  <c:v>0.35</c:v>
                </c:pt>
                <c:pt idx="8">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8">
                  <c:v>1.3</c:v>
                </c:pt>
                <c:pt idx="29">
                  <c:v>1.35</c:v>
                </c:pt>
                <c:pt idx="30">
                  <c:v>1.4</c:v>
                </c:pt>
                <c:pt idx="31">
                  <c:v>1.45</c:v>
                </c:pt>
                <c:pt idx="32">
                  <c:v>1.5</c:v>
                </c:pt>
                <c:pt idx="33">
                  <c:v>1.55</c:v>
                </c:pt>
                <c:pt idx="34">
                  <c:v>1.6</c:v>
                </c:pt>
                <c:pt idx="35">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pt idx="63">
                  <c:v>3.05</c:v>
                </c:pt>
                <c:pt idx="64">
                  <c:v>3.1</c:v>
                </c:pt>
                <c:pt idx="65">
                  <c:v>3.15</c:v>
                </c:pt>
              </c:numCache>
            </c:numRef>
          </c:xVal>
          <c:yVal>
            <c:numRef>
              <c:f>'Building period '!$AC$7:$AC$72</c:f>
              <c:numCache>
                <c:formatCode>0.00</c:formatCode>
                <c:ptCount val="66"/>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yVal>
          <c:smooth val="0"/>
          <c:extLst>
            <c:ext xmlns:c16="http://schemas.microsoft.com/office/drawing/2014/chart" uri="{C3380CC4-5D6E-409C-BE32-E72D297353CC}">
              <c16:uniqueId val="{00000002-36B0-417E-8EAB-D372576096B8}"/>
            </c:ext>
          </c:extLst>
        </c:ser>
        <c:dLbls>
          <c:showLegendKey val="0"/>
          <c:showVal val="0"/>
          <c:showCatName val="0"/>
          <c:showSerName val="0"/>
          <c:showPercent val="0"/>
          <c:showBubbleSize val="0"/>
        </c:dLbls>
        <c:axId val="151437400"/>
        <c:axId val="151431912"/>
      </c:scatterChart>
      <c:valAx>
        <c:axId val="151437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crossAx val="151431912"/>
        <c:crosses val="autoZero"/>
        <c:crossBetween val="midCat"/>
      </c:valAx>
      <c:valAx>
        <c:axId val="1514319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crossAx val="1514374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680" b="0" i="0" u="none" strike="noStrike" kern="1200" spc="0" baseline="0">
                <a:solidFill>
                  <a:schemeClr val="tx1">
                    <a:lumMod val="65000"/>
                    <a:lumOff val="35000"/>
                  </a:schemeClr>
                </a:solidFill>
                <a:latin typeface="+mn-lt"/>
                <a:ea typeface="+mn-ea"/>
                <a:cs typeface="+mn-cs"/>
              </a:defRPr>
            </a:pPr>
            <a:r>
              <a:rPr lang="en-US"/>
              <a:t>Ci</a:t>
            </a:r>
            <a:endParaRPr lang="ja-JP"/>
          </a:p>
        </c:rich>
      </c:tx>
      <c:overlay val="0"/>
      <c:spPr>
        <a:noFill/>
        <a:ln>
          <a:noFill/>
        </a:ln>
        <a:effectLst/>
      </c:spPr>
      <c:txPr>
        <a:bodyPr rot="0" spcFirstLastPara="1" vertOverflow="ellipsis" vert="horz" wrap="square" anchor="ctr" anchorCtr="1"/>
        <a:lstStyle/>
        <a:p>
          <a:pPr>
            <a:defRPr lang="ja-JP" sz="168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tx>
            <c:strRef>
              <c:f>'Building period '!$AG$5</c:f>
              <c:strCache>
                <c:ptCount val="1"/>
                <c:pt idx="0">
                  <c:v>第1種 Tc=0.4</c:v>
                </c:pt>
              </c:strCache>
            </c:strRef>
          </c:tx>
          <c:spPr>
            <a:ln w="19050" cap="rnd">
              <a:solidFill>
                <a:schemeClr val="accent1"/>
              </a:solidFill>
              <a:round/>
            </a:ln>
            <a:effectLst/>
          </c:spPr>
          <c:marker>
            <c:symbol val="none"/>
          </c:marker>
          <c:xVal>
            <c:numRef>
              <c:f>'Building period '!$AF$7:$AF$69</c:f>
              <c:numCache>
                <c:formatCode>General</c:formatCode>
                <c:ptCount val="63"/>
                <c:pt idx="0">
                  <c:v>0</c:v>
                </c:pt>
                <c:pt idx="1">
                  <c:v>0.05</c:v>
                </c:pt>
                <c:pt idx="2">
                  <c:v>0.1</c:v>
                </c:pt>
                <c:pt idx="3">
                  <c:v>0.15</c:v>
                </c:pt>
                <c:pt idx="4">
                  <c:v>0.2</c:v>
                </c:pt>
                <c:pt idx="5">
                  <c:v>0.25</c:v>
                </c:pt>
                <c:pt idx="6">
                  <c:v>0.3</c:v>
                </c:pt>
                <c:pt idx="7">
                  <c:v>0.35</c:v>
                </c:pt>
                <c:pt idx="8">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8">
                  <c:v>1.3</c:v>
                </c:pt>
                <c:pt idx="29">
                  <c:v>1.35</c:v>
                </c:pt>
                <c:pt idx="30">
                  <c:v>1.4</c:v>
                </c:pt>
                <c:pt idx="31">
                  <c:v>1.45</c:v>
                </c:pt>
                <c:pt idx="32">
                  <c:v>1.5</c:v>
                </c:pt>
                <c:pt idx="33">
                  <c:v>1.55</c:v>
                </c:pt>
                <c:pt idx="34">
                  <c:v>1.6</c:v>
                </c:pt>
                <c:pt idx="35">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'Building period '!$AG$7:$AG$69</c:f>
              <c:numCache>
                <c:formatCode>0.00</c:formatCode>
                <c:ptCount val="63"/>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yVal>
          <c:smooth val="0"/>
          <c:extLst>
            <c:ext xmlns:c16="http://schemas.microsoft.com/office/drawing/2014/chart" uri="{C3380CC4-5D6E-409C-BE32-E72D297353CC}">
              <c16:uniqueId val="{00000000-0A66-4900-9C59-A6B34D849DAD}"/>
            </c:ext>
          </c:extLst>
        </c:ser>
        <c:ser>
          <c:idx val="1"/>
          <c:order val="1"/>
          <c:tx>
            <c:strRef>
              <c:f>'Building period '!$AH$5</c:f>
              <c:strCache>
                <c:ptCount val="1"/>
                <c:pt idx="0">
                  <c:v>第2種 Tc=0.6</c:v>
                </c:pt>
              </c:strCache>
            </c:strRef>
          </c:tx>
          <c:spPr>
            <a:ln w="19050" cap="rnd">
              <a:solidFill>
                <a:schemeClr val="accent2"/>
              </a:solidFill>
              <a:round/>
            </a:ln>
            <a:effectLst/>
          </c:spPr>
          <c:marker>
            <c:symbol val="none"/>
          </c:marker>
          <c:xVal>
            <c:numRef>
              <c:f>'Building period '!$AF$7:$AF$69</c:f>
              <c:numCache>
                <c:formatCode>General</c:formatCode>
                <c:ptCount val="63"/>
                <c:pt idx="0">
                  <c:v>0</c:v>
                </c:pt>
                <c:pt idx="1">
                  <c:v>0.05</c:v>
                </c:pt>
                <c:pt idx="2">
                  <c:v>0.1</c:v>
                </c:pt>
                <c:pt idx="3">
                  <c:v>0.15</c:v>
                </c:pt>
                <c:pt idx="4">
                  <c:v>0.2</c:v>
                </c:pt>
                <c:pt idx="5">
                  <c:v>0.25</c:v>
                </c:pt>
                <c:pt idx="6">
                  <c:v>0.3</c:v>
                </c:pt>
                <c:pt idx="7">
                  <c:v>0.35</c:v>
                </c:pt>
                <c:pt idx="8">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8">
                  <c:v>1.3</c:v>
                </c:pt>
                <c:pt idx="29">
                  <c:v>1.35</c:v>
                </c:pt>
                <c:pt idx="30">
                  <c:v>1.4</c:v>
                </c:pt>
                <c:pt idx="31">
                  <c:v>1.45</c:v>
                </c:pt>
                <c:pt idx="32">
                  <c:v>1.5</c:v>
                </c:pt>
                <c:pt idx="33">
                  <c:v>1.55</c:v>
                </c:pt>
                <c:pt idx="34">
                  <c:v>1.6</c:v>
                </c:pt>
                <c:pt idx="35">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'Building period '!$AH$7:$AH$69</c:f>
              <c:numCache>
                <c:formatCode>0.00</c:formatCode>
                <c:ptCount val="63"/>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yVal>
          <c:smooth val="0"/>
          <c:extLst>
            <c:ext xmlns:c16="http://schemas.microsoft.com/office/drawing/2014/chart" uri="{C3380CC4-5D6E-409C-BE32-E72D297353CC}">
              <c16:uniqueId val="{00000001-0A66-4900-9C59-A6B34D849DAD}"/>
            </c:ext>
          </c:extLst>
        </c:ser>
        <c:ser>
          <c:idx val="2"/>
          <c:order val="2"/>
          <c:tx>
            <c:strRef>
              <c:f>'Building period '!$AI$5</c:f>
              <c:strCache>
                <c:ptCount val="1"/>
                <c:pt idx="0">
                  <c:v>第3種 Tc=0.8</c:v>
                </c:pt>
              </c:strCache>
            </c:strRef>
          </c:tx>
          <c:spPr>
            <a:ln w="19050" cap="rnd">
              <a:solidFill>
                <a:schemeClr val="accent3"/>
              </a:solidFill>
              <a:round/>
            </a:ln>
            <a:effectLst/>
          </c:spPr>
          <c:marker>
            <c:symbol val="none"/>
          </c:marker>
          <c:xVal>
            <c:numRef>
              <c:f>'Building period '!$AF$7:$AF$69</c:f>
              <c:numCache>
                <c:formatCode>General</c:formatCode>
                <c:ptCount val="63"/>
                <c:pt idx="0">
                  <c:v>0</c:v>
                </c:pt>
                <c:pt idx="1">
                  <c:v>0.05</c:v>
                </c:pt>
                <c:pt idx="2">
                  <c:v>0.1</c:v>
                </c:pt>
                <c:pt idx="3">
                  <c:v>0.15</c:v>
                </c:pt>
                <c:pt idx="4">
                  <c:v>0.2</c:v>
                </c:pt>
                <c:pt idx="5">
                  <c:v>0.25</c:v>
                </c:pt>
                <c:pt idx="6">
                  <c:v>0.3</c:v>
                </c:pt>
                <c:pt idx="7">
                  <c:v>0.35</c:v>
                </c:pt>
                <c:pt idx="8">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8">
                  <c:v>1.3</c:v>
                </c:pt>
                <c:pt idx="29">
                  <c:v>1.35</c:v>
                </c:pt>
                <c:pt idx="30">
                  <c:v>1.4</c:v>
                </c:pt>
                <c:pt idx="31">
                  <c:v>1.45</c:v>
                </c:pt>
                <c:pt idx="32">
                  <c:v>1.5</c:v>
                </c:pt>
                <c:pt idx="33">
                  <c:v>1.55</c:v>
                </c:pt>
                <c:pt idx="34">
                  <c:v>1.6</c:v>
                </c:pt>
                <c:pt idx="35">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'Building period '!$AI$7:$AI$69</c:f>
              <c:numCache>
                <c:formatCode>0.00</c:formatCode>
                <c:ptCount val="63"/>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yVal>
          <c:smooth val="0"/>
          <c:extLst>
            <c:ext xmlns:c16="http://schemas.microsoft.com/office/drawing/2014/chart" uri="{C3380CC4-5D6E-409C-BE32-E72D297353CC}">
              <c16:uniqueId val="{00000002-0A66-4900-9C59-A6B34D849DAD}"/>
            </c:ext>
          </c:extLst>
        </c:ser>
        <c:dLbls>
          <c:showLegendKey val="0"/>
          <c:showVal val="0"/>
          <c:showCatName val="0"/>
          <c:showSerName val="0"/>
          <c:showPercent val="0"/>
          <c:showBubbleSize val="0"/>
        </c:dLbls>
        <c:axId val="151438576"/>
        <c:axId val="151438184"/>
      </c:scatterChart>
      <c:valAx>
        <c:axId val="15143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crossAx val="151438184"/>
        <c:crosses val="autoZero"/>
        <c:crossBetween val="midCat"/>
      </c:valAx>
      <c:valAx>
        <c:axId val="1514381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crossAx val="1514385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'Building period '!$AA$165</c:f>
              <c:strCache>
                <c:ptCount val="1"/>
                <c:pt idx="0">
                  <c:v>(M/K)^0.5</c:v>
                </c:pt>
              </c:strCache>
            </c:strRef>
          </c:tx>
          <c:spPr>
            <a:ln w="19050" cap="rnd">
              <a:solidFill>
                <a:schemeClr val="accent1"/>
              </a:solidFill>
              <a:round/>
            </a:ln>
            <a:effectLst/>
          </c:spPr>
          <c:marker>
            <c:symbol val="none"/>
          </c:marker>
          <c:xVal>
            <c:numRef>
              <c:f>'Building period '!$Y$166:$Y$195</c:f>
              <c:numCache>
                <c:formatCode>General</c:formatCode>
                <c:ptCount val="3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pt idx="20">
                  <c:v>105</c:v>
                </c:pt>
                <c:pt idx="21">
                  <c:v>110</c:v>
                </c:pt>
                <c:pt idx="22">
                  <c:v>115</c:v>
                </c:pt>
                <c:pt idx="23">
                  <c:v>120</c:v>
                </c:pt>
                <c:pt idx="24">
                  <c:v>125</c:v>
                </c:pt>
                <c:pt idx="25">
                  <c:v>130</c:v>
                </c:pt>
                <c:pt idx="26">
                  <c:v>135</c:v>
                </c:pt>
                <c:pt idx="27">
                  <c:v>140</c:v>
                </c:pt>
                <c:pt idx="28">
                  <c:v>145</c:v>
                </c:pt>
                <c:pt idx="29">
                  <c:v>150</c:v>
                </c:pt>
              </c:numCache>
            </c:numRef>
          </c:xVal>
          <c:yVal>
            <c:numRef>
              <c:f>'Building period '!$AA$166:$AA$195</c:f>
              <c:numCache>
                <c:formatCode>0.00</c:formatCode>
                <c:ptCount val="30"/>
                <c:pt idx="0">
                  <c:v>5.0155522873231641E-2</c:v>
                </c:pt>
                <c:pt idx="1">
                  <c:v>8.4351198778552378E-2</c:v>
                </c:pt>
                <c:pt idx="2">
                  <c:v>0.1143298683347883</c:v>
                </c:pt>
                <c:pt idx="3">
                  <c:v>0.14186124135047637</c:v>
                </c:pt>
                <c:pt idx="4">
                  <c:v>0.16770509831248417</c:v>
                </c:pt>
                <c:pt idx="5">
                  <c:v>0.19227915287830533</c:v>
                </c:pt>
                <c:pt idx="6">
                  <c:v>0.21584514887277284</c:v>
                </c:pt>
                <c:pt idx="7">
                  <c:v>0.23858121863011519</c:v>
                </c:pt>
                <c:pt idx="8">
                  <c:v>0.26061574168986051</c:v>
                </c:pt>
                <c:pt idx="9">
                  <c:v>0.28204523198147946</c:v>
                </c:pt>
                <c:pt idx="10">
                  <c:v>0.30294464226622131</c:v>
                </c:pt>
                <c:pt idx="11">
                  <c:v>0.32337370076677563</c:v>
                </c:pt>
                <c:pt idx="12">
                  <c:v>0.34338101224276552</c:v>
                </c:pt>
                <c:pt idx="13">
                  <c:v>0.36300682387403821</c:v>
                </c:pt>
                <c:pt idx="14">
                  <c:v>0.38228495509060245</c:v>
                </c:pt>
                <c:pt idx="15">
                  <c:v>0.40124418298585307</c:v>
                </c:pt>
                <c:pt idx="16">
                  <c:v>0.41990926132407047</c:v>
                </c:pt>
                <c:pt idx="17">
                  <c:v>0.43830168589138352</c:v>
                </c:pt>
                <c:pt idx="18">
                  <c:v>0.45644027990558794</c:v>
                </c:pt>
                <c:pt idx="19">
                  <c:v>0.47434164902525705</c:v>
                </c:pt>
                <c:pt idx="20">
                  <c:v>0.49202054006494023</c:v>
                </c:pt>
                <c:pt idx="21">
                  <c:v>0.50949012740396915</c:v>
                </c:pt>
                <c:pt idx="22">
                  <c:v>0.52676224428294827</c:v>
                </c:pt>
                <c:pt idx="23">
                  <c:v>0.54384757152421825</c:v>
                </c:pt>
                <c:pt idx="24">
                  <c:v>0.56075579295795763</c:v>
                </c:pt>
                <c:pt idx="25">
                  <c:v>0.5774957245222665</c:v>
                </c:pt>
                <c:pt idx="26">
                  <c:v>0.59407542233554078</c:v>
                </c:pt>
                <c:pt idx="27">
                  <c:v>0.61050227381663003</c:v>
                </c:pt>
                <c:pt idx="28">
                  <c:v>0.62678307502125363</c:v>
                </c:pt>
                <c:pt idx="29">
                  <c:v>0.64292409668222983</c:v>
                </c:pt>
              </c:numCache>
            </c:numRef>
          </c:yVal>
          <c:smooth val="0"/>
          <c:extLst>
            <c:ext xmlns:c16="http://schemas.microsoft.com/office/drawing/2014/chart" uri="{C3380CC4-5D6E-409C-BE32-E72D297353CC}">
              <c16:uniqueId val="{00000000-4CA3-4BAA-9909-B966106E9BB5}"/>
            </c:ext>
          </c:extLst>
        </c:ser>
        <c:dLbls>
          <c:showLegendKey val="0"/>
          <c:showVal val="0"/>
          <c:showCatName val="0"/>
          <c:showSerName val="0"/>
          <c:showPercent val="0"/>
          <c:showBubbleSize val="0"/>
        </c:dLbls>
        <c:axId val="151436616"/>
        <c:axId val="151433480"/>
      </c:scatterChart>
      <c:valAx>
        <c:axId val="1514366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1433480"/>
        <c:crosses val="autoZero"/>
        <c:crossBetween val="midCat"/>
      </c:valAx>
      <c:valAx>
        <c:axId val="1514334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143661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'Building period '!$Z$165</c:f>
              <c:strCache>
                <c:ptCount val="1"/>
                <c:pt idx="0">
                  <c:v>h^(3/4)</c:v>
                </c:pt>
              </c:strCache>
            </c:strRef>
          </c:tx>
          <c:spPr>
            <a:ln w="19050" cap="rnd">
              <a:solidFill>
                <a:schemeClr val="accent1"/>
              </a:solidFill>
              <a:round/>
            </a:ln>
            <a:effectLst/>
          </c:spPr>
          <c:marker>
            <c:symbol val="none"/>
          </c:marker>
          <c:xVal>
            <c:numRef>
              <c:f>'Building period '!$Y$166:$Y$195</c:f>
              <c:numCache>
                <c:formatCode>General</c:formatCode>
                <c:ptCount val="3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pt idx="20">
                  <c:v>105</c:v>
                </c:pt>
                <c:pt idx="21">
                  <c:v>110</c:v>
                </c:pt>
                <c:pt idx="22">
                  <c:v>115</c:v>
                </c:pt>
                <c:pt idx="23">
                  <c:v>120</c:v>
                </c:pt>
                <c:pt idx="24">
                  <c:v>125</c:v>
                </c:pt>
                <c:pt idx="25">
                  <c:v>130</c:v>
                </c:pt>
                <c:pt idx="26">
                  <c:v>135</c:v>
                </c:pt>
                <c:pt idx="27">
                  <c:v>140</c:v>
                </c:pt>
                <c:pt idx="28">
                  <c:v>145</c:v>
                </c:pt>
                <c:pt idx="29">
                  <c:v>150</c:v>
                </c:pt>
              </c:numCache>
            </c:numRef>
          </c:xVal>
          <c:yVal>
            <c:numRef>
              <c:f>'Building period '!$Z$166:$Z$195</c:f>
              <c:numCache>
                <c:formatCode>0.0</c:formatCode>
                <c:ptCount val="30"/>
                <c:pt idx="0">
                  <c:v>3.3437015248821096</c:v>
                </c:pt>
                <c:pt idx="1">
                  <c:v>5.6234132519034921</c:v>
                </c:pt>
                <c:pt idx="2">
                  <c:v>7.6219912223192203</c:v>
                </c:pt>
                <c:pt idx="3">
                  <c:v>9.4574160900317583</c:v>
                </c:pt>
                <c:pt idx="4">
                  <c:v>11.180339887498945</c:v>
                </c:pt>
                <c:pt idx="5">
                  <c:v>12.818610191887021</c:v>
                </c:pt>
                <c:pt idx="6">
                  <c:v>14.389676591518191</c:v>
                </c:pt>
                <c:pt idx="7">
                  <c:v>15.905414575341014</c:v>
                </c:pt>
                <c:pt idx="8">
                  <c:v>17.374382779324034</c:v>
                </c:pt>
                <c:pt idx="9">
                  <c:v>18.803015465431965</c:v>
                </c:pt>
                <c:pt idx="10">
                  <c:v>20.196309484414755</c:v>
                </c:pt>
                <c:pt idx="11">
                  <c:v>21.558246717785043</c:v>
                </c:pt>
                <c:pt idx="12">
                  <c:v>22.892067482851036</c:v>
                </c:pt>
                <c:pt idx="13">
                  <c:v>24.200454924935883</c:v>
                </c:pt>
                <c:pt idx="14">
                  <c:v>25.485663672706831</c:v>
                </c:pt>
                <c:pt idx="15">
                  <c:v>26.749612199056873</c:v>
                </c:pt>
                <c:pt idx="16">
                  <c:v>27.993950754938034</c:v>
                </c:pt>
                <c:pt idx="17">
                  <c:v>29.220112392758903</c:v>
                </c:pt>
                <c:pt idx="18">
                  <c:v>30.429351993705865</c:v>
                </c:pt>
                <c:pt idx="19">
                  <c:v>31.622776601683803</c:v>
                </c:pt>
                <c:pt idx="20">
                  <c:v>32.801369337662685</c:v>
                </c:pt>
                <c:pt idx="21">
                  <c:v>33.966008493597947</c:v>
                </c:pt>
                <c:pt idx="22">
                  <c:v>35.117482952196553</c:v>
                </c:pt>
                <c:pt idx="23">
                  <c:v>36.256504768281218</c:v>
                </c:pt>
                <c:pt idx="24">
                  <c:v>37.383719530530513</c:v>
                </c:pt>
                <c:pt idx="25">
                  <c:v>38.499714968151103</c:v>
                </c:pt>
                <c:pt idx="26">
                  <c:v>39.605028155702719</c:v>
                </c:pt>
                <c:pt idx="27">
                  <c:v>40.700151587775338</c:v>
                </c:pt>
                <c:pt idx="28">
                  <c:v>41.785538334750242</c:v>
                </c:pt>
                <c:pt idx="29">
                  <c:v>42.861606445481989</c:v>
                </c:pt>
              </c:numCache>
            </c:numRef>
          </c:yVal>
          <c:smooth val="0"/>
          <c:extLst>
            <c:ext xmlns:c16="http://schemas.microsoft.com/office/drawing/2014/chart" uri="{C3380CC4-5D6E-409C-BE32-E72D297353CC}">
              <c16:uniqueId val="{00000000-F357-4FB1-8CC9-B65F2D96BB98}"/>
            </c:ext>
          </c:extLst>
        </c:ser>
        <c:dLbls>
          <c:showLegendKey val="0"/>
          <c:showVal val="0"/>
          <c:showCatName val="0"/>
          <c:showSerName val="0"/>
          <c:showPercent val="0"/>
          <c:showBubbleSize val="0"/>
        </c:dLbls>
        <c:axId val="151433872"/>
        <c:axId val="151434656"/>
      </c:scatterChart>
      <c:valAx>
        <c:axId val="151433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1434656"/>
        <c:crosses val="autoZero"/>
        <c:crossBetween val="midCat"/>
      </c:valAx>
      <c:valAx>
        <c:axId val="151434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14338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680" b="0" i="0" u="none" strike="noStrike" kern="1200" spc="0" baseline="0">
                <a:solidFill>
                  <a:schemeClr val="tx1">
                    <a:lumMod val="65000"/>
                    <a:lumOff val="35000"/>
                  </a:schemeClr>
                </a:solidFill>
                <a:latin typeface="+mn-lt"/>
                <a:ea typeface="+mn-ea"/>
                <a:cs typeface="+mn-cs"/>
              </a:defRPr>
            </a:pPr>
            <a:r>
              <a:rPr lang="en-US" altLang="ja-JP"/>
              <a:t>Tf2</a:t>
            </a:r>
            <a:endParaRPr lang="ja-JP"/>
          </a:p>
        </c:rich>
      </c:tx>
      <c:layout>
        <c:manualLayout>
          <c:xMode val="edge"/>
          <c:yMode val="edge"/>
          <c:x val="6.6379212717144864E-2"/>
          <c:y val="9.6802100681806919E-2"/>
        </c:manualLayout>
      </c:layout>
      <c:overlay val="0"/>
      <c:spPr>
        <a:noFill/>
        <a:ln>
          <a:noFill/>
        </a:ln>
        <a:effectLst/>
      </c:spPr>
    </c:title>
    <c:autoTitleDeleted val="0"/>
    <c:view3D>
      <c:rotX val="10"/>
      <c:rotY val="3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9442078305012796E-2"/>
          <c:y val="0.12289664178214516"/>
          <c:w val="0.80580100227154372"/>
          <c:h val="0.73594141591247575"/>
        </c:manualLayout>
      </c:layout>
      <c:surface3DChart>
        <c:wireframe val="1"/>
        <c:ser>
          <c:idx val="0"/>
          <c:order val="0"/>
          <c:tx>
            <c:strRef>
              <c:f>'Building period '!$AM$102</c:f>
              <c:strCache>
                <c:ptCount val="1"/>
                <c:pt idx="0">
                  <c:v>0</c:v>
                </c:pt>
              </c:strCache>
            </c:strRef>
          </c:tx>
          <c:spPr>
            <a:ln w="9525" cap="rnd">
              <a:solidFill>
                <a:schemeClr val="accent1"/>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'!$AN$102:$AX$102</c:f>
              <c:numCache>
                <c:formatCode>0.00</c:formatCode>
                <c:ptCount val="11"/>
                <c:pt idx="0">
                  <c:v>1.5712536974726785</c:v>
                </c:pt>
                <c:pt idx="1">
                  <c:v>1.1110441444473669</c:v>
                </c:pt>
                <c:pt idx="2">
                  <c:v>0.9071637452010457</c:v>
                </c:pt>
                <c:pt idx="3">
                  <c:v>0.78562684873633926</c:v>
                </c:pt>
                <c:pt idx="4">
                  <c:v>0.70268601548935972</c:v>
                </c:pt>
                <c:pt idx="5">
                  <c:v>0.64146163587824467</c:v>
                </c:pt>
                <c:pt idx="6">
                  <c:v>0.59387807572906071</c:v>
                </c:pt>
                <c:pt idx="7">
                  <c:v>0.55552207222368344</c:v>
                </c:pt>
                <c:pt idx="8">
                  <c:v>0.52375123249089284</c:v>
                </c:pt>
                <c:pt idx="9">
                  <c:v>0.49687404659748152</c:v>
                </c:pt>
                <c:pt idx="10">
                  <c:v>0.47375081499776989</c:v>
                </c:pt>
              </c:numCache>
            </c:numRef>
          </c:val>
          <c:extLst>
            <c:ext xmlns:c16="http://schemas.microsoft.com/office/drawing/2014/chart" uri="{C3380CC4-5D6E-409C-BE32-E72D297353CC}">
              <c16:uniqueId val="{00000000-F07A-49DF-84FD-6C489C4EBB11}"/>
            </c:ext>
          </c:extLst>
        </c:ser>
        <c:ser>
          <c:idx val="1"/>
          <c:order val="1"/>
          <c:tx>
            <c:strRef>
              <c:f>'Building period '!$AM$103</c:f>
              <c:strCache>
                <c:ptCount val="1"/>
                <c:pt idx="0">
                  <c:v>2</c:v>
                </c:pt>
              </c:strCache>
            </c:strRef>
          </c:tx>
          <c:spPr>
            <a:ln w="9525" cap="rnd">
              <a:solidFill>
                <a:schemeClr val="accent2"/>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'!$AN$103:$AX$103</c:f>
              <c:numCache>
                <c:formatCode>0.00</c:formatCode>
                <c:ptCount val="11"/>
                <c:pt idx="0">
                  <c:v>1.5333865979842392</c:v>
                </c:pt>
                <c:pt idx="1">
                  <c:v>1.084268061615226</c:v>
                </c:pt>
                <c:pt idx="2">
                  <c:v>0.88530116511796497</c:v>
                </c:pt>
                <c:pt idx="3">
                  <c:v>0.76669329899211958</c:v>
                </c:pt>
                <c:pt idx="4">
                  <c:v>0.68575133377598019</c:v>
                </c:pt>
                <c:pt idx="5">
                  <c:v>0.62600245724726455</c:v>
                </c:pt>
                <c:pt idx="6">
                  <c:v>0.57956565742652477</c:v>
                </c:pt>
                <c:pt idx="7">
                  <c:v>0.54213403080761302</c:v>
                </c:pt>
                <c:pt idx="8">
                  <c:v>0.51112886599474638</c:v>
                </c:pt>
                <c:pt idx="9">
                  <c:v>0.48489941832071515</c:v>
                </c:pt>
                <c:pt idx="10">
                  <c:v>0.46233345491575073</c:v>
                </c:pt>
              </c:numCache>
            </c:numRef>
          </c:val>
          <c:extLst>
            <c:ext xmlns:c16="http://schemas.microsoft.com/office/drawing/2014/chart" uri="{C3380CC4-5D6E-409C-BE32-E72D297353CC}">
              <c16:uniqueId val="{00000001-F07A-49DF-84FD-6C489C4EBB11}"/>
            </c:ext>
          </c:extLst>
        </c:ser>
        <c:ser>
          <c:idx val="2"/>
          <c:order val="2"/>
          <c:tx>
            <c:strRef>
              <c:f>'Building period '!$AM$104</c:f>
              <c:strCache>
                <c:ptCount val="1"/>
                <c:pt idx="0">
                  <c:v>4</c:v>
                </c:pt>
              </c:strCache>
            </c:strRef>
          </c:tx>
          <c:spPr>
            <a:ln w="9525" cap="rnd">
              <a:solidFill>
                <a:schemeClr val="accent3"/>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'!$AN$104:$AX$104</c:f>
              <c:numCache>
                <c:formatCode>0.00</c:formatCode>
                <c:ptCount val="11"/>
                <c:pt idx="0">
                  <c:v>1.4343518227819732</c:v>
                </c:pt>
                <c:pt idx="1">
                  <c:v>1.0142399004964184</c:v>
                </c:pt>
                <c:pt idx="2">
                  <c:v>0.82812341099580256</c:v>
                </c:pt>
                <c:pt idx="3">
                  <c:v>0.71717591139098658</c:v>
                </c:pt>
                <c:pt idx="4">
                  <c:v>0.64146163587824467</c:v>
                </c:pt>
                <c:pt idx="5">
                  <c:v>0.58557167957446632</c:v>
                </c:pt>
                <c:pt idx="6">
                  <c:v>0.54213403080761302</c:v>
                </c:pt>
                <c:pt idx="7">
                  <c:v>0.50711995024820922</c:v>
                </c:pt>
                <c:pt idx="8">
                  <c:v>0.47811727426065775</c:v>
                </c:pt>
                <c:pt idx="9">
                  <c:v>0.45358187260052285</c:v>
                </c:pt>
                <c:pt idx="10">
                  <c:v>0.43247334668455889</c:v>
                </c:pt>
              </c:numCache>
            </c:numRef>
          </c:val>
          <c:extLst>
            <c:ext xmlns:c16="http://schemas.microsoft.com/office/drawing/2014/chart" uri="{C3380CC4-5D6E-409C-BE32-E72D297353CC}">
              <c16:uniqueId val="{00000002-F07A-49DF-84FD-6C489C4EBB11}"/>
            </c:ext>
          </c:extLst>
        </c:ser>
        <c:ser>
          <c:idx val="3"/>
          <c:order val="3"/>
          <c:tx>
            <c:strRef>
              <c:f>'Building period '!$AM$105</c:f>
              <c:strCache>
                <c:ptCount val="1"/>
                <c:pt idx="0">
                  <c:v>6</c:v>
                </c:pt>
              </c:strCache>
            </c:strRef>
          </c:tx>
          <c:spPr>
            <a:ln w="9525" cap="rnd">
              <a:solidFill>
                <a:schemeClr val="accent4"/>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'!$AN$105:$AX$105</c:f>
              <c:numCache>
                <c:formatCode>0.00</c:formatCode>
                <c:ptCount val="11"/>
                <c:pt idx="0">
                  <c:v>1.3048551727858175</c:v>
                </c:pt>
                <c:pt idx="1">
                  <c:v>0.92267194114319562</c:v>
                </c:pt>
                <c:pt idx="2">
                  <c:v>0.75335848526136739</c:v>
                </c:pt>
                <c:pt idx="3">
                  <c:v>0.65242758639290876</c:v>
                </c:pt>
                <c:pt idx="4">
                  <c:v>0.58354897342826428</c:v>
                </c:pt>
                <c:pt idx="5">
                  <c:v>0.53270489359273854</c:v>
                </c:pt>
                <c:pt idx="6">
                  <c:v>0.49318889773535562</c:v>
                </c:pt>
                <c:pt idx="7">
                  <c:v>0.46133597057159781</c:v>
                </c:pt>
                <c:pt idx="8">
                  <c:v>0.43495172426193918</c:v>
                </c:pt>
                <c:pt idx="9">
                  <c:v>0.41263143626557408</c:v>
                </c:pt>
                <c:pt idx="10">
                  <c:v>0.39342863762590191</c:v>
                </c:pt>
              </c:numCache>
            </c:numRef>
          </c:val>
          <c:extLst>
            <c:ext xmlns:c16="http://schemas.microsoft.com/office/drawing/2014/chart" uri="{C3380CC4-5D6E-409C-BE32-E72D297353CC}">
              <c16:uniqueId val="{00000003-F07A-49DF-84FD-6C489C4EBB11}"/>
            </c:ext>
          </c:extLst>
        </c:ser>
        <c:ser>
          <c:idx val="4"/>
          <c:order val="4"/>
          <c:tx>
            <c:strRef>
              <c:f>'Building period '!$AM$106</c:f>
              <c:strCache>
                <c:ptCount val="1"/>
                <c:pt idx="0">
                  <c:v>8</c:v>
                </c:pt>
              </c:strCache>
            </c:strRef>
          </c:tx>
          <c:spPr>
            <a:ln w="9525" cap="rnd">
              <a:solidFill>
                <a:schemeClr val="accent5"/>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'!$AN$106:$AX$106</c:f>
              <c:numCache>
                <c:formatCode>0.00</c:formatCode>
                <c:ptCount val="11"/>
                <c:pt idx="0">
                  <c:v>1.1711433591489326</c:v>
                </c:pt>
                <c:pt idx="1">
                  <c:v>0.82812341099580256</c:v>
                </c:pt>
                <c:pt idx="2">
                  <c:v>0.67615993366427896</c:v>
                </c:pt>
                <c:pt idx="3">
                  <c:v>0.58557167957446632</c:v>
                </c:pt>
                <c:pt idx="4">
                  <c:v>0.52375123249089284</c:v>
                </c:pt>
                <c:pt idx="5">
                  <c:v>0.47811727426065775</c:v>
                </c:pt>
                <c:pt idx="6">
                  <c:v>0.44265058255898249</c:v>
                </c:pt>
                <c:pt idx="7">
                  <c:v>0.41406170549790128</c:v>
                </c:pt>
                <c:pt idx="8">
                  <c:v>0.39038111971631095</c:v>
                </c:pt>
                <c:pt idx="9">
                  <c:v>0.37034804814912226</c:v>
                </c:pt>
                <c:pt idx="10">
                  <c:v>0.35311300891031344</c:v>
                </c:pt>
              </c:numCache>
            </c:numRef>
          </c:val>
          <c:extLst>
            <c:ext xmlns:c16="http://schemas.microsoft.com/office/drawing/2014/chart" uri="{C3380CC4-5D6E-409C-BE32-E72D297353CC}">
              <c16:uniqueId val="{00000004-F07A-49DF-84FD-6C489C4EBB11}"/>
            </c:ext>
          </c:extLst>
        </c:ser>
        <c:ser>
          <c:idx val="5"/>
          <c:order val="5"/>
          <c:tx>
            <c:strRef>
              <c:f>'Building period '!$AM$107</c:f>
              <c:strCache>
                <c:ptCount val="1"/>
                <c:pt idx="0">
                  <c:v>10</c:v>
                </c:pt>
              </c:strCache>
            </c:strRef>
          </c:tx>
          <c:spPr>
            <a:ln w="9525" cap="rnd">
              <a:solidFill>
                <a:schemeClr val="accent6"/>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'!$AN$107:$AX$107</c:f>
              <c:numCache>
                <c:formatCode>0.00</c:formatCode>
                <c:ptCount val="11"/>
                <c:pt idx="0">
                  <c:v>1.0475024649817857</c:v>
                </c:pt>
                <c:pt idx="1">
                  <c:v>0.74069609629824462</c:v>
                </c:pt>
                <c:pt idx="2">
                  <c:v>0.60477583013403047</c:v>
                </c:pt>
                <c:pt idx="3">
                  <c:v>0.52375123249089284</c:v>
                </c:pt>
                <c:pt idx="4">
                  <c:v>0.46845734365957314</c:v>
                </c:pt>
                <c:pt idx="5">
                  <c:v>0.42764109058549649</c:v>
                </c:pt>
                <c:pt idx="6">
                  <c:v>0.3959187171527071</c:v>
                </c:pt>
                <c:pt idx="7">
                  <c:v>0.37034804814912231</c:v>
                </c:pt>
                <c:pt idx="8">
                  <c:v>0.34916748832726191</c:v>
                </c:pt>
                <c:pt idx="9">
                  <c:v>0.33124936439832109</c:v>
                </c:pt>
                <c:pt idx="10">
                  <c:v>0.31583387666517992</c:v>
                </c:pt>
              </c:numCache>
            </c:numRef>
          </c:val>
          <c:extLst>
            <c:ext xmlns:c16="http://schemas.microsoft.com/office/drawing/2014/chart" uri="{C3380CC4-5D6E-409C-BE32-E72D297353CC}">
              <c16:uniqueId val="{00000005-F07A-49DF-84FD-6C489C4EBB11}"/>
            </c:ext>
          </c:extLst>
        </c:ser>
        <c:ser>
          <c:idx val="6"/>
          <c:order val="6"/>
          <c:tx>
            <c:strRef>
              <c:f>'Building period '!$AM$108</c:f>
              <c:strCache>
                <c:ptCount val="1"/>
                <c:pt idx="0">
                  <c:v>12</c:v>
                </c:pt>
              </c:strCache>
            </c:strRef>
          </c:tx>
          <c:spPr>
            <a:ln w="9525" cap="rnd">
              <a:solidFill>
                <a:schemeClr val="accent1">
                  <a:lumMod val="60000"/>
                </a:schemeClr>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'!$AN$108:$AX$108</c:f>
              <c:numCache>
                <c:formatCode>0.00</c:formatCode>
                <c:ptCount val="11"/>
                <c:pt idx="0">
                  <c:v>0.93900368587089666</c:v>
                </c:pt>
                <c:pt idx="1">
                  <c:v>0.66397587383847378</c:v>
                </c:pt>
                <c:pt idx="2">
                  <c:v>0.54213403080761302</c:v>
                </c:pt>
                <c:pt idx="3">
                  <c:v>0.46950184293544833</c:v>
                </c:pt>
                <c:pt idx="4">
                  <c:v>0.41993521454603677</c:v>
                </c:pt>
                <c:pt idx="5">
                  <c:v>0.38334664949605979</c:v>
                </c:pt>
                <c:pt idx="6">
                  <c:v>0.35491003328391546</c:v>
                </c:pt>
                <c:pt idx="7">
                  <c:v>0.33198793691923689</c:v>
                </c:pt>
                <c:pt idx="8">
                  <c:v>0.31300122862363228</c:v>
                </c:pt>
                <c:pt idx="9">
                  <c:v>0.29693903786453035</c:v>
                </c:pt>
                <c:pt idx="10">
                  <c:v>0.28312026389041001</c:v>
                </c:pt>
              </c:numCache>
            </c:numRef>
          </c:val>
          <c:extLst>
            <c:ext xmlns:c16="http://schemas.microsoft.com/office/drawing/2014/chart" uri="{C3380CC4-5D6E-409C-BE32-E72D297353CC}">
              <c16:uniqueId val="{00000006-F07A-49DF-84FD-6C489C4EBB11}"/>
            </c:ext>
          </c:extLst>
        </c:ser>
        <c:ser>
          <c:idx val="7"/>
          <c:order val="7"/>
          <c:tx>
            <c:strRef>
              <c:f>'Building period '!$AM$109</c:f>
              <c:strCache>
                <c:ptCount val="1"/>
                <c:pt idx="0">
                  <c:v>14</c:v>
                </c:pt>
              </c:strCache>
            </c:strRef>
          </c:tx>
          <c:spPr>
            <a:ln w="9525" cap="rnd">
              <a:solidFill>
                <a:schemeClr val="accent2">
                  <a:lumMod val="60000"/>
                </a:schemeClr>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'!$AN$109:$AX$109</c:f>
              <c:numCache>
                <c:formatCode>0.00</c:formatCode>
                <c:ptCount val="11"/>
                <c:pt idx="0">
                  <c:v>0.84593455426126596</c:v>
                </c:pt>
                <c:pt idx="1">
                  <c:v>0.59816605975816062</c:v>
                </c:pt>
                <c:pt idx="2">
                  <c:v>0.48840054261954802</c:v>
                </c:pt>
                <c:pt idx="3">
                  <c:v>0.42296727713063298</c:v>
                </c:pt>
                <c:pt idx="4">
                  <c:v>0.37831343356883501</c:v>
                </c:pt>
                <c:pt idx="5">
                  <c:v>0.3453513356214718</c:v>
                </c:pt>
                <c:pt idx="6">
                  <c:v>0.31973320800165489</c:v>
                </c:pt>
                <c:pt idx="7">
                  <c:v>0.29908302987908031</c:v>
                </c:pt>
                <c:pt idx="8">
                  <c:v>0.28197818475375536</c:v>
                </c:pt>
                <c:pt idx="9">
                  <c:v>0.26750799429048971</c:v>
                </c:pt>
                <c:pt idx="10">
                  <c:v>0.25505886488010543</c:v>
                </c:pt>
              </c:numCache>
            </c:numRef>
          </c:val>
          <c:extLst>
            <c:ext xmlns:c16="http://schemas.microsoft.com/office/drawing/2014/chart" uri="{C3380CC4-5D6E-409C-BE32-E72D297353CC}">
              <c16:uniqueId val="{00000007-F07A-49DF-84FD-6C489C4EBB11}"/>
            </c:ext>
          </c:extLst>
        </c:ser>
        <c:ser>
          <c:idx val="8"/>
          <c:order val="8"/>
          <c:tx>
            <c:strRef>
              <c:f>'Building period '!$AM$110</c:f>
              <c:strCache>
                <c:ptCount val="1"/>
                <c:pt idx="0">
                  <c:v>16</c:v>
                </c:pt>
              </c:strCache>
            </c:strRef>
          </c:tx>
          <c:spPr>
            <a:ln w="9525" cap="rnd">
              <a:solidFill>
                <a:schemeClr val="accent3">
                  <a:lumMod val="60000"/>
                </a:schemeClr>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'!$AN$110:$AX$110</c:f>
              <c:numCache>
                <c:formatCode>0.00</c:formatCode>
                <c:ptCount val="11"/>
                <c:pt idx="0">
                  <c:v>0.76669329899211958</c:v>
                </c:pt>
                <c:pt idx="1">
                  <c:v>0.54213403080761302</c:v>
                </c:pt>
                <c:pt idx="2">
                  <c:v>0.44265058255898249</c:v>
                </c:pt>
                <c:pt idx="3">
                  <c:v>0.38334664949605979</c:v>
                </c:pt>
                <c:pt idx="4">
                  <c:v>0.34287566688799009</c:v>
                </c:pt>
                <c:pt idx="5">
                  <c:v>0.31300122862363228</c:v>
                </c:pt>
                <c:pt idx="6">
                  <c:v>0.28978282871326239</c:v>
                </c:pt>
                <c:pt idx="7">
                  <c:v>0.27106701540380651</c:v>
                </c:pt>
                <c:pt idx="8">
                  <c:v>0.25556443299737319</c:v>
                </c:pt>
                <c:pt idx="9">
                  <c:v>0.24244970916035757</c:v>
                </c:pt>
                <c:pt idx="10">
                  <c:v>0.23116672745787537</c:v>
                </c:pt>
              </c:numCache>
            </c:numRef>
          </c:val>
          <c:extLst>
            <c:ext xmlns:c16="http://schemas.microsoft.com/office/drawing/2014/chart" uri="{C3380CC4-5D6E-409C-BE32-E72D297353CC}">
              <c16:uniqueId val="{00000008-F07A-49DF-84FD-6C489C4EBB11}"/>
            </c:ext>
          </c:extLst>
        </c:ser>
        <c:ser>
          <c:idx val="9"/>
          <c:order val="9"/>
          <c:tx>
            <c:strRef>
              <c:f>'Building period '!$AM$111</c:f>
              <c:strCache>
                <c:ptCount val="1"/>
                <c:pt idx="0">
                  <c:v>18</c:v>
                </c:pt>
              </c:strCache>
            </c:strRef>
          </c:tx>
          <c:spPr>
            <a:ln w="9525" cap="rnd">
              <a:solidFill>
                <a:schemeClr val="accent4">
                  <a:lumMod val="60000"/>
                </a:schemeClr>
              </a:solidFill>
              <a:round/>
            </a:ln>
            <a:effectLst/>
          </c:spPr>
          <c:cat>
            <c:numRef>
              <c:f>'Building period '!$AN$101:$AX$101</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'Building period '!$AN$111:$AX$111</c:f>
              <c:numCache>
                <c:formatCode>0.00</c:formatCode>
                <c:ptCount val="11"/>
                <c:pt idx="0">
                  <c:v>0.69919871845238535</c:v>
                </c:pt>
                <c:pt idx="1">
                  <c:v>0.49440815521462533</c:v>
                </c:pt>
                <c:pt idx="2">
                  <c:v>0.40368256831552601</c:v>
                </c:pt>
                <c:pt idx="3">
                  <c:v>0.34959935922619267</c:v>
                </c:pt>
                <c:pt idx="4">
                  <c:v>0.31269117284805403</c:v>
                </c:pt>
                <c:pt idx="5">
                  <c:v>0.28544668150271019</c:v>
                </c:pt>
                <c:pt idx="6">
                  <c:v>0.26427227514858287</c:v>
                </c:pt>
                <c:pt idx="7">
                  <c:v>0.24720407760731267</c:v>
                </c:pt>
                <c:pt idx="8">
                  <c:v>0.23306623948412847</c:v>
                </c:pt>
                <c:pt idx="9">
                  <c:v>0.22110604873803388</c:v>
                </c:pt>
                <c:pt idx="10">
                  <c:v>0.21081634572762792</c:v>
                </c:pt>
              </c:numCache>
            </c:numRef>
          </c:val>
          <c:extLst>
            <c:ext xmlns:c16="http://schemas.microsoft.com/office/drawing/2014/chart" uri="{C3380CC4-5D6E-409C-BE32-E72D297353CC}">
              <c16:uniqueId val="{00000009-F07A-49DF-84FD-6C489C4EBB11}"/>
            </c:ext>
          </c:extLst>
        </c:ser>
        <c:bandFmts>
          <c:bandFmt>
            <c:idx val="0"/>
            <c:spPr>
              <a:ln w="9525" cap="rnd">
                <a:solidFill>
                  <a:schemeClr val="accent1"/>
                </a:solidFill>
                <a:round/>
              </a:ln>
              <a:effectLst/>
            </c:spPr>
          </c:bandFmt>
          <c:bandFmt>
            <c:idx val="1"/>
            <c:spPr>
              <a:ln w="9525" cap="rnd">
                <a:solidFill>
                  <a:schemeClr val="accent2"/>
                </a:solidFill>
                <a:round/>
              </a:ln>
              <a:effectLst/>
            </c:spPr>
          </c:bandFmt>
          <c:bandFmt>
            <c:idx val="2"/>
            <c:spPr>
              <a:ln w="9525" cap="rnd">
                <a:solidFill>
                  <a:schemeClr val="accent3"/>
                </a:solidFill>
                <a:round/>
              </a:ln>
              <a:effectLst/>
            </c:spPr>
          </c:bandFmt>
          <c:bandFmt>
            <c:idx val="3"/>
            <c:spPr>
              <a:ln w="9525" cap="rnd">
                <a:solidFill>
                  <a:schemeClr val="accent4"/>
                </a:solidFill>
                <a:round/>
              </a:ln>
              <a:effectLst/>
            </c:spPr>
          </c:bandFmt>
          <c:bandFmt>
            <c:idx val="4"/>
            <c:spPr>
              <a:ln w="9525" cap="rnd">
                <a:solidFill>
                  <a:schemeClr val="accent5"/>
                </a:solidFill>
                <a:round/>
              </a:ln>
              <a:effectLst/>
            </c:spPr>
          </c:bandFmt>
          <c:bandFmt>
            <c:idx val="5"/>
            <c:spPr>
              <a:ln w="9525" cap="rnd">
                <a:solidFill>
                  <a:schemeClr val="accent6"/>
                </a:solidFill>
                <a:round/>
              </a:ln>
              <a:effectLst/>
            </c:spPr>
          </c:bandFmt>
          <c:bandFmt>
            <c:idx val="6"/>
            <c:spPr>
              <a:ln w="9525" cap="rnd">
                <a:solidFill>
                  <a:schemeClr val="accent1">
                    <a:lumMod val="60000"/>
                  </a:schemeClr>
                </a:solidFill>
                <a:round/>
              </a:ln>
              <a:effectLst/>
            </c:spPr>
          </c:bandFmt>
          <c:bandFmt>
            <c:idx val="7"/>
            <c:spPr>
              <a:ln w="9525" cap="rnd">
                <a:solidFill>
                  <a:schemeClr val="accent2">
                    <a:lumMod val="60000"/>
                  </a:schemeClr>
                </a:solidFill>
                <a:round/>
              </a:ln>
              <a:effectLst/>
            </c:spPr>
          </c:bandFmt>
          <c:bandFmt>
            <c:idx val="8"/>
            <c:spPr>
              <a:ln w="9525" cap="rnd">
                <a:solidFill>
                  <a:schemeClr val="accent3">
                    <a:lumMod val="60000"/>
                  </a:schemeClr>
                </a:solidFill>
                <a:round/>
              </a:ln>
              <a:effectLst/>
            </c:spPr>
          </c:bandFmt>
          <c:bandFmt>
            <c:idx val="9"/>
            <c:spPr>
              <a:ln w="9525" cap="rnd">
                <a:solidFill>
                  <a:schemeClr val="accent4">
                    <a:lumMod val="60000"/>
                  </a:schemeClr>
                </a:solidFill>
                <a:round/>
              </a:ln>
              <a:effectLst/>
            </c:spPr>
          </c:bandFmt>
          <c:bandFmt>
            <c:idx val="10"/>
            <c:spPr>
              <a:ln w="9525" cap="rnd">
                <a:solidFill>
                  <a:schemeClr val="accent5">
                    <a:lumMod val="60000"/>
                  </a:schemeClr>
                </a:solidFill>
                <a:round/>
              </a:ln>
              <a:effectLst/>
            </c:spPr>
          </c:bandFmt>
          <c:bandFmt>
            <c:idx val="11"/>
            <c:spPr>
              <a:ln w="9525" cap="rnd">
                <a:solidFill>
                  <a:schemeClr val="accent6">
                    <a:lumMod val="60000"/>
                  </a:schemeClr>
                </a:solidFill>
                <a:round/>
              </a:ln>
              <a:effectLst/>
            </c:spPr>
          </c:bandFmt>
          <c:bandFmt>
            <c:idx val="12"/>
            <c:spPr>
              <a:ln w="9525" cap="rnd">
                <a:solidFill>
                  <a:schemeClr val="accent1">
                    <a:lumMod val="80000"/>
                    <a:lumOff val="20000"/>
                  </a:schemeClr>
                </a:solidFill>
                <a:round/>
              </a:ln>
              <a:effectLst/>
            </c:spPr>
          </c:bandFmt>
          <c:bandFmt>
            <c:idx val="13"/>
            <c:spPr>
              <a:ln w="9525" cap="rnd">
                <a:solidFill>
                  <a:schemeClr val="accent2">
                    <a:lumMod val="80000"/>
                    <a:lumOff val="20000"/>
                  </a:schemeClr>
                </a:solidFill>
                <a:round/>
              </a:ln>
              <a:effectLst/>
            </c:spPr>
          </c:bandFmt>
          <c:bandFmt>
            <c:idx val="14"/>
            <c:spPr>
              <a:ln w="9525" cap="rnd">
                <a:solidFill>
                  <a:schemeClr val="accent3">
                    <a:lumMod val="80000"/>
                    <a:lumOff val="20000"/>
                  </a:schemeClr>
                </a:solidFill>
                <a:round/>
              </a:ln>
              <a:effectLst/>
            </c:spPr>
          </c:bandFmt>
        </c:bandFmts>
        <c:axId val="151435832"/>
        <c:axId val="151436224"/>
        <c:axId val="152179384"/>
      </c:surface3DChart>
      <c:catAx>
        <c:axId val="1514358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crossAx val="151436224"/>
        <c:crosses val="autoZero"/>
        <c:auto val="1"/>
        <c:lblAlgn val="ctr"/>
        <c:lblOffset val="100"/>
        <c:noMultiLvlLbl val="0"/>
      </c:catAx>
      <c:valAx>
        <c:axId val="1514362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crossAx val="151435832"/>
        <c:crosses val="autoZero"/>
        <c:crossBetween val="midCat"/>
      </c:valAx>
      <c:serAx>
        <c:axId val="152179384"/>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crossAx val="151436224"/>
        <c:crosses val="autoZero"/>
      </c:serAx>
      <c:spPr>
        <a:noFill/>
        <a:ln>
          <a:noFill/>
        </a:ln>
        <a:effectLst/>
      </c:spPr>
    </c:plotArea>
    <c:legend>
      <c:legendPos val="b"/>
      <c:legendEntry>
        <c:idx val="0"/>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16143426725184629"/>
          <c:y val="0.94071216851724504"/>
          <c:w val="0.83856570690026722"/>
          <c:h val="4.6220938726302861E-2"/>
        </c:manualLayout>
      </c:layout>
      <c:overlay val="0"/>
      <c:spPr>
        <a:noFill/>
        <a:ln>
          <a:noFill/>
        </a:ln>
        <a:effectLst/>
      </c:spPr>
      <c:txPr>
        <a:bodyPr rot="0" spcFirstLastPara="1" vertOverflow="ellipsis" vert="horz" wrap="square" anchor="ctr" anchorCtr="1"/>
        <a:lstStyle/>
        <a:p>
          <a:pPr rtl="0">
            <a:defRPr lang="ja-JP" sz="14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680" b="0" i="0" u="none" strike="noStrike" kern="1200" spc="0" baseline="0">
                <a:solidFill>
                  <a:schemeClr val="tx1">
                    <a:lumMod val="65000"/>
                    <a:lumOff val="35000"/>
                  </a:schemeClr>
                </a:solidFill>
                <a:latin typeface="+mn-lt"/>
                <a:ea typeface="+mn-ea"/>
                <a:cs typeface="+mn-cs"/>
              </a:defRPr>
            </a:pPr>
            <a:r>
              <a:rPr lang="ja-JP" altLang="ja-JP" sz="1800" b="0" i="0" baseline="0">
                <a:effectLst/>
              </a:rPr>
              <a:t>固有周期とベースシアとの関係</a:t>
            </a:r>
            <a:endParaRPr lang="ja-JP" altLang="ja-JP">
              <a:effectLst/>
            </a:endParaRPr>
          </a:p>
        </c:rich>
      </c:tx>
      <c:overlay val="0"/>
      <c:spPr>
        <a:noFill/>
        <a:ln>
          <a:noFill/>
        </a:ln>
        <a:effectLst/>
      </c:spPr>
      <c:txPr>
        <a:bodyPr rot="0" spcFirstLastPara="1" vertOverflow="ellipsis" vert="horz" wrap="square" anchor="ctr" anchorCtr="1"/>
        <a:lstStyle/>
        <a:p>
          <a:pPr>
            <a:defRPr lang="ja-JP" sz="168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scatterChart>
        <c:scatterStyle val="lineMarker"/>
        <c:varyColors val="0"/>
        <c:ser>
          <c:idx val="3"/>
          <c:order val="0"/>
          <c:tx>
            <c:strRef>
              <c:f>'base shear'!$V$17</c:f>
              <c:strCache>
                <c:ptCount val="1"/>
                <c:pt idx="0">
                  <c:v>SA</c:v>
                </c:pt>
              </c:strCache>
            </c:strRef>
          </c:tx>
          <c:spPr>
            <a:ln w="19050" cap="rnd">
              <a:solidFill>
                <a:schemeClr val="accent4"/>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shear'!$V$19:$V$81</c:f>
              <c:numCache>
                <c:formatCode>0.000</c:formatCode>
                <c:ptCount val="63"/>
                <c:pt idx="0">
                  <c:v>0.96</c:v>
                </c:pt>
                <c:pt idx="1">
                  <c:v>0.96</c:v>
                </c:pt>
                <c:pt idx="2">
                  <c:v>0.96</c:v>
                </c:pt>
                <c:pt idx="3">
                  <c:v>0.96</c:v>
                </c:pt>
                <c:pt idx="5">
                  <c:v>0.96</c:v>
                </c:pt>
                <c:pt idx="6">
                  <c:v>0.96</c:v>
                </c:pt>
                <c:pt idx="7">
                  <c:v>0.96</c:v>
                </c:pt>
                <c:pt idx="8">
                  <c:v>0.96</c:v>
                </c:pt>
                <c:pt idx="9">
                  <c:v>0.96</c:v>
                </c:pt>
                <c:pt idx="10">
                  <c:v>0.96</c:v>
                </c:pt>
                <c:pt idx="11">
                  <c:v>0.96</c:v>
                </c:pt>
                <c:pt idx="12">
                  <c:v>0.93090909090909091</c:v>
                </c:pt>
                <c:pt idx="13">
                  <c:v>0.85333333333333339</c:v>
                </c:pt>
                <c:pt idx="14">
                  <c:v>0.78769230769230769</c:v>
                </c:pt>
                <c:pt idx="15">
                  <c:v>0.73142857142857154</c:v>
                </c:pt>
                <c:pt idx="16">
                  <c:v>0.68266666666666664</c:v>
                </c:pt>
                <c:pt idx="17">
                  <c:v>0.64</c:v>
                </c:pt>
                <c:pt idx="18">
                  <c:v>0.60235294117647065</c:v>
                </c:pt>
                <c:pt idx="19">
                  <c:v>0.56888888888888889</c:v>
                </c:pt>
                <c:pt idx="20">
                  <c:v>0.53894736842105262</c:v>
                </c:pt>
                <c:pt idx="21">
                  <c:v>0.51200000000000001</c:v>
                </c:pt>
                <c:pt idx="22">
                  <c:v>0.48761904761904762</c:v>
                </c:pt>
                <c:pt idx="23">
                  <c:v>0.46545454545454545</c:v>
                </c:pt>
                <c:pt idx="24">
                  <c:v>0.44521739130434784</c:v>
                </c:pt>
                <c:pt idx="25">
                  <c:v>0.42666666666666669</c:v>
                </c:pt>
                <c:pt idx="26">
                  <c:v>0.40960000000000002</c:v>
                </c:pt>
                <c:pt idx="27">
                  <c:v>0.39384615384615385</c:v>
                </c:pt>
                <c:pt idx="28">
                  <c:v>0.37925925925925924</c:v>
                </c:pt>
                <c:pt idx="29">
                  <c:v>0.36571428571428577</c:v>
                </c:pt>
                <c:pt idx="30">
                  <c:v>0.3531034482758621</c:v>
                </c:pt>
                <c:pt idx="31">
                  <c:v>0.34133333333333332</c:v>
                </c:pt>
                <c:pt idx="32">
                  <c:v>0.33032258064516129</c:v>
                </c:pt>
                <c:pt idx="33">
                  <c:v>0.32</c:v>
                </c:pt>
                <c:pt idx="34">
                  <c:v>0.3103030303030303</c:v>
                </c:pt>
                <c:pt idx="36">
                  <c:v>0.30117647058823532</c:v>
                </c:pt>
                <c:pt idx="37">
                  <c:v>0.29257142857142859</c:v>
                </c:pt>
                <c:pt idx="38">
                  <c:v>0.28444444444444444</c:v>
                </c:pt>
                <c:pt idx="39">
                  <c:v>0.27675675675675676</c:v>
                </c:pt>
                <c:pt idx="40">
                  <c:v>0.26947368421052631</c:v>
                </c:pt>
                <c:pt idx="41">
                  <c:v>0.26256410256410256</c:v>
                </c:pt>
                <c:pt idx="42">
                  <c:v>0.25600000000000001</c:v>
                </c:pt>
                <c:pt idx="43">
                  <c:v>0.24975609756097564</c:v>
                </c:pt>
                <c:pt idx="44">
                  <c:v>0.24380952380952381</c:v>
                </c:pt>
                <c:pt idx="45">
                  <c:v>0.23813953488372094</c:v>
                </c:pt>
                <c:pt idx="46">
                  <c:v>0.23272727272727273</c:v>
                </c:pt>
                <c:pt idx="47">
                  <c:v>0.22755555555555557</c:v>
                </c:pt>
                <c:pt idx="48">
                  <c:v>0.22260869565217392</c:v>
                </c:pt>
                <c:pt idx="49">
                  <c:v>0.21787234042553191</c:v>
                </c:pt>
                <c:pt idx="50">
                  <c:v>0.21333333333333335</c:v>
                </c:pt>
                <c:pt idx="51">
                  <c:v>0.20897959183673467</c:v>
                </c:pt>
                <c:pt idx="52">
                  <c:v>0.20480000000000001</c:v>
                </c:pt>
                <c:pt idx="53">
                  <c:v>0.20078431372549022</c:v>
                </c:pt>
                <c:pt idx="54">
                  <c:v>0.19692307692307692</c:v>
                </c:pt>
                <c:pt idx="55">
                  <c:v>0.19320754716981134</c:v>
                </c:pt>
                <c:pt idx="56">
                  <c:v>0.18962962962962962</c:v>
                </c:pt>
                <c:pt idx="57">
                  <c:v>0.1861818181818182</c:v>
                </c:pt>
                <c:pt idx="58">
                  <c:v>0.18285714285714288</c:v>
                </c:pt>
                <c:pt idx="59">
                  <c:v>0.17964912280701753</c:v>
                </c:pt>
                <c:pt idx="60">
                  <c:v>0.17655172413793105</c:v>
                </c:pt>
                <c:pt idx="61">
                  <c:v>0.17355932203389829</c:v>
                </c:pt>
                <c:pt idx="62">
                  <c:v>0.17066666666666666</c:v>
                </c:pt>
              </c:numCache>
            </c:numRef>
          </c:yVal>
          <c:smooth val="0"/>
          <c:extLst>
            <c:ext xmlns:c16="http://schemas.microsoft.com/office/drawing/2014/chart" uri="{C3380CC4-5D6E-409C-BE32-E72D297353CC}">
              <c16:uniqueId val="{00000000-76EA-43EE-A2D1-C7A017417701}"/>
            </c:ext>
          </c:extLst>
        </c:ser>
        <c:ser>
          <c:idx val="4"/>
          <c:order val="1"/>
          <c:tx>
            <c:strRef>
              <c:f>'base shear'!$W$17</c:f>
              <c:strCache>
                <c:ptCount val="1"/>
                <c:pt idx="0">
                  <c:v>SB</c:v>
                </c:pt>
              </c:strCache>
            </c:strRef>
          </c:tx>
          <c:spPr>
            <a:ln w="19050" cap="rnd">
              <a:solidFill>
                <a:schemeClr val="accent5"/>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shear'!$W$19:$W$81</c:f>
              <c:numCache>
                <c:formatCode>0.000</c:formatCode>
                <c:ptCount val="63"/>
                <c:pt idx="0">
                  <c:v>1.2</c:v>
                </c:pt>
                <c:pt idx="1">
                  <c:v>1.2</c:v>
                </c:pt>
                <c:pt idx="2">
                  <c:v>1.2</c:v>
                </c:pt>
                <c:pt idx="3">
                  <c:v>1.2</c:v>
                </c:pt>
                <c:pt idx="5">
                  <c:v>1.2</c:v>
                </c:pt>
                <c:pt idx="6">
                  <c:v>1.2</c:v>
                </c:pt>
                <c:pt idx="7">
                  <c:v>1.2</c:v>
                </c:pt>
                <c:pt idx="8">
                  <c:v>1.2</c:v>
                </c:pt>
                <c:pt idx="9">
                  <c:v>1.2</c:v>
                </c:pt>
                <c:pt idx="10">
                  <c:v>1.2</c:v>
                </c:pt>
                <c:pt idx="11">
                  <c:v>1.2</c:v>
                </c:pt>
                <c:pt idx="12">
                  <c:v>1.1636363636363636</c:v>
                </c:pt>
                <c:pt idx="13">
                  <c:v>1.0666666666666667</c:v>
                </c:pt>
                <c:pt idx="14">
                  <c:v>0.98461538461538456</c:v>
                </c:pt>
                <c:pt idx="15">
                  <c:v>0.91428571428571437</c:v>
                </c:pt>
                <c:pt idx="16">
                  <c:v>0.85333333333333339</c:v>
                </c:pt>
                <c:pt idx="17">
                  <c:v>0.79999999999999993</c:v>
                </c:pt>
                <c:pt idx="18">
                  <c:v>0.75294117647058822</c:v>
                </c:pt>
                <c:pt idx="19">
                  <c:v>0.71111111111111114</c:v>
                </c:pt>
                <c:pt idx="20">
                  <c:v>0.67368421052631589</c:v>
                </c:pt>
                <c:pt idx="21">
                  <c:v>0.64</c:v>
                </c:pt>
                <c:pt idx="22">
                  <c:v>0.60952380952380947</c:v>
                </c:pt>
                <c:pt idx="23">
                  <c:v>0.58181818181818179</c:v>
                </c:pt>
                <c:pt idx="24">
                  <c:v>0.55652173913043479</c:v>
                </c:pt>
                <c:pt idx="25">
                  <c:v>0.53333333333333333</c:v>
                </c:pt>
                <c:pt idx="26">
                  <c:v>0.51200000000000001</c:v>
                </c:pt>
                <c:pt idx="27">
                  <c:v>0.49230769230769228</c:v>
                </c:pt>
                <c:pt idx="28">
                  <c:v>0.47407407407407404</c:v>
                </c:pt>
                <c:pt idx="29">
                  <c:v>0.45714285714285718</c:v>
                </c:pt>
                <c:pt idx="30">
                  <c:v>0.44137931034482764</c:v>
                </c:pt>
                <c:pt idx="31">
                  <c:v>0.42666666666666669</c:v>
                </c:pt>
                <c:pt idx="32">
                  <c:v>0.41290322580645161</c:v>
                </c:pt>
                <c:pt idx="33">
                  <c:v>0.39999999999999997</c:v>
                </c:pt>
                <c:pt idx="34">
                  <c:v>0.38787878787878793</c:v>
                </c:pt>
                <c:pt idx="36">
                  <c:v>0.37647058823529411</c:v>
                </c:pt>
                <c:pt idx="37">
                  <c:v>0.36571428571428571</c:v>
                </c:pt>
                <c:pt idx="38">
                  <c:v>0.35555555555555557</c:v>
                </c:pt>
                <c:pt idx="39">
                  <c:v>0.34594594594594591</c:v>
                </c:pt>
                <c:pt idx="40">
                  <c:v>0.33684210526315794</c:v>
                </c:pt>
                <c:pt idx="41">
                  <c:v>0.3282051282051282</c:v>
                </c:pt>
                <c:pt idx="42">
                  <c:v>0.32</c:v>
                </c:pt>
                <c:pt idx="43">
                  <c:v>0.31219512195121957</c:v>
                </c:pt>
                <c:pt idx="44">
                  <c:v>0.30476190476190473</c:v>
                </c:pt>
                <c:pt idx="45">
                  <c:v>0.29767441860465116</c:v>
                </c:pt>
                <c:pt idx="46">
                  <c:v>0.29090909090909089</c:v>
                </c:pt>
                <c:pt idx="47">
                  <c:v>0.28444444444444444</c:v>
                </c:pt>
                <c:pt idx="48">
                  <c:v>0.27826086956521739</c:v>
                </c:pt>
                <c:pt idx="49">
                  <c:v>0.2723404255319149</c:v>
                </c:pt>
                <c:pt idx="50">
                  <c:v>0.26666666666666666</c:v>
                </c:pt>
                <c:pt idx="51">
                  <c:v>0.26122448979591834</c:v>
                </c:pt>
                <c:pt idx="52">
                  <c:v>0.25600000000000001</c:v>
                </c:pt>
                <c:pt idx="53">
                  <c:v>0.25098039215686274</c:v>
                </c:pt>
                <c:pt idx="54">
                  <c:v>0.24615384615384614</c:v>
                </c:pt>
                <c:pt idx="55">
                  <c:v>0.24150943396226415</c:v>
                </c:pt>
                <c:pt idx="56">
                  <c:v>0.23703703703703702</c:v>
                </c:pt>
                <c:pt idx="57">
                  <c:v>0.23272727272727273</c:v>
                </c:pt>
                <c:pt idx="58">
                  <c:v>0.22857142857142859</c:v>
                </c:pt>
                <c:pt idx="59">
                  <c:v>0.22456140350877193</c:v>
                </c:pt>
                <c:pt idx="60">
                  <c:v>0.22068965517241382</c:v>
                </c:pt>
                <c:pt idx="61">
                  <c:v>0.21694915254237288</c:v>
                </c:pt>
                <c:pt idx="62">
                  <c:v>0.21333333333333335</c:v>
                </c:pt>
              </c:numCache>
            </c:numRef>
          </c:yVal>
          <c:smooth val="0"/>
          <c:extLst>
            <c:ext xmlns:c16="http://schemas.microsoft.com/office/drawing/2014/chart" uri="{C3380CC4-5D6E-409C-BE32-E72D297353CC}">
              <c16:uniqueId val="{00000001-76EA-43EE-A2D1-C7A017417701}"/>
            </c:ext>
          </c:extLst>
        </c:ser>
        <c:ser>
          <c:idx val="5"/>
          <c:order val="2"/>
          <c:tx>
            <c:strRef>
              <c:f>'base shear'!$X$17</c:f>
              <c:strCache>
                <c:ptCount val="1"/>
                <c:pt idx="0">
                  <c:v>SC</c:v>
                </c:pt>
              </c:strCache>
            </c:strRef>
          </c:tx>
          <c:spPr>
            <a:ln w="19050" cap="rnd">
              <a:solidFill>
                <a:schemeClr val="accent6"/>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shear'!$X$19:$X$81</c:f>
              <c:numCache>
                <c:formatCode>0.000</c:formatCode>
                <c:ptCount val="63"/>
                <c:pt idx="0">
                  <c:v>1.2</c:v>
                </c:pt>
                <c:pt idx="1">
                  <c:v>1.2</c:v>
                </c:pt>
                <c:pt idx="2">
                  <c:v>1.2</c:v>
                </c:pt>
                <c:pt idx="3">
                  <c:v>1.2</c:v>
                </c:pt>
                <c:pt idx="5">
                  <c:v>1.2</c:v>
                </c:pt>
                <c:pt idx="6">
                  <c:v>1.2</c:v>
                </c:pt>
                <c:pt idx="7">
                  <c:v>1.2</c:v>
                </c:pt>
                <c:pt idx="8">
                  <c:v>1.2</c:v>
                </c:pt>
                <c:pt idx="9">
                  <c:v>1.2</c:v>
                </c:pt>
                <c:pt idx="10">
                  <c:v>1.2</c:v>
                </c:pt>
                <c:pt idx="11">
                  <c:v>1.2</c:v>
                </c:pt>
                <c:pt idx="12">
                  <c:v>1.2</c:v>
                </c:pt>
                <c:pt idx="13">
                  <c:v>1.2</c:v>
                </c:pt>
                <c:pt idx="14">
                  <c:v>1.2</c:v>
                </c:pt>
                <c:pt idx="15">
                  <c:v>1.2</c:v>
                </c:pt>
                <c:pt idx="16">
                  <c:v>1.1946666666666668</c:v>
                </c:pt>
                <c:pt idx="17">
                  <c:v>1.1199999999999999</c:v>
                </c:pt>
                <c:pt idx="18">
                  <c:v>1.0541176470588236</c:v>
                </c:pt>
                <c:pt idx="19">
                  <c:v>0.99555555555555553</c:v>
                </c:pt>
                <c:pt idx="20">
                  <c:v>0.9431578947368422</c:v>
                </c:pt>
                <c:pt idx="21">
                  <c:v>0.89600000000000002</c:v>
                </c:pt>
                <c:pt idx="22">
                  <c:v>0.85333333333333328</c:v>
                </c:pt>
                <c:pt idx="23">
                  <c:v>0.81454545454545446</c:v>
                </c:pt>
                <c:pt idx="24">
                  <c:v>0.77913043478260879</c:v>
                </c:pt>
                <c:pt idx="25">
                  <c:v>0.7466666666666667</c:v>
                </c:pt>
                <c:pt idx="26">
                  <c:v>0.71679999999999999</c:v>
                </c:pt>
                <c:pt idx="27">
                  <c:v>0.6892307692307692</c:v>
                </c:pt>
                <c:pt idx="28">
                  <c:v>0.66370370370370368</c:v>
                </c:pt>
                <c:pt idx="29">
                  <c:v>0.64</c:v>
                </c:pt>
                <c:pt idx="30">
                  <c:v>0.61793103448275866</c:v>
                </c:pt>
                <c:pt idx="31">
                  <c:v>0.59733333333333338</c:v>
                </c:pt>
                <c:pt idx="32">
                  <c:v>0.5780645161290322</c:v>
                </c:pt>
                <c:pt idx="33">
                  <c:v>0.55999999999999994</c:v>
                </c:pt>
                <c:pt idx="34">
                  <c:v>0.54303030303030309</c:v>
                </c:pt>
                <c:pt idx="36">
                  <c:v>0.5270588235294118</c:v>
                </c:pt>
                <c:pt idx="37">
                  <c:v>0.51200000000000001</c:v>
                </c:pt>
                <c:pt idx="38">
                  <c:v>0.49777777777777776</c:v>
                </c:pt>
                <c:pt idx="39">
                  <c:v>0.48432432432432432</c:v>
                </c:pt>
                <c:pt idx="40">
                  <c:v>0.4715789473684211</c:v>
                </c:pt>
                <c:pt idx="41">
                  <c:v>0.45948717948717949</c:v>
                </c:pt>
                <c:pt idx="42">
                  <c:v>0.44800000000000001</c:v>
                </c:pt>
                <c:pt idx="43">
                  <c:v>0.43707317073170737</c:v>
                </c:pt>
                <c:pt idx="44">
                  <c:v>0.42666666666666664</c:v>
                </c:pt>
                <c:pt idx="45">
                  <c:v>0.41674418604651164</c:v>
                </c:pt>
                <c:pt idx="46">
                  <c:v>0.40727272727272723</c:v>
                </c:pt>
                <c:pt idx="47">
                  <c:v>0.39822222222222226</c:v>
                </c:pt>
                <c:pt idx="48">
                  <c:v>0.3895652173913044</c:v>
                </c:pt>
                <c:pt idx="49">
                  <c:v>0.38127659574468087</c:v>
                </c:pt>
                <c:pt idx="50">
                  <c:v>0.37333333333333335</c:v>
                </c:pt>
                <c:pt idx="51">
                  <c:v>0.36571428571428571</c:v>
                </c:pt>
                <c:pt idx="52">
                  <c:v>0.3584</c:v>
                </c:pt>
                <c:pt idx="53">
                  <c:v>0.35137254901960785</c:v>
                </c:pt>
                <c:pt idx="54">
                  <c:v>0.3446153846153846</c:v>
                </c:pt>
                <c:pt idx="55">
                  <c:v>0.33811320754716984</c:v>
                </c:pt>
                <c:pt idx="56">
                  <c:v>0.33185185185185184</c:v>
                </c:pt>
                <c:pt idx="57">
                  <c:v>0.32581818181818184</c:v>
                </c:pt>
                <c:pt idx="58">
                  <c:v>0.32</c:v>
                </c:pt>
                <c:pt idx="59">
                  <c:v>0.31438596491228071</c:v>
                </c:pt>
                <c:pt idx="60">
                  <c:v>0.30896551724137933</c:v>
                </c:pt>
                <c:pt idx="61">
                  <c:v>0.30372881355932202</c:v>
                </c:pt>
                <c:pt idx="62">
                  <c:v>0.29866666666666669</c:v>
                </c:pt>
              </c:numCache>
            </c:numRef>
          </c:yVal>
          <c:smooth val="0"/>
          <c:extLst>
            <c:ext xmlns:c16="http://schemas.microsoft.com/office/drawing/2014/chart" uri="{C3380CC4-5D6E-409C-BE32-E72D297353CC}">
              <c16:uniqueId val="{00000002-76EA-43EE-A2D1-C7A017417701}"/>
            </c:ext>
          </c:extLst>
        </c:ser>
        <c:ser>
          <c:idx val="6"/>
          <c:order val="3"/>
          <c:tx>
            <c:strRef>
              <c:f>'base shear'!$Y$17</c:f>
              <c:strCache>
                <c:ptCount val="1"/>
                <c:pt idx="0">
                  <c:v>SD</c:v>
                </c:pt>
              </c:strCache>
            </c:strRef>
          </c:tx>
          <c:spPr>
            <a:ln w="19050" cap="rnd">
              <a:solidFill>
                <a:schemeClr val="accent1">
                  <a:lumMod val="60000"/>
                </a:schemeClr>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shear'!$Y$19:$Y$81</c:f>
              <c:numCache>
                <c:formatCode>0.000</c:formatCode>
                <c:ptCount val="63"/>
                <c:pt idx="0">
                  <c:v>1.32</c:v>
                </c:pt>
                <c:pt idx="1">
                  <c:v>1.32</c:v>
                </c:pt>
                <c:pt idx="2">
                  <c:v>1.32</c:v>
                </c:pt>
                <c:pt idx="3">
                  <c:v>1.32</c:v>
                </c:pt>
                <c:pt idx="5">
                  <c:v>1.32</c:v>
                </c:pt>
                <c:pt idx="6">
                  <c:v>1.32</c:v>
                </c:pt>
                <c:pt idx="7">
                  <c:v>1.32</c:v>
                </c:pt>
                <c:pt idx="8">
                  <c:v>1.32</c:v>
                </c:pt>
                <c:pt idx="9">
                  <c:v>1.32</c:v>
                </c:pt>
                <c:pt idx="10">
                  <c:v>1.32</c:v>
                </c:pt>
                <c:pt idx="11">
                  <c:v>1.32</c:v>
                </c:pt>
                <c:pt idx="12">
                  <c:v>1.32</c:v>
                </c:pt>
                <c:pt idx="13">
                  <c:v>1.32</c:v>
                </c:pt>
                <c:pt idx="14">
                  <c:v>1.32</c:v>
                </c:pt>
                <c:pt idx="15">
                  <c:v>1.32</c:v>
                </c:pt>
                <c:pt idx="16">
                  <c:v>1.32</c:v>
                </c:pt>
                <c:pt idx="17">
                  <c:v>1.28</c:v>
                </c:pt>
                <c:pt idx="18">
                  <c:v>1.2047058823529413</c:v>
                </c:pt>
                <c:pt idx="19">
                  <c:v>1.1377777777777778</c:v>
                </c:pt>
                <c:pt idx="20">
                  <c:v>1.0778947368421052</c:v>
                </c:pt>
                <c:pt idx="21">
                  <c:v>1.024</c:v>
                </c:pt>
                <c:pt idx="22">
                  <c:v>0.97523809523809524</c:v>
                </c:pt>
                <c:pt idx="23">
                  <c:v>0.93090909090909091</c:v>
                </c:pt>
                <c:pt idx="24">
                  <c:v>0.89043478260869569</c:v>
                </c:pt>
                <c:pt idx="25">
                  <c:v>0.85333333333333339</c:v>
                </c:pt>
                <c:pt idx="26">
                  <c:v>0.81920000000000004</c:v>
                </c:pt>
                <c:pt idx="27">
                  <c:v>0.78769230769230769</c:v>
                </c:pt>
                <c:pt idx="28">
                  <c:v>0.75851851851851848</c:v>
                </c:pt>
                <c:pt idx="29">
                  <c:v>0.73142857142857154</c:v>
                </c:pt>
                <c:pt idx="30">
                  <c:v>0.70620689655172419</c:v>
                </c:pt>
                <c:pt idx="31">
                  <c:v>0.68266666666666664</c:v>
                </c:pt>
                <c:pt idx="32">
                  <c:v>0.66064516129032258</c:v>
                </c:pt>
                <c:pt idx="33">
                  <c:v>0.64</c:v>
                </c:pt>
                <c:pt idx="34">
                  <c:v>0.62060606060606061</c:v>
                </c:pt>
                <c:pt idx="36">
                  <c:v>0.60235294117647065</c:v>
                </c:pt>
                <c:pt idx="37">
                  <c:v>0.58514285714285719</c:v>
                </c:pt>
                <c:pt idx="38">
                  <c:v>0.56888888888888889</c:v>
                </c:pt>
                <c:pt idx="39">
                  <c:v>0.55351351351351352</c:v>
                </c:pt>
                <c:pt idx="40">
                  <c:v>0.53894736842105262</c:v>
                </c:pt>
                <c:pt idx="41">
                  <c:v>0.52512820512820513</c:v>
                </c:pt>
                <c:pt idx="42">
                  <c:v>0.51200000000000001</c:v>
                </c:pt>
                <c:pt idx="43">
                  <c:v>0.49951219512195127</c:v>
                </c:pt>
                <c:pt idx="44">
                  <c:v>0.48761904761904762</c:v>
                </c:pt>
                <c:pt idx="45">
                  <c:v>0.47627906976744189</c:v>
                </c:pt>
                <c:pt idx="46">
                  <c:v>0.46545454545454545</c:v>
                </c:pt>
                <c:pt idx="47">
                  <c:v>0.45511111111111113</c:v>
                </c:pt>
                <c:pt idx="48">
                  <c:v>0.44521739130434784</c:v>
                </c:pt>
                <c:pt idx="49">
                  <c:v>0.43574468085106383</c:v>
                </c:pt>
                <c:pt idx="50">
                  <c:v>0.42666666666666669</c:v>
                </c:pt>
                <c:pt idx="51">
                  <c:v>0.41795918367346935</c:v>
                </c:pt>
                <c:pt idx="52">
                  <c:v>0.40960000000000002</c:v>
                </c:pt>
                <c:pt idx="53">
                  <c:v>0.40156862745098043</c:v>
                </c:pt>
                <c:pt idx="54">
                  <c:v>0.39384615384615385</c:v>
                </c:pt>
                <c:pt idx="55">
                  <c:v>0.38641509433962268</c:v>
                </c:pt>
                <c:pt idx="56">
                  <c:v>0.37925925925925924</c:v>
                </c:pt>
                <c:pt idx="57">
                  <c:v>0.3723636363636364</c:v>
                </c:pt>
                <c:pt idx="58">
                  <c:v>0.36571428571428577</c:v>
                </c:pt>
                <c:pt idx="59">
                  <c:v>0.35929824561403506</c:v>
                </c:pt>
                <c:pt idx="60">
                  <c:v>0.3531034482758621</c:v>
                </c:pt>
                <c:pt idx="61">
                  <c:v>0.34711864406779658</c:v>
                </c:pt>
                <c:pt idx="62">
                  <c:v>0.34133333333333332</c:v>
                </c:pt>
              </c:numCache>
            </c:numRef>
          </c:yVal>
          <c:smooth val="0"/>
          <c:extLst>
            <c:ext xmlns:c16="http://schemas.microsoft.com/office/drawing/2014/chart" uri="{C3380CC4-5D6E-409C-BE32-E72D297353CC}">
              <c16:uniqueId val="{00000003-76EA-43EE-A2D1-C7A017417701}"/>
            </c:ext>
          </c:extLst>
        </c:ser>
        <c:ser>
          <c:idx val="7"/>
          <c:order val="4"/>
          <c:tx>
            <c:strRef>
              <c:f>'base shear'!$Z$17</c:f>
              <c:strCache>
                <c:ptCount val="1"/>
                <c:pt idx="0">
                  <c:v>SE</c:v>
                </c:pt>
              </c:strCache>
            </c:strRef>
          </c:tx>
          <c:spPr>
            <a:ln w="19050" cap="rnd">
              <a:solidFill>
                <a:schemeClr val="accent2">
                  <a:lumMod val="60000"/>
                </a:schemeClr>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shear'!$Z$19:$Z$81</c:f>
              <c:numCache>
                <c:formatCode>0.000</c:formatCode>
                <c:ptCount val="63"/>
                <c:pt idx="0">
                  <c:v>1.32</c:v>
                </c:pt>
                <c:pt idx="1">
                  <c:v>1.32</c:v>
                </c:pt>
                <c:pt idx="2">
                  <c:v>1.32</c:v>
                </c:pt>
                <c:pt idx="3">
                  <c:v>1.32</c:v>
                </c:pt>
                <c:pt idx="5">
                  <c:v>1.32</c:v>
                </c:pt>
                <c:pt idx="6">
                  <c:v>1.32</c:v>
                </c:pt>
                <c:pt idx="7">
                  <c:v>1.32</c:v>
                </c:pt>
                <c:pt idx="8">
                  <c:v>1.32</c:v>
                </c:pt>
                <c:pt idx="9">
                  <c:v>1.32</c:v>
                </c:pt>
                <c:pt idx="10">
                  <c:v>1.32</c:v>
                </c:pt>
                <c:pt idx="11">
                  <c:v>1.32</c:v>
                </c:pt>
                <c:pt idx="12">
                  <c:v>1.32</c:v>
                </c:pt>
                <c:pt idx="13">
                  <c:v>1.32</c:v>
                </c:pt>
                <c:pt idx="14">
                  <c:v>1.32</c:v>
                </c:pt>
                <c:pt idx="15">
                  <c:v>1.32</c:v>
                </c:pt>
                <c:pt idx="16">
                  <c:v>1.32</c:v>
                </c:pt>
                <c:pt idx="17">
                  <c:v>1.32</c:v>
                </c:pt>
                <c:pt idx="18">
                  <c:v>1.32</c:v>
                </c:pt>
                <c:pt idx="19">
                  <c:v>1.32</c:v>
                </c:pt>
                <c:pt idx="20">
                  <c:v>1.32</c:v>
                </c:pt>
                <c:pt idx="21">
                  <c:v>1.32</c:v>
                </c:pt>
                <c:pt idx="22">
                  <c:v>1.32</c:v>
                </c:pt>
                <c:pt idx="23">
                  <c:v>1.32</c:v>
                </c:pt>
                <c:pt idx="24">
                  <c:v>1.32</c:v>
                </c:pt>
                <c:pt idx="25">
                  <c:v>1.28</c:v>
                </c:pt>
                <c:pt idx="26">
                  <c:v>1.2288000000000001</c:v>
                </c:pt>
                <c:pt idx="27">
                  <c:v>1.1815384615384614</c:v>
                </c:pt>
                <c:pt idx="28">
                  <c:v>1.1377777777777778</c:v>
                </c:pt>
                <c:pt idx="29">
                  <c:v>1.0971428571428572</c:v>
                </c:pt>
                <c:pt idx="30">
                  <c:v>1.0593103448275862</c:v>
                </c:pt>
                <c:pt idx="31">
                  <c:v>1.024</c:v>
                </c:pt>
                <c:pt idx="32">
                  <c:v>0.99096774193548387</c:v>
                </c:pt>
                <c:pt idx="33">
                  <c:v>0.96</c:v>
                </c:pt>
                <c:pt idx="34">
                  <c:v>0.93090909090909102</c:v>
                </c:pt>
                <c:pt idx="36">
                  <c:v>0.90352941176470591</c:v>
                </c:pt>
                <c:pt idx="37">
                  <c:v>0.87771428571428578</c:v>
                </c:pt>
                <c:pt idx="38">
                  <c:v>0.85333333333333328</c:v>
                </c:pt>
                <c:pt idx="39">
                  <c:v>0.83027027027027023</c:v>
                </c:pt>
                <c:pt idx="40">
                  <c:v>0.80842105263157904</c:v>
                </c:pt>
                <c:pt idx="41">
                  <c:v>0.78769230769230769</c:v>
                </c:pt>
                <c:pt idx="42">
                  <c:v>0.76800000000000002</c:v>
                </c:pt>
                <c:pt idx="43">
                  <c:v>0.74926829268292694</c:v>
                </c:pt>
                <c:pt idx="44">
                  <c:v>0.73142857142857143</c:v>
                </c:pt>
                <c:pt idx="45">
                  <c:v>0.7144186046511628</c:v>
                </c:pt>
                <c:pt idx="46">
                  <c:v>0.69818181818181813</c:v>
                </c:pt>
                <c:pt idx="47">
                  <c:v>0.68266666666666664</c:v>
                </c:pt>
                <c:pt idx="48">
                  <c:v>0.66782608695652179</c:v>
                </c:pt>
                <c:pt idx="49">
                  <c:v>0.65361702127659571</c:v>
                </c:pt>
                <c:pt idx="50">
                  <c:v>0.64</c:v>
                </c:pt>
                <c:pt idx="51">
                  <c:v>0.62693877551020405</c:v>
                </c:pt>
                <c:pt idx="52">
                  <c:v>0.61440000000000006</c:v>
                </c:pt>
                <c:pt idx="53">
                  <c:v>0.60235294117647065</c:v>
                </c:pt>
                <c:pt idx="54">
                  <c:v>0.59076923076923071</c:v>
                </c:pt>
                <c:pt idx="55">
                  <c:v>0.57962264150943399</c:v>
                </c:pt>
                <c:pt idx="56">
                  <c:v>0.56888888888888889</c:v>
                </c:pt>
                <c:pt idx="57">
                  <c:v>0.55854545454545457</c:v>
                </c:pt>
                <c:pt idx="58">
                  <c:v>0.5485714285714286</c:v>
                </c:pt>
                <c:pt idx="59">
                  <c:v>0.53894736842105262</c:v>
                </c:pt>
                <c:pt idx="60">
                  <c:v>0.52965517241379312</c:v>
                </c:pt>
                <c:pt idx="61">
                  <c:v>0.52067796610169492</c:v>
                </c:pt>
                <c:pt idx="62">
                  <c:v>0.51200000000000001</c:v>
                </c:pt>
              </c:numCache>
            </c:numRef>
          </c:yVal>
          <c:smooth val="0"/>
          <c:extLst>
            <c:ext xmlns:c16="http://schemas.microsoft.com/office/drawing/2014/chart" uri="{C3380CC4-5D6E-409C-BE32-E72D297353CC}">
              <c16:uniqueId val="{00000004-76EA-43EE-A2D1-C7A017417701}"/>
            </c:ext>
          </c:extLst>
        </c:ser>
        <c:ser>
          <c:idx val="0"/>
          <c:order val="5"/>
          <c:tx>
            <c:strRef>
              <c:f>'Building period '!$AG$5</c:f>
              <c:strCache>
                <c:ptCount val="1"/>
                <c:pt idx="0">
                  <c:v>第1種 Tc=0.4</c:v>
                </c:pt>
              </c:strCache>
            </c:strRef>
          </c:tx>
          <c:spPr>
            <a:ln w="25400" cap="rnd">
              <a:solidFill>
                <a:schemeClr val="accent1"/>
              </a:solidFill>
              <a:prstDash val="dash"/>
              <a:round/>
            </a:ln>
            <a:effectLst/>
          </c:spPr>
          <c:marker>
            <c:symbol val="none"/>
          </c:marker>
          <c:xVal>
            <c:numRef>
              <c:f>'Building period '!$AF$7:$AF$69</c:f>
              <c:numCache>
                <c:formatCode>General</c:formatCode>
                <c:ptCount val="63"/>
                <c:pt idx="0">
                  <c:v>0</c:v>
                </c:pt>
                <c:pt idx="1">
                  <c:v>0.05</c:v>
                </c:pt>
                <c:pt idx="2">
                  <c:v>0.1</c:v>
                </c:pt>
                <c:pt idx="3">
                  <c:v>0.15</c:v>
                </c:pt>
                <c:pt idx="4">
                  <c:v>0.2</c:v>
                </c:pt>
                <c:pt idx="5">
                  <c:v>0.25</c:v>
                </c:pt>
                <c:pt idx="6">
                  <c:v>0.3</c:v>
                </c:pt>
                <c:pt idx="7">
                  <c:v>0.35</c:v>
                </c:pt>
                <c:pt idx="8">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8">
                  <c:v>1.3</c:v>
                </c:pt>
                <c:pt idx="29">
                  <c:v>1.35</c:v>
                </c:pt>
                <c:pt idx="30">
                  <c:v>1.4</c:v>
                </c:pt>
                <c:pt idx="31">
                  <c:v>1.45</c:v>
                </c:pt>
                <c:pt idx="32">
                  <c:v>1.5</c:v>
                </c:pt>
                <c:pt idx="33">
                  <c:v>1.55</c:v>
                </c:pt>
                <c:pt idx="34">
                  <c:v>1.6</c:v>
                </c:pt>
                <c:pt idx="35">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'Building period '!$AG$7:$AG$69</c:f>
              <c:numCache>
                <c:formatCode>0.00</c:formatCode>
                <c:ptCount val="63"/>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yVal>
          <c:smooth val="0"/>
          <c:extLst>
            <c:ext xmlns:c16="http://schemas.microsoft.com/office/drawing/2014/chart" uri="{C3380CC4-5D6E-409C-BE32-E72D297353CC}">
              <c16:uniqueId val="{00000005-76EA-43EE-A2D1-C7A017417701}"/>
            </c:ext>
          </c:extLst>
        </c:ser>
        <c:ser>
          <c:idx val="1"/>
          <c:order val="6"/>
          <c:tx>
            <c:strRef>
              <c:f>'Building period '!$AH$5</c:f>
              <c:strCache>
                <c:ptCount val="1"/>
                <c:pt idx="0">
                  <c:v>第2種 Tc=0.6</c:v>
                </c:pt>
              </c:strCache>
            </c:strRef>
          </c:tx>
          <c:spPr>
            <a:ln w="25400" cap="rnd">
              <a:solidFill>
                <a:schemeClr val="accent2"/>
              </a:solidFill>
              <a:prstDash val="dash"/>
              <a:round/>
            </a:ln>
            <a:effectLst/>
          </c:spPr>
          <c:marker>
            <c:symbol val="none"/>
          </c:marker>
          <c:xVal>
            <c:numRef>
              <c:f>'Building period '!$AF$7:$AF$69</c:f>
              <c:numCache>
                <c:formatCode>General</c:formatCode>
                <c:ptCount val="63"/>
                <c:pt idx="0">
                  <c:v>0</c:v>
                </c:pt>
                <c:pt idx="1">
                  <c:v>0.05</c:v>
                </c:pt>
                <c:pt idx="2">
                  <c:v>0.1</c:v>
                </c:pt>
                <c:pt idx="3">
                  <c:v>0.15</c:v>
                </c:pt>
                <c:pt idx="4">
                  <c:v>0.2</c:v>
                </c:pt>
                <c:pt idx="5">
                  <c:v>0.25</c:v>
                </c:pt>
                <c:pt idx="6">
                  <c:v>0.3</c:v>
                </c:pt>
                <c:pt idx="7">
                  <c:v>0.35</c:v>
                </c:pt>
                <c:pt idx="8">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8">
                  <c:v>1.3</c:v>
                </c:pt>
                <c:pt idx="29">
                  <c:v>1.35</c:v>
                </c:pt>
                <c:pt idx="30">
                  <c:v>1.4</c:v>
                </c:pt>
                <c:pt idx="31">
                  <c:v>1.45</c:v>
                </c:pt>
                <c:pt idx="32">
                  <c:v>1.5</c:v>
                </c:pt>
                <c:pt idx="33">
                  <c:v>1.55</c:v>
                </c:pt>
                <c:pt idx="34">
                  <c:v>1.6</c:v>
                </c:pt>
                <c:pt idx="35">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'Building period '!$AH$7:$AH$69</c:f>
              <c:numCache>
                <c:formatCode>0.00</c:formatCode>
                <c:ptCount val="63"/>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yVal>
          <c:smooth val="0"/>
          <c:extLst>
            <c:ext xmlns:c16="http://schemas.microsoft.com/office/drawing/2014/chart" uri="{C3380CC4-5D6E-409C-BE32-E72D297353CC}">
              <c16:uniqueId val="{00000006-76EA-43EE-A2D1-C7A017417701}"/>
            </c:ext>
          </c:extLst>
        </c:ser>
        <c:ser>
          <c:idx val="2"/>
          <c:order val="7"/>
          <c:tx>
            <c:strRef>
              <c:f>'Building period '!$AI$5</c:f>
              <c:strCache>
                <c:ptCount val="1"/>
                <c:pt idx="0">
                  <c:v>第3種 Tc=0.8</c:v>
                </c:pt>
              </c:strCache>
            </c:strRef>
          </c:tx>
          <c:spPr>
            <a:ln w="25400" cap="rnd">
              <a:solidFill>
                <a:schemeClr val="accent3"/>
              </a:solidFill>
              <a:prstDash val="dash"/>
              <a:round/>
            </a:ln>
            <a:effectLst/>
          </c:spPr>
          <c:marker>
            <c:symbol val="none"/>
          </c:marker>
          <c:xVal>
            <c:numRef>
              <c:f>'Building period '!$AF$7:$AF$69</c:f>
              <c:numCache>
                <c:formatCode>General</c:formatCode>
                <c:ptCount val="63"/>
                <c:pt idx="0">
                  <c:v>0</c:v>
                </c:pt>
                <c:pt idx="1">
                  <c:v>0.05</c:v>
                </c:pt>
                <c:pt idx="2">
                  <c:v>0.1</c:v>
                </c:pt>
                <c:pt idx="3">
                  <c:v>0.15</c:v>
                </c:pt>
                <c:pt idx="4">
                  <c:v>0.2</c:v>
                </c:pt>
                <c:pt idx="5">
                  <c:v>0.25</c:v>
                </c:pt>
                <c:pt idx="6">
                  <c:v>0.3</c:v>
                </c:pt>
                <c:pt idx="7">
                  <c:v>0.35</c:v>
                </c:pt>
                <c:pt idx="8">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8">
                  <c:v>1.3</c:v>
                </c:pt>
                <c:pt idx="29">
                  <c:v>1.35</c:v>
                </c:pt>
                <c:pt idx="30">
                  <c:v>1.4</c:v>
                </c:pt>
                <c:pt idx="31">
                  <c:v>1.45</c:v>
                </c:pt>
                <c:pt idx="32">
                  <c:v>1.5</c:v>
                </c:pt>
                <c:pt idx="33">
                  <c:v>1.55</c:v>
                </c:pt>
                <c:pt idx="34">
                  <c:v>1.6</c:v>
                </c:pt>
                <c:pt idx="35">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'Building period '!$AI$7:$AI$69</c:f>
              <c:numCache>
                <c:formatCode>0.00</c:formatCode>
                <c:ptCount val="63"/>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yVal>
          <c:smooth val="0"/>
          <c:extLst>
            <c:ext xmlns:c16="http://schemas.microsoft.com/office/drawing/2014/chart" uri="{C3380CC4-5D6E-409C-BE32-E72D297353CC}">
              <c16:uniqueId val="{00000007-76EA-43EE-A2D1-C7A017417701}"/>
            </c:ext>
          </c:extLst>
        </c:ser>
        <c:dLbls>
          <c:showLegendKey val="0"/>
          <c:showVal val="0"/>
          <c:showCatName val="0"/>
          <c:showSerName val="0"/>
          <c:showPercent val="0"/>
          <c:showBubbleSize val="0"/>
        </c:dLbls>
        <c:axId val="152281200"/>
        <c:axId val="152283160"/>
      </c:scatterChart>
      <c:valAx>
        <c:axId val="152281200"/>
        <c:scaling>
          <c:orientation val="minMax"/>
          <c:max val="3"/>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crossAx val="152283160"/>
        <c:crosses val="autoZero"/>
        <c:crossBetween val="midCat"/>
      </c:valAx>
      <c:valAx>
        <c:axId val="15228316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crossAx val="1522812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920" b="0" i="0" u="none" strike="noStrike" kern="1200" spc="0" baseline="0">
                <a:solidFill>
                  <a:schemeClr val="tx1">
                    <a:lumMod val="65000"/>
                    <a:lumOff val="35000"/>
                  </a:schemeClr>
                </a:solidFill>
                <a:latin typeface="+mn-lt"/>
                <a:ea typeface="+mn-ea"/>
                <a:cs typeface="+mn-cs"/>
              </a:defRPr>
            </a:pPr>
            <a:r>
              <a:rPr lang="en-US"/>
              <a:t>V/W</a:t>
            </a:r>
            <a:endParaRPr lang="ja-JP"/>
          </a:p>
        </c:rich>
      </c:tx>
      <c:overlay val="0"/>
      <c:spPr>
        <a:noFill/>
        <a:ln>
          <a:noFill/>
        </a:ln>
        <a:effectLst/>
      </c:spPr>
      <c:txPr>
        <a:bodyPr rot="0" spcFirstLastPara="1" vertOverflow="ellipsis" vert="horz" wrap="square" anchor="ctr" anchorCtr="1"/>
        <a:lstStyle/>
        <a:p>
          <a:pPr>
            <a:defRPr lang="ja-JP" sz="192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tx>
            <c:strRef>
              <c:f>'base shear'!$V$17</c:f>
              <c:strCache>
                <c:ptCount val="1"/>
                <c:pt idx="0">
                  <c:v>SA</c:v>
                </c:pt>
              </c:strCache>
            </c:strRef>
          </c:tx>
          <c:spPr>
            <a:ln w="19050" cap="rnd">
              <a:solidFill>
                <a:schemeClr val="accent1"/>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shear'!$V$19:$V$81</c:f>
              <c:numCache>
                <c:formatCode>0.000</c:formatCode>
                <c:ptCount val="63"/>
                <c:pt idx="0">
                  <c:v>0.96</c:v>
                </c:pt>
                <c:pt idx="1">
                  <c:v>0.96</c:v>
                </c:pt>
                <c:pt idx="2">
                  <c:v>0.96</c:v>
                </c:pt>
                <c:pt idx="3">
                  <c:v>0.96</c:v>
                </c:pt>
                <c:pt idx="5">
                  <c:v>0.96</c:v>
                </c:pt>
                <c:pt idx="6">
                  <c:v>0.96</c:v>
                </c:pt>
                <c:pt idx="7">
                  <c:v>0.96</c:v>
                </c:pt>
                <c:pt idx="8">
                  <c:v>0.96</c:v>
                </c:pt>
                <c:pt idx="9">
                  <c:v>0.96</c:v>
                </c:pt>
                <c:pt idx="10">
                  <c:v>0.96</c:v>
                </c:pt>
                <c:pt idx="11">
                  <c:v>0.96</c:v>
                </c:pt>
                <c:pt idx="12">
                  <c:v>0.93090909090909091</c:v>
                </c:pt>
                <c:pt idx="13">
                  <c:v>0.85333333333333339</c:v>
                </c:pt>
                <c:pt idx="14">
                  <c:v>0.78769230769230769</c:v>
                </c:pt>
                <c:pt idx="15">
                  <c:v>0.73142857142857154</c:v>
                </c:pt>
                <c:pt idx="16">
                  <c:v>0.68266666666666664</c:v>
                </c:pt>
                <c:pt idx="17">
                  <c:v>0.64</c:v>
                </c:pt>
                <c:pt idx="18">
                  <c:v>0.60235294117647065</c:v>
                </c:pt>
                <c:pt idx="19">
                  <c:v>0.56888888888888889</c:v>
                </c:pt>
                <c:pt idx="20">
                  <c:v>0.53894736842105262</c:v>
                </c:pt>
                <c:pt idx="21">
                  <c:v>0.51200000000000001</c:v>
                </c:pt>
                <c:pt idx="22">
                  <c:v>0.48761904761904762</c:v>
                </c:pt>
                <c:pt idx="23">
                  <c:v>0.46545454545454545</c:v>
                </c:pt>
                <c:pt idx="24">
                  <c:v>0.44521739130434784</c:v>
                </c:pt>
                <c:pt idx="25">
                  <c:v>0.42666666666666669</c:v>
                </c:pt>
                <c:pt idx="26">
                  <c:v>0.40960000000000002</c:v>
                </c:pt>
                <c:pt idx="27">
                  <c:v>0.39384615384615385</c:v>
                </c:pt>
                <c:pt idx="28">
                  <c:v>0.37925925925925924</c:v>
                </c:pt>
                <c:pt idx="29">
                  <c:v>0.36571428571428577</c:v>
                </c:pt>
                <c:pt idx="30">
                  <c:v>0.3531034482758621</c:v>
                </c:pt>
                <c:pt idx="31">
                  <c:v>0.34133333333333332</c:v>
                </c:pt>
                <c:pt idx="32">
                  <c:v>0.33032258064516129</c:v>
                </c:pt>
                <c:pt idx="33">
                  <c:v>0.32</c:v>
                </c:pt>
                <c:pt idx="34">
                  <c:v>0.3103030303030303</c:v>
                </c:pt>
                <c:pt idx="36">
                  <c:v>0.30117647058823532</c:v>
                </c:pt>
                <c:pt idx="37">
                  <c:v>0.29257142857142859</c:v>
                </c:pt>
                <c:pt idx="38">
                  <c:v>0.28444444444444444</c:v>
                </c:pt>
                <c:pt idx="39">
                  <c:v>0.27675675675675676</c:v>
                </c:pt>
                <c:pt idx="40">
                  <c:v>0.26947368421052631</c:v>
                </c:pt>
                <c:pt idx="41">
                  <c:v>0.26256410256410256</c:v>
                </c:pt>
                <c:pt idx="42">
                  <c:v>0.25600000000000001</c:v>
                </c:pt>
                <c:pt idx="43">
                  <c:v>0.24975609756097564</c:v>
                </c:pt>
                <c:pt idx="44">
                  <c:v>0.24380952380952381</c:v>
                </c:pt>
                <c:pt idx="45">
                  <c:v>0.23813953488372094</c:v>
                </c:pt>
                <c:pt idx="46">
                  <c:v>0.23272727272727273</c:v>
                </c:pt>
                <c:pt idx="47">
                  <c:v>0.22755555555555557</c:v>
                </c:pt>
                <c:pt idx="48">
                  <c:v>0.22260869565217392</c:v>
                </c:pt>
                <c:pt idx="49">
                  <c:v>0.21787234042553191</c:v>
                </c:pt>
                <c:pt idx="50">
                  <c:v>0.21333333333333335</c:v>
                </c:pt>
                <c:pt idx="51">
                  <c:v>0.20897959183673467</c:v>
                </c:pt>
                <c:pt idx="52">
                  <c:v>0.20480000000000001</c:v>
                </c:pt>
                <c:pt idx="53">
                  <c:v>0.20078431372549022</c:v>
                </c:pt>
                <c:pt idx="54">
                  <c:v>0.19692307692307692</c:v>
                </c:pt>
                <c:pt idx="55">
                  <c:v>0.19320754716981134</c:v>
                </c:pt>
                <c:pt idx="56">
                  <c:v>0.18962962962962962</c:v>
                </c:pt>
                <c:pt idx="57">
                  <c:v>0.1861818181818182</c:v>
                </c:pt>
                <c:pt idx="58">
                  <c:v>0.18285714285714288</c:v>
                </c:pt>
                <c:pt idx="59">
                  <c:v>0.17964912280701753</c:v>
                </c:pt>
                <c:pt idx="60">
                  <c:v>0.17655172413793105</c:v>
                </c:pt>
                <c:pt idx="61">
                  <c:v>0.17355932203389829</c:v>
                </c:pt>
                <c:pt idx="62">
                  <c:v>0.17066666666666666</c:v>
                </c:pt>
              </c:numCache>
            </c:numRef>
          </c:yVal>
          <c:smooth val="0"/>
          <c:extLst>
            <c:ext xmlns:c16="http://schemas.microsoft.com/office/drawing/2014/chart" uri="{C3380CC4-5D6E-409C-BE32-E72D297353CC}">
              <c16:uniqueId val="{00000000-FD3B-4BC3-8BCE-5D4787AC5AD1}"/>
            </c:ext>
          </c:extLst>
        </c:ser>
        <c:ser>
          <c:idx val="1"/>
          <c:order val="1"/>
          <c:tx>
            <c:strRef>
              <c:f>'base shear'!$W$17</c:f>
              <c:strCache>
                <c:ptCount val="1"/>
                <c:pt idx="0">
                  <c:v>SB</c:v>
                </c:pt>
              </c:strCache>
            </c:strRef>
          </c:tx>
          <c:spPr>
            <a:ln w="19050" cap="rnd">
              <a:solidFill>
                <a:schemeClr val="accent2"/>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shear'!$W$19:$W$81</c:f>
              <c:numCache>
                <c:formatCode>0.000</c:formatCode>
                <c:ptCount val="63"/>
                <c:pt idx="0">
                  <c:v>1.2</c:v>
                </c:pt>
                <c:pt idx="1">
                  <c:v>1.2</c:v>
                </c:pt>
                <c:pt idx="2">
                  <c:v>1.2</c:v>
                </c:pt>
                <c:pt idx="3">
                  <c:v>1.2</c:v>
                </c:pt>
                <c:pt idx="5">
                  <c:v>1.2</c:v>
                </c:pt>
                <c:pt idx="6">
                  <c:v>1.2</c:v>
                </c:pt>
                <c:pt idx="7">
                  <c:v>1.2</c:v>
                </c:pt>
                <c:pt idx="8">
                  <c:v>1.2</c:v>
                </c:pt>
                <c:pt idx="9">
                  <c:v>1.2</c:v>
                </c:pt>
                <c:pt idx="10">
                  <c:v>1.2</c:v>
                </c:pt>
                <c:pt idx="11">
                  <c:v>1.2</c:v>
                </c:pt>
                <c:pt idx="12">
                  <c:v>1.1636363636363636</c:v>
                </c:pt>
                <c:pt idx="13">
                  <c:v>1.0666666666666667</c:v>
                </c:pt>
                <c:pt idx="14">
                  <c:v>0.98461538461538456</c:v>
                </c:pt>
                <c:pt idx="15">
                  <c:v>0.91428571428571437</c:v>
                </c:pt>
                <c:pt idx="16">
                  <c:v>0.85333333333333339</c:v>
                </c:pt>
                <c:pt idx="17">
                  <c:v>0.79999999999999993</c:v>
                </c:pt>
                <c:pt idx="18">
                  <c:v>0.75294117647058822</c:v>
                </c:pt>
                <c:pt idx="19">
                  <c:v>0.71111111111111114</c:v>
                </c:pt>
                <c:pt idx="20">
                  <c:v>0.67368421052631589</c:v>
                </c:pt>
                <c:pt idx="21">
                  <c:v>0.64</c:v>
                </c:pt>
                <c:pt idx="22">
                  <c:v>0.60952380952380947</c:v>
                </c:pt>
                <c:pt idx="23">
                  <c:v>0.58181818181818179</c:v>
                </c:pt>
                <c:pt idx="24">
                  <c:v>0.55652173913043479</c:v>
                </c:pt>
                <c:pt idx="25">
                  <c:v>0.53333333333333333</c:v>
                </c:pt>
                <c:pt idx="26">
                  <c:v>0.51200000000000001</c:v>
                </c:pt>
                <c:pt idx="27">
                  <c:v>0.49230769230769228</c:v>
                </c:pt>
                <c:pt idx="28">
                  <c:v>0.47407407407407404</c:v>
                </c:pt>
                <c:pt idx="29">
                  <c:v>0.45714285714285718</c:v>
                </c:pt>
                <c:pt idx="30">
                  <c:v>0.44137931034482764</c:v>
                </c:pt>
                <c:pt idx="31">
                  <c:v>0.42666666666666669</c:v>
                </c:pt>
                <c:pt idx="32">
                  <c:v>0.41290322580645161</c:v>
                </c:pt>
                <c:pt idx="33">
                  <c:v>0.39999999999999997</c:v>
                </c:pt>
                <c:pt idx="34">
                  <c:v>0.38787878787878793</c:v>
                </c:pt>
                <c:pt idx="36">
                  <c:v>0.37647058823529411</c:v>
                </c:pt>
                <c:pt idx="37">
                  <c:v>0.36571428571428571</c:v>
                </c:pt>
                <c:pt idx="38">
                  <c:v>0.35555555555555557</c:v>
                </c:pt>
                <c:pt idx="39">
                  <c:v>0.34594594594594591</c:v>
                </c:pt>
                <c:pt idx="40">
                  <c:v>0.33684210526315794</c:v>
                </c:pt>
                <c:pt idx="41">
                  <c:v>0.3282051282051282</c:v>
                </c:pt>
                <c:pt idx="42">
                  <c:v>0.32</c:v>
                </c:pt>
                <c:pt idx="43">
                  <c:v>0.31219512195121957</c:v>
                </c:pt>
                <c:pt idx="44">
                  <c:v>0.30476190476190473</c:v>
                </c:pt>
                <c:pt idx="45">
                  <c:v>0.29767441860465116</c:v>
                </c:pt>
                <c:pt idx="46">
                  <c:v>0.29090909090909089</c:v>
                </c:pt>
                <c:pt idx="47">
                  <c:v>0.28444444444444444</c:v>
                </c:pt>
                <c:pt idx="48">
                  <c:v>0.27826086956521739</c:v>
                </c:pt>
                <c:pt idx="49">
                  <c:v>0.2723404255319149</c:v>
                </c:pt>
                <c:pt idx="50">
                  <c:v>0.26666666666666666</c:v>
                </c:pt>
                <c:pt idx="51">
                  <c:v>0.26122448979591834</c:v>
                </c:pt>
                <c:pt idx="52">
                  <c:v>0.25600000000000001</c:v>
                </c:pt>
                <c:pt idx="53">
                  <c:v>0.25098039215686274</c:v>
                </c:pt>
                <c:pt idx="54">
                  <c:v>0.24615384615384614</c:v>
                </c:pt>
                <c:pt idx="55">
                  <c:v>0.24150943396226415</c:v>
                </c:pt>
                <c:pt idx="56">
                  <c:v>0.23703703703703702</c:v>
                </c:pt>
                <c:pt idx="57">
                  <c:v>0.23272727272727273</c:v>
                </c:pt>
                <c:pt idx="58">
                  <c:v>0.22857142857142859</c:v>
                </c:pt>
                <c:pt idx="59">
                  <c:v>0.22456140350877193</c:v>
                </c:pt>
                <c:pt idx="60">
                  <c:v>0.22068965517241382</c:v>
                </c:pt>
                <c:pt idx="61">
                  <c:v>0.21694915254237288</c:v>
                </c:pt>
                <c:pt idx="62">
                  <c:v>0.21333333333333335</c:v>
                </c:pt>
              </c:numCache>
            </c:numRef>
          </c:yVal>
          <c:smooth val="0"/>
          <c:extLst>
            <c:ext xmlns:c16="http://schemas.microsoft.com/office/drawing/2014/chart" uri="{C3380CC4-5D6E-409C-BE32-E72D297353CC}">
              <c16:uniqueId val="{00000001-FD3B-4BC3-8BCE-5D4787AC5AD1}"/>
            </c:ext>
          </c:extLst>
        </c:ser>
        <c:ser>
          <c:idx val="2"/>
          <c:order val="2"/>
          <c:tx>
            <c:strRef>
              <c:f>'base shear'!$X$17</c:f>
              <c:strCache>
                <c:ptCount val="1"/>
                <c:pt idx="0">
                  <c:v>SC</c:v>
                </c:pt>
              </c:strCache>
            </c:strRef>
          </c:tx>
          <c:spPr>
            <a:ln w="19050" cap="rnd">
              <a:solidFill>
                <a:schemeClr val="accent3"/>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shear'!$X$19:$X$81</c:f>
              <c:numCache>
                <c:formatCode>0.000</c:formatCode>
                <c:ptCount val="63"/>
                <c:pt idx="0">
                  <c:v>1.2</c:v>
                </c:pt>
                <c:pt idx="1">
                  <c:v>1.2</c:v>
                </c:pt>
                <c:pt idx="2">
                  <c:v>1.2</c:v>
                </c:pt>
                <c:pt idx="3">
                  <c:v>1.2</c:v>
                </c:pt>
                <c:pt idx="5">
                  <c:v>1.2</c:v>
                </c:pt>
                <c:pt idx="6">
                  <c:v>1.2</c:v>
                </c:pt>
                <c:pt idx="7">
                  <c:v>1.2</c:v>
                </c:pt>
                <c:pt idx="8">
                  <c:v>1.2</c:v>
                </c:pt>
                <c:pt idx="9">
                  <c:v>1.2</c:v>
                </c:pt>
                <c:pt idx="10">
                  <c:v>1.2</c:v>
                </c:pt>
                <c:pt idx="11">
                  <c:v>1.2</c:v>
                </c:pt>
                <c:pt idx="12">
                  <c:v>1.2</c:v>
                </c:pt>
                <c:pt idx="13">
                  <c:v>1.2</c:v>
                </c:pt>
                <c:pt idx="14">
                  <c:v>1.2</c:v>
                </c:pt>
                <c:pt idx="15">
                  <c:v>1.2</c:v>
                </c:pt>
                <c:pt idx="16">
                  <c:v>1.1946666666666668</c:v>
                </c:pt>
                <c:pt idx="17">
                  <c:v>1.1199999999999999</c:v>
                </c:pt>
                <c:pt idx="18">
                  <c:v>1.0541176470588236</c:v>
                </c:pt>
                <c:pt idx="19">
                  <c:v>0.99555555555555553</c:v>
                </c:pt>
                <c:pt idx="20">
                  <c:v>0.9431578947368422</c:v>
                </c:pt>
                <c:pt idx="21">
                  <c:v>0.89600000000000002</c:v>
                </c:pt>
                <c:pt idx="22">
                  <c:v>0.85333333333333328</c:v>
                </c:pt>
                <c:pt idx="23">
                  <c:v>0.81454545454545446</c:v>
                </c:pt>
                <c:pt idx="24">
                  <c:v>0.77913043478260879</c:v>
                </c:pt>
                <c:pt idx="25">
                  <c:v>0.7466666666666667</c:v>
                </c:pt>
                <c:pt idx="26">
                  <c:v>0.71679999999999999</c:v>
                </c:pt>
                <c:pt idx="27">
                  <c:v>0.6892307692307692</c:v>
                </c:pt>
                <c:pt idx="28">
                  <c:v>0.66370370370370368</c:v>
                </c:pt>
                <c:pt idx="29">
                  <c:v>0.64</c:v>
                </c:pt>
                <c:pt idx="30">
                  <c:v>0.61793103448275866</c:v>
                </c:pt>
                <c:pt idx="31">
                  <c:v>0.59733333333333338</c:v>
                </c:pt>
                <c:pt idx="32">
                  <c:v>0.5780645161290322</c:v>
                </c:pt>
                <c:pt idx="33">
                  <c:v>0.55999999999999994</c:v>
                </c:pt>
                <c:pt idx="34">
                  <c:v>0.54303030303030309</c:v>
                </c:pt>
                <c:pt idx="36">
                  <c:v>0.5270588235294118</c:v>
                </c:pt>
                <c:pt idx="37">
                  <c:v>0.51200000000000001</c:v>
                </c:pt>
                <c:pt idx="38">
                  <c:v>0.49777777777777776</c:v>
                </c:pt>
                <c:pt idx="39">
                  <c:v>0.48432432432432432</c:v>
                </c:pt>
                <c:pt idx="40">
                  <c:v>0.4715789473684211</c:v>
                </c:pt>
                <c:pt idx="41">
                  <c:v>0.45948717948717949</c:v>
                </c:pt>
                <c:pt idx="42">
                  <c:v>0.44800000000000001</c:v>
                </c:pt>
                <c:pt idx="43">
                  <c:v>0.43707317073170737</c:v>
                </c:pt>
                <c:pt idx="44">
                  <c:v>0.42666666666666664</c:v>
                </c:pt>
                <c:pt idx="45">
                  <c:v>0.41674418604651164</c:v>
                </c:pt>
                <c:pt idx="46">
                  <c:v>0.40727272727272723</c:v>
                </c:pt>
                <c:pt idx="47">
                  <c:v>0.39822222222222226</c:v>
                </c:pt>
                <c:pt idx="48">
                  <c:v>0.3895652173913044</c:v>
                </c:pt>
                <c:pt idx="49">
                  <c:v>0.38127659574468087</c:v>
                </c:pt>
                <c:pt idx="50">
                  <c:v>0.37333333333333335</c:v>
                </c:pt>
                <c:pt idx="51">
                  <c:v>0.36571428571428571</c:v>
                </c:pt>
                <c:pt idx="52">
                  <c:v>0.3584</c:v>
                </c:pt>
                <c:pt idx="53">
                  <c:v>0.35137254901960785</c:v>
                </c:pt>
                <c:pt idx="54">
                  <c:v>0.3446153846153846</c:v>
                </c:pt>
                <c:pt idx="55">
                  <c:v>0.33811320754716984</c:v>
                </c:pt>
                <c:pt idx="56">
                  <c:v>0.33185185185185184</c:v>
                </c:pt>
                <c:pt idx="57">
                  <c:v>0.32581818181818184</c:v>
                </c:pt>
                <c:pt idx="58">
                  <c:v>0.32</c:v>
                </c:pt>
                <c:pt idx="59">
                  <c:v>0.31438596491228071</c:v>
                </c:pt>
                <c:pt idx="60">
                  <c:v>0.30896551724137933</c:v>
                </c:pt>
                <c:pt idx="61">
                  <c:v>0.30372881355932202</c:v>
                </c:pt>
                <c:pt idx="62">
                  <c:v>0.29866666666666669</c:v>
                </c:pt>
              </c:numCache>
            </c:numRef>
          </c:yVal>
          <c:smooth val="0"/>
          <c:extLst>
            <c:ext xmlns:c16="http://schemas.microsoft.com/office/drawing/2014/chart" uri="{C3380CC4-5D6E-409C-BE32-E72D297353CC}">
              <c16:uniqueId val="{00000002-FD3B-4BC3-8BCE-5D4787AC5AD1}"/>
            </c:ext>
          </c:extLst>
        </c:ser>
        <c:ser>
          <c:idx val="3"/>
          <c:order val="3"/>
          <c:tx>
            <c:strRef>
              <c:f>'base shear'!$Y$17</c:f>
              <c:strCache>
                <c:ptCount val="1"/>
                <c:pt idx="0">
                  <c:v>SD</c:v>
                </c:pt>
              </c:strCache>
            </c:strRef>
          </c:tx>
          <c:spPr>
            <a:ln w="19050" cap="rnd">
              <a:solidFill>
                <a:schemeClr val="accent4"/>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shear'!$Y$19:$Y$81</c:f>
              <c:numCache>
                <c:formatCode>0.000</c:formatCode>
                <c:ptCount val="63"/>
                <c:pt idx="0">
                  <c:v>1.32</c:v>
                </c:pt>
                <c:pt idx="1">
                  <c:v>1.32</c:v>
                </c:pt>
                <c:pt idx="2">
                  <c:v>1.32</c:v>
                </c:pt>
                <c:pt idx="3">
                  <c:v>1.32</c:v>
                </c:pt>
                <c:pt idx="5">
                  <c:v>1.32</c:v>
                </c:pt>
                <c:pt idx="6">
                  <c:v>1.32</c:v>
                </c:pt>
                <c:pt idx="7">
                  <c:v>1.32</c:v>
                </c:pt>
                <c:pt idx="8">
                  <c:v>1.32</c:v>
                </c:pt>
                <c:pt idx="9">
                  <c:v>1.32</c:v>
                </c:pt>
                <c:pt idx="10">
                  <c:v>1.32</c:v>
                </c:pt>
                <c:pt idx="11">
                  <c:v>1.32</c:v>
                </c:pt>
                <c:pt idx="12">
                  <c:v>1.32</c:v>
                </c:pt>
                <c:pt idx="13">
                  <c:v>1.32</c:v>
                </c:pt>
                <c:pt idx="14">
                  <c:v>1.32</c:v>
                </c:pt>
                <c:pt idx="15">
                  <c:v>1.32</c:v>
                </c:pt>
                <c:pt idx="16">
                  <c:v>1.32</c:v>
                </c:pt>
                <c:pt idx="17">
                  <c:v>1.28</c:v>
                </c:pt>
                <c:pt idx="18">
                  <c:v>1.2047058823529413</c:v>
                </c:pt>
                <c:pt idx="19">
                  <c:v>1.1377777777777778</c:v>
                </c:pt>
                <c:pt idx="20">
                  <c:v>1.0778947368421052</c:v>
                </c:pt>
                <c:pt idx="21">
                  <c:v>1.024</c:v>
                </c:pt>
                <c:pt idx="22">
                  <c:v>0.97523809523809524</c:v>
                </c:pt>
                <c:pt idx="23">
                  <c:v>0.93090909090909091</c:v>
                </c:pt>
                <c:pt idx="24">
                  <c:v>0.89043478260869569</c:v>
                </c:pt>
                <c:pt idx="25">
                  <c:v>0.85333333333333339</c:v>
                </c:pt>
                <c:pt idx="26">
                  <c:v>0.81920000000000004</c:v>
                </c:pt>
                <c:pt idx="27">
                  <c:v>0.78769230769230769</c:v>
                </c:pt>
                <c:pt idx="28">
                  <c:v>0.75851851851851848</c:v>
                </c:pt>
                <c:pt idx="29">
                  <c:v>0.73142857142857154</c:v>
                </c:pt>
                <c:pt idx="30">
                  <c:v>0.70620689655172419</c:v>
                </c:pt>
                <c:pt idx="31">
                  <c:v>0.68266666666666664</c:v>
                </c:pt>
                <c:pt idx="32">
                  <c:v>0.66064516129032258</c:v>
                </c:pt>
                <c:pt idx="33">
                  <c:v>0.64</c:v>
                </c:pt>
                <c:pt idx="34">
                  <c:v>0.62060606060606061</c:v>
                </c:pt>
                <c:pt idx="36">
                  <c:v>0.60235294117647065</c:v>
                </c:pt>
                <c:pt idx="37">
                  <c:v>0.58514285714285719</c:v>
                </c:pt>
                <c:pt idx="38">
                  <c:v>0.56888888888888889</c:v>
                </c:pt>
                <c:pt idx="39">
                  <c:v>0.55351351351351352</c:v>
                </c:pt>
                <c:pt idx="40">
                  <c:v>0.53894736842105262</c:v>
                </c:pt>
                <c:pt idx="41">
                  <c:v>0.52512820512820513</c:v>
                </c:pt>
                <c:pt idx="42">
                  <c:v>0.51200000000000001</c:v>
                </c:pt>
                <c:pt idx="43">
                  <c:v>0.49951219512195127</c:v>
                </c:pt>
                <c:pt idx="44">
                  <c:v>0.48761904761904762</c:v>
                </c:pt>
                <c:pt idx="45">
                  <c:v>0.47627906976744189</c:v>
                </c:pt>
                <c:pt idx="46">
                  <c:v>0.46545454545454545</c:v>
                </c:pt>
                <c:pt idx="47">
                  <c:v>0.45511111111111113</c:v>
                </c:pt>
                <c:pt idx="48">
                  <c:v>0.44521739130434784</c:v>
                </c:pt>
                <c:pt idx="49">
                  <c:v>0.43574468085106383</c:v>
                </c:pt>
                <c:pt idx="50">
                  <c:v>0.42666666666666669</c:v>
                </c:pt>
                <c:pt idx="51">
                  <c:v>0.41795918367346935</c:v>
                </c:pt>
                <c:pt idx="52">
                  <c:v>0.40960000000000002</c:v>
                </c:pt>
                <c:pt idx="53">
                  <c:v>0.40156862745098043</c:v>
                </c:pt>
                <c:pt idx="54">
                  <c:v>0.39384615384615385</c:v>
                </c:pt>
                <c:pt idx="55">
                  <c:v>0.38641509433962268</c:v>
                </c:pt>
                <c:pt idx="56">
                  <c:v>0.37925925925925924</c:v>
                </c:pt>
                <c:pt idx="57">
                  <c:v>0.3723636363636364</c:v>
                </c:pt>
                <c:pt idx="58">
                  <c:v>0.36571428571428577</c:v>
                </c:pt>
                <c:pt idx="59">
                  <c:v>0.35929824561403506</c:v>
                </c:pt>
                <c:pt idx="60">
                  <c:v>0.3531034482758621</c:v>
                </c:pt>
                <c:pt idx="61">
                  <c:v>0.34711864406779658</c:v>
                </c:pt>
                <c:pt idx="62">
                  <c:v>0.34133333333333332</c:v>
                </c:pt>
              </c:numCache>
            </c:numRef>
          </c:yVal>
          <c:smooth val="0"/>
          <c:extLst>
            <c:ext xmlns:c16="http://schemas.microsoft.com/office/drawing/2014/chart" uri="{C3380CC4-5D6E-409C-BE32-E72D297353CC}">
              <c16:uniqueId val="{00000003-FD3B-4BC3-8BCE-5D4787AC5AD1}"/>
            </c:ext>
          </c:extLst>
        </c:ser>
        <c:ser>
          <c:idx val="4"/>
          <c:order val="4"/>
          <c:tx>
            <c:strRef>
              <c:f>'base shear'!$Z$17</c:f>
              <c:strCache>
                <c:ptCount val="1"/>
                <c:pt idx="0">
                  <c:v>SE</c:v>
                </c:pt>
              </c:strCache>
            </c:strRef>
          </c:tx>
          <c:spPr>
            <a:ln w="19050" cap="rnd">
              <a:solidFill>
                <a:schemeClr val="accent5"/>
              </a:solidFill>
              <a:round/>
            </a:ln>
            <a:effectLst/>
          </c:spPr>
          <c:marker>
            <c:symbol val="none"/>
          </c:marker>
          <c:xVal>
            <c:numRef>
              <c:f>'base shear'!$U$19:$U$81</c:f>
              <c:numCache>
                <c:formatCode>General</c:formatCode>
                <c:ptCount val="63"/>
                <c:pt idx="0">
                  <c:v>0</c:v>
                </c:pt>
                <c:pt idx="1">
                  <c:v>0.05</c:v>
                </c:pt>
                <c:pt idx="2">
                  <c:v>0.1</c:v>
                </c:pt>
                <c:pt idx="3">
                  <c:v>0.15</c:v>
                </c:pt>
                <c:pt idx="5">
                  <c:v>0.2</c:v>
                </c:pt>
                <c:pt idx="6">
                  <c:v>0.25</c:v>
                </c:pt>
                <c:pt idx="7">
                  <c:v>0.3</c:v>
                </c:pt>
                <c:pt idx="8">
                  <c:v>0.35</c:v>
                </c:pt>
                <c:pt idx="9">
                  <c:v>0.4</c:v>
                </c:pt>
                <c:pt idx="10">
                  <c:v>0.45</c:v>
                </c:pt>
                <c:pt idx="11">
                  <c:v>0.5</c:v>
                </c:pt>
                <c:pt idx="12">
                  <c:v>0.55000000000000004</c:v>
                </c:pt>
                <c:pt idx="13">
                  <c:v>0.6</c:v>
                </c:pt>
                <c:pt idx="14">
                  <c:v>0.65</c:v>
                </c:pt>
                <c:pt idx="15">
                  <c:v>0.7</c:v>
                </c:pt>
                <c:pt idx="16">
                  <c:v>0.75</c:v>
                </c:pt>
                <c:pt idx="17">
                  <c:v>0.8</c:v>
                </c:pt>
                <c:pt idx="18">
                  <c:v>0.85</c:v>
                </c:pt>
                <c:pt idx="19">
                  <c:v>0.9</c:v>
                </c:pt>
                <c:pt idx="20">
                  <c:v>0.95</c:v>
                </c:pt>
                <c:pt idx="21">
                  <c:v>1</c:v>
                </c:pt>
                <c:pt idx="22">
                  <c:v>1.05</c:v>
                </c:pt>
                <c:pt idx="23">
                  <c:v>1.1000000000000001</c:v>
                </c:pt>
                <c:pt idx="24">
                  <c:v>1.1499999999999999</c:v>
                </c:pt>
                <c:pt idx="25">
                  <c:v>1.2</c:v>
                </c:pt>
                <c:pt idx="26">
                  <c:v>1.25</c:v>
                </c:pt>
                <c:pt idx="27">
                  <c:v>1.3</c:v>
                </c:pt>
                <c:pt idx="28">
                  <c:v>1.35</c:v>
                </c:pt>
                <c:pt idx="29">
                  <c:v>1.4</c:v>
                </c:pt>
                <c:pt idx="30">
                  <c:v>1.45</c:v>
                </c:pt>
                <c:pt idx="31">
                  <c:v>1.5</c:v>
                </c:pt>
                <c:pt idx="32">
                  <c:v>1.55</c:v>
                </c:pt>
                <c:pt idx="33">
                  <c:v>1.6</c:v>
                </c:pt>
                <c:pt idx="34">
                  <c:v>1.65</c:v>
                </c:pt>
                <c:pt idx="36">
                  <c:v>1.7</c:v>
                </c:pt>
                <c:pt idx="37">
                  <c:v>1.75</c:v>
                </c:pt>
                <c:pt idx="38">
                  <c:v>1.8</c:v>
                </c:pt>
                <c:pt idx="39">
                  <c:v>1.85</c:v>
                </c:pt>
                <c:pt idx="40">
                  <c:v>1.9</c:v>
                </c:pt>
                <c:pt idx="41">
                  <c:v>1.95</c:v>
                </c:pt>
                <c:pt idx="42">
                  <c:v>2</c:v>
                </c:pt>
                <c:pt idx="43">
                  <c:v>2.0499999999999998</c:v>
                </c:pt>
                <c:pt idx="44">
                  <c:v>2.1</c:v>
                </c:pt>
                <c:pt idx="45">
                  <c:v>2.15</c:v>
                </c:pt>
                <c:pt idx="46">
                  <c:v>2.2000000000000002</c:v>
                </c:pt>
                <c:pt idx="47">
                  <c:v>2.25</c:v>
                </c:pt>
                <c:pt idx="48">
                  <c:v>2.2999999999999998</c:v>
                </c:pt>
                <c:pt idx="49">
                  <c:v>2.35</c:v>
                </c:pt>
                <c:pt idx="50">
                  <c:v>2.4</c:v>
                </c:pt>
                <c:pt idx="51">
                  <c:v>2.4500000000000002</c:v>
                </c:pt>
                <c:pt idx="52">
                  <c:v>2.5</c:v>
                </c:pt>
                <c:pt idx="53">
                  <c:v>2.5499999999999998</c:v>
                </c:pt>
                <c:pt idx="54">
                  <c:v>2.6</c:v>
                </c:pt>
                <c:pt idx="55">
                  <c:v>2.65</c:v>
                </c:pt>
                <c:pt idx="56">
                  <c:v>2.7</c:v>
                </c:pt>
                <c:pt idx="57">
                  <c:v>2.75</c:v>
                </c:pt>
                <c:pt idx="58">
                  <c:v>2.8</c:v>
                </c:pt>
                <c:pt idx="59">
                  <c:v>2.85</c:v>
                </c:pt>
                <c:pt idx="60">
                  <c:v>2.9</c:v>
                </c:pt>
                <c:pt idx="61">
                  <c:v>2.95</c:v>
                </c:pt>
                <c:pt idx="62">
                  <c:v>3</c:v>
                </c:pt>
              </c:numCache>
            </c:numRef>
          </c:xVal>
          <c:yVal>
            <c:numRef>
              <c:f>'base shear'!$Z$19:$Z$81</c:f>
              <c:numCache>
                <c:formatCode>0.000</c:formatCode>
                <c:ptCount val="63"/>
                <c:pt idx="0">
                  <c:v>1.32</c:v>
                </c:pt>
                <c:pt idx="1">
                  <c:v>1.32</c:v>
                </c:pt>
                <c:pt idx="2">
                  <c:v>1.32</c:v>
                </c:pt>
                <c:pt idx="3">
                  <c:v>1.32</c:v>
                </c:pt>
                <c:pt idx="5">
                  <c:v>1.32</c:v>
                </c:pt>
                <c:pt idx="6">
                  <c:v>1.32</c:v>
                </c:pt>
                <c:pt idx="7">
                  <c:v>1.32</c:v>
                </c:pt>
                <c:pt idx="8">
                  <c:v>1.32</c:v>
                </c:pt>
                <c:pt idx="9">
                  <c:v>1.32</c:v>
                </c:pt>
                <c:pt idx="10">
                  <c:v>1.32</c:v>
                </c:pt>
                <c:pt idx="11">
                  <c:v>1.32</c:v>
                </c:pt>
                <c:pt idx="12">
                  <c:v>1.32</c:v>
                </c:pt>
                <c:pt idx="13">
                  <c:v>1.32</c:v>
                </c:pt>
                <c:pt idx="14">
                  <c:v>1.32</c:v>
                </c:pt>
                <c:pt idx="15">
                  <c:v>1.32</c:v>
                </c:pt>
                <c:pt idx="16">
                  <c:v>1.32</c:v>
                </c:pt>
                <c:pt idx="17">
                  <c:v>1.32</c:v>
                </c:pt>
                <c:pt idx="18">
                  <c:v>1.32</c:v>
                </c:pt>
                <c:pt idx="19">
                  <c:v>1.32</c:v>
                </c:pt>
                <c:pt idx="20">
                  <c:v>1.32</c:v>
                </c:pt>
                <c:pt idx="21">
                  <c:v>1.32</c:v>
                </c:pt>
                <c:pt idx="22">
                  <c:v>1.32</c:v>
                </c:pt>
                <c:pt idx="23">
                  <c:v>1.32</c:v>
                </c:pt>
                <c:pt idx="24">
                  <c:v>1.32</c:v>
                </c:pt>
                <c:pt idx="25">
                  <c:v>1.28</c:v>
                </c:pt>
                <c:pt idx="26">
                  <c:v>1.2288000000000001</c:v>
                </c:pt>
                <c:pt idx="27">
                  <c:v>1.1815384615384614</c:v>
                </c:pt>
                <c:pt idx="28">
                  <c:v>1.1377777777777778</c:v>
                </c:pt>
                <c:pt idx="29">
                  <c:v>1.0971428571428572</c:v>
                </c:pt>
                <c:pt idx="30">
                  <c:v>1.0593103448275862</c:v>
                </c:pt>
                <c:pt idx="31">
                  <c:v>1.024</c:v>
                </c:pt>
                <c:pt idx="32">
                  <c:v>0.99096774193548387</c:v>
                </c:pt>
                <c:pt idx="33">
                  <c:v>0.96</c:v>
                </c:pt>
                <c:pt idx="34">
                  <c:v>0.93090909090909102</c:v>
                </c:pt>
                <c:pt idx="36">
                  <c:v>0.90352941176470591</c:v>
                </c:pt>
                <c:pt idx="37">
                  <c:v>0.87771428571428578</c:v>
                </c:pt>
                <c:pt idx="38">
                  <c:v>0.85333333333333328</c:v>
                </c:pt>
                <c:pt idx="39">
                  <c:v>0.83027027027027023</c:v>
                </c:pt>
                <c:pt idx="40">
                  <c:v>0.80842105263157904</c:v>
                </c:pt>
                <c:pt idx="41">
                  <c:v>0.78769230769230769</c:v>
                </c:pt>
                <c:pt idx="42">
                  <c:v>0.76800000000000002</c:v>
                </c:pt>
                <c:pt idx="43">
                  <c:v>0.74926829268292694</c:v>
                </c:pt>
                <c:pt idx="44">
                  <c:v>0.73142857142857143</c:v>
                </c:pt>
                <c:pt idx="45">
                  <c:v>0.7144186046511628</c:v>
                </c:pt>
                <c:pt idx="46">
                  <c:v>0.69818181818181813</c:v>
                </c:pt>
                <c:pt idx="47">
                  <c:v>0.68266666666666664</c:v>
                </c:pt>
                <c:pt idx="48">
                  <c:v>0.66782608695652179</c:v>
                </c:pt>
                <c:pt idx="49">
                  <c:v>0.65361702127659571</c:v>
                </c:pt>
                <c:pt idx="50">
                  <c:v>0.64</c:v>
                </c:pt>
                <c:pt idx="51">
                  <c:v>0.62693877551020405</c:v>
                </c:pt>
                <c:pt idx="52">
                  <c:v>0.61440000000000006</c:v>
                </c:pt>
                <c:pt idx="53">
                  <c:v>0.60235294117647065</c:v>
                </c:pt>
                <c:pt idx="54">
                  <c:v>0.59076923076923071</c:v>
                </c:pt>
                <c:pt idx="55">
                  <c:v>0.57962264150943399</c:v>
                </c:pt>
                <c:pt idx="56">
                  <c:v>0.56888888888888889</c:v>
                </c:pt>
                <c:pt idx="57">
                  <c:v>0.55854545454545457</c:v>
                </c:pt>
                <c:pt idx="58">
                  <c:v>0.5485714285714286</c:v>
                </c:pt>
                <c:pt idx="59">
                  <c:v>0.53894736842105262</c:v>
                </c:pt>
                <c:pt idx="60">
                  <c:v>0.52965517241379312</c:v>
                </c:pt>
                <c:pt idx="61">
                  <c:v>0.52067796610169492</c:v>
                </c:pt>
                <c:pt idx="62">
                  <c:v>0.51200000000000001</c:v>
                </c:pt>
              </c:numCache>
            </c:numRef>
          </c:yVal>
          <c:smooth val="0"/>
          <c:extLst>
            <c:ext xmlns:c16="http://schemas.microsoft.com/office/drawing/2014/chart" uri="{C3380CC4-5D6E-409C-BE32-E72D297353CC}">
              <c16:uniqueId val="{00000004-FD3B-4BC3-8BCE-5D4787AC5AD1}"/>
            </c:ext>
          </c:extLst>
        </c:ser>
        <c:dLbls>
          <c:showLegendKey val="0"/>
          <c:showVal val="0"/>
          <c:showCatName val="0"/>
          <c:showSerName val="0"/>
          <c:showPercent val="0"/>
          <c:showBubbleSize val="0"/>
        </c:dLbls>
        <c:axId val="149423360"/>
        <c:axId val="149419832"/>
      </c:scatterChart>
      <c:valAx>
        <c:axId val="149423360"/>
        <c:scaling>
          <c:orientation val="minMax"/>
          <c:max val="3"/>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en-US"/>
          </a:p>
        </c:txPr>
        <c:crossAx val="149419832"/>
        <c:crosses val="autoZero"/>
        <c:crossBetween val="midCat"/>
      </c:valAx>
      <c:valAx>
        <c:axId val="149419832"/>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en-US"/>
          </a:p>
        </c:txPr>
        <c:crossAx val="149423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40" b="0" i="0" u="none" strike="noStrike" kern="1200" spc="0" baseline="0">
                <a:solidFill>
                  <a:schemeClr val="tx1">
                    <a:lumMod val="65000"/>
                    <a:lumOff val="35000"/>
                  </a:schemeClr>
                </a:solidFill>
                <a:latin typeface="+mn-lt"/>
                <a:ea typeface="+mn-ea"/>
                <a:cs typeface="+mn-cs"/>
              </a:defRPr>
            </a:pPr>
            <a:r>
              <a:rPr lang="ja-JP"/>
              <a:t>固有周期比較</a:t>
            </a:r>
          </a:p>
        </c:rich>
      </c:tx>
      <c:overlay val="0"/>
      <c:spPr>
        <a:noFill/>
        <a:ln>
          <a:noFill/>
        </a:ln>
        <a:effectLst/>
      </c:spPr>
      <c:txPr>
        <a:bodyPr rot="0" spcFirstLastPara="1" vertOverflow="ellipsis" vert="horz" wrap="square" anchor="ctr" anchorCtr="1"/>
        <a:lstStyle/>
        <a:p>
          <a:pPr>
            <a:defRPr lang="ja-JP"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'Building period '!$Y$103</c:f>
              <c:strCache>
                <c:ptCount val="1"/>
                <c:pt idx="0">
                  <c:v>フィリピン Tf（略算）</c:v>
                </c:pt>
              </c:strCache>
            </c:strRef>
          </c:tx>
          <c:spPr>
            <a:ln w="19050" cap="rnd">
              <a:solidFill>
                <a:schemeClr val="accent1"/>
              </a:solidFill>
              <a:round/>
            </a:ln>
            <a:effectLst/>
          </c:spPr>
          <c:marker>
            <c:symbol val="none"/>
          </c:marker>
          <c:xVal>
            <c:numRef>
              <c:f>'Building period '!$X$104:$X$153</c:f>
              <c:numCache>
                <c:formatCode>General</c:formatCode>
                <c:ptCount val="5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pt idx="20">
                  <c:v>105</c:v>
                </c:pt>
                <c:pt idx="21">
                  <c:v>110</c:v>
                </c:pt>
                <c:pt idx="22">
                  <c:v>115</c:v>
                </c:pt>
                <c:pt idx="23">
                  <c:v>120</c:v>
                </c:pt>
                <c:pt idx="24">
                  <c:v>125</c:v>
                </c:pt>
                <c:pt idx="25">
                  <c:v>130</c:v>
                </c:pt>
                <c:pt idx="26">
                  <c:v>135</c:v>
                </c:pt>
                <c:pt idx="27">
                  <c:v>140</c:v>
                </c:pt>
                <c:pt idx="28">
                  <c:v>145</c:v>
                </c:pt>
                <c:pt idx="29">
                  <c:v>150</c:v>
                </c:pt>
                <c:pt idx="30">
                  <c:v>155</c:v>
                </c:pt>
                <c:pt idx="31">
                  <c:v>160</c:v>
                </c:pt>
                <c:pt idx="32">
                  <c:v>165</c:v>
                </c:pt>
                <c:pt idx="33">
                  <c:v>170</c:v>
                </c:pt>
                <c:pt idx="34">
                  <c:v>175</c:v>
                </c:pt>
                <c:pt idx="35">
                  <c:v>180</c:v>
                </c:pt>
                <c:pt idx="36">
                  <c:v>185</c:v>
                </c:pt>
                <c:pt idx="37">
                  <c:v>190</c:v>
                </c:pt>
                <c:pt idx="38">
                  <c:v>195</c:v>
                </c:pt>
                <c:pt idx="39">
                  <c:v>200</c:v>
                </c:pt>
                <c:pt idx="40">
                  <c:v>205</c:v>
                </c:pt>
                <c:pt idx="41">
                  <c:v>210</c:v>
                </c:pt>
                <c:pt idx="42">
                  <c:v>215</c:v>
                </c:pt>
                <c:pt idx="43">
                  <c:v>220</c:v>
                </c:pt>
                <c:pt idx="44">
                  <c:v>225</c:v>
                </c:pt>
                <c:pt idx="45">
                  <c:v>230</c:v>
                </c:pt>
                <c:pt idx="46">
                  <c:v>235</c:v>
                </c:pt>
                <c:pt idx="47">
                  <c:v>240</c:v>
                </c:pt>
                <c:pt idx="48">
                  <c:v>245</c:v>
                </c:pt>
                <c:pt idx="49">
                  <c:v>250</c:v>
                </c:pt>
              </c:numCache>
            </c:numRef>
          </c:xVal>
          <c:yVal>
            <c:numRef>
              <c:f>'Building period '!$Y$104:$Y$153</c:f>
              <c:numCache>
                <c:formatCode>0.00</c:formatCode>
                <c:ptCount val="50"/>
                <c:pt idx="0">
                  <c:v>0.24442458146888221</c:v>
                </c:pt>
                <c:pt idx="1">
                  <c:v>0.41107150871414527</c:v>
                </c:pt>
                <c:pt idx="2">
                  <c:v>0.55716755835153498</c:v>
                </c:pt>
                <c:pt idx="3">
                  <c:v>0.69133711618132154</c:v>
                </c:pt>
                <c:pt idx="4">
                  <c:v>0.81728284577617294</c:v>
                </c:pt>
                <c:pt idx="5">
                  <c:v>0.93704040502694119</c:v>
                </c:pt>
                <c:pt idx="6">
                  <c:v>1.0518853588399797</c:v>
                </c:pt>
                <c:pt idx="7">
                  <c:v>1.1626858054574281</c:v>
                </c:pt>
                <c:pt idx="8">
                  <c:v>1.2700673811685868</c:v>
                </c:pt>
                <c:pt idx="9">
                  <c:v>1.3745004305230766</c:v>
                </c:pt>
                <c:pt idx="10">
                  <c:v>1.4763502233107186</c:v>
                </c:pt>
                <c:pt idx="11">
                  <c:v>1.5759078350700866</c:v>
                </c:pt>
                <c:pt idx="12">
                  <c:v>1.6734101329964106</c:v>
                </c:pt>
                <c:pt idx="13">
                  <c:v>1.7690532550128131</c:v>
                </c:pt>
                <c:pt idx="14">
                  <c:v>1.8630020144748694</c:v>
                </c:pt>
                <c:pt idx="15">
                  <c:v>1.9553966517510575</c:v>
                </c:pt>
                <c:pt idx="16">
                  <c:v>2.0463578001859704</c:v>
                </c:pt>
                <c:pt idx="17">
                  <c:v>2.1359902159106756</c:v>
                </c:pt>
                <c:pt idx="18">
                  <c:v>2.2243856307398988</c:v>
                </c:pt>
                <c:pt idx="19">
                  <c:v>2.3116249695830859</c:v>
                </c:pt>
                <c:pt idx="20">
                  <c:v>2.3977800985831421</c:v>
                </c:pt>
                <c:pt idx="21">
                  <c:v>2.4829152208820098</c:v>
                </c:pt>
                <c:pt idx="22">
                  <c:v>2.5670880038055679</c:v>
                </c:pt>
                <c:pt idx="23">
                  <c:v>2.6503504985613571</c:v>
                </c:pt>
                <c:pt idx="24">
                  <c:v>2.7327498976817806</c:v>
                </c:pt>
                <c:pt idx="25">
                  <c:v>2.8143291641718458</c:v>
                </c:pt>
                <c:pt idx="26">
                  <c:v>2.8951275581818687</c:v>
                </c:pt>
                <c:pt idx="27">
                  <c:v>2.9751810810663772</c:v>
                </c:pt>
                <c:pt idx="28">
                  <c:v>3.0545228522702428</c:v>
                </c:pt>
                <c:pt idx="29">
                  <c:v>3.1331834311647335</c:v>
                </c:pt>
                <c:pt idx="30">
                  <c:v>3.2111910934379675</c:v>
                </c:pt>
                <c:pt idx="31">
                  <c:v>3.2885720697131604</c:v>
                </c:pt>
                <c:pt idx="32">
                  <c:v>3.3653507525735451</c:v>
                </c:pt>
                <c:pt idx="33">
                  <c:v>3.4415498770057189</c:v>
                </c:pt>
                <c:pt idx="34">
                  <c:v>3.5171906783544071</c:v>
                </c:pt>
                <c:pt idx="35">
                  <c:v>3.59229303115259</c:v>
                </c:pt>
                <c:pt idx="36">
                  <c:v>3.6668755716084762</c:v>
                </c:pt>
                <c:pt idx="37">
                  <c:v>3.7409558060621091</c:v>
                </c:pt>
                <c:pt idx="38">
                  <c:v>3.8145502073449511</c:v>
                </c:pt>
                <c:pt idx="39">
                  <c:v>3.8876743006667844</c:v>
                </c:pt>
                <c:pt idx="40">
                  <c:v>3.9603427404009497</c:v>
                </c:pt>
                <c:pt idx="41">
                  <c:v>4.032569378930523</c:v>
                </c:pt>
                <c:pt idx="42">
                  <c:v>4.1043673285454796</c:v>
                </c:pt>
                <c:pt idx="43">
                  <c:v>4.1757490172371323</c:v>
                </c:pt>
                <c:pt idx="44">
                  <c:v>4.2467262391164313</c:v>
                </c:pt>
                <c:pt idx="45">
                  <c:v>4.3173102000818302</c:v>
                </c:pt>
                <c:pt idx="46">
                  <c:v>4.3875115592776703</c:v>
                </c:pt>
                <c:pt idx="47">
                  <c:v>4.4573404668122789</c:v>
                </c:pt>
                <c:pt idx="48">
                  <c:v>4.526806598143966</c:v>
                </c:pt>
                <c:pt idx="49">
                  <c:v>4.5959191854911277</c:v>
                </c:pt>
              </c:numCache>
            </c:numRef>
          </c:yVal>
          <c:smooth val="0"/>
          <c:extLst>
            <c:ext xmlns:c16="http://schemas.microsoft.com/office/drawing/2014/chart" uri="{C3380CC4-5D6E-409C-BE32-E72D297353CC}">
              <c16:uniqueId val="{00000000-F097-4420-8271-3AC44CD8B510}"/>
            </c:ext>
          </c:extLst>
        </c:ser>
        <c:ser>
          <c:idx val="2"/>
          <c:order val="1"/>
          <c:tx>
            <c:strRef>
              <c:f>'Building period '!$Z$103</c:f>
              <c:strCache>
                <c:ptCount val="1"/>
                <c:pt idx="0">
                  <c:v>フィリピン Tf（精算上限）</c:v>
                </c:pt>
              </c:strCache>
            </c:strRef>
          </c:tx>
          <c:spPr>
            <a:ln w="19050" cap="rnd">
              <a:solidFill>
                <a:srgbClr val="0070C0"/>
              </a:solidFill>
              <a:prstDash val="lgDash"/>
              <a:round/>
            </a:ln>
            <a:effectLst/>
          </c:spPr>
          <c:marker>
            <c:symbol val="none"/>
          </c:marker>
          <c:xVal>
            <c:numRef>
              <c:f>'Building period '!$X$104:$X$115</c:f>
              <c:numCache>
                <c:formatCode>General</c:formatCode>
                <c:ptCount val="12"/>
                <c:pt idx="0">
                  <c:v>5</c:v>
                </c:pt>
                <c:pt idx="1">
                  <c:v>10</c:v>
                </c:pt>
                <c:pt idx="2">
                  <c:v>15</c:v>
                </c:pt>
                <c:pt idx="3">
                  <c:v>20</c:v>
                </c:pt>
                <c:pt idx="4">
                  <c:v>25</c:v>
                </c:pt>
                <c:pt idx="5">
                  <c:v>30</c:v>
                </c:pt>
                <c:pt idx="6">
                  <c:v>35</c:v>
                </c:pt>
                <c:pt idx="7">
                  <c:v>40</c:v>
                </c:pt>
                <c:pt idx="8">
                  <c:v>45</c:v>
                </c:pt>
                <c:pt idx="9">
                  <c:v>50</c:v>
                </c:pt>
                <c:pt idx="10">
                  <c:v>55</c:v>
                </c:pt>
                <c:pt idx="11">
                  <c:v>60</c:v>
                </c:pt>
              </c:numCache>
            </c:numRef>
          </c:xVal>
          <c:yVal>
            <c:numRef>
              <c:f>'Building period '!$Z$104:$Z$115</c:f>
              <c:numCache>
                <c:formatCode>0.00</c:formatCode>
                <c:ptCount val="12"/>
                <c:pt idx="0">
                  <c:v>0.31775195590954691</c:v>
                </c:pt>
                <c:pt idx="1">
                  <c:v>0.53439296132838887</c:v>
                </c:pt>
                <c:pt idx="2">
                  <c:v>0.72431782585699545</c:v>
                </c:pt>
                <c:pt idx="3">
                  <c:v>0.89873825103571803</c:v>
                </c:pt>
                <c:pt idx="4">
                  <c:v>1.0624676995090248</c:v>
                </c:pt>
                <c:pt idx="5">
                  <c:v>1.2181525265350235</c:v>
                </c:pt>
                <c:pt idx="6">
                  <c:v>1.3674509664919736</c:v>
                </c:pt>
                <c:pt idx="7">
                  <c:v>1.5114915470946566</c:v>
                </c:pt>
                <c:pt idx="8">
                  <c:v>1.6510875955191628</c:v>
                </c:pt>
                <c:pt idx="9">
                  <c:v>1.7868505596799995</c:v>
                </c:pt>
                <c:pt idx="10">
                  <c:v>1.9192552903039344</c:v>
                </c:pt>
                <c:pt idx="11">
                  <c:v>2.0486801855911128</c:v>
                </c:pt>
              </c:numCache>
            </c:numRef>
          </c:yVal>
          <c:smooth val="0"/>
          <c:extLst>
            <c:ext xmlns:c16="http://schemas.microsoft.com/office/drawing/2014/chart" uri="{C3380CC4-5D6E-409C-BE32-E72D297353CC}">
              <c16:uniqueId val="{00000001-F097-4420-8271-3AC44CD8B510}"/>
            </c:ext>
          </c:extLst>
        </c:ser>
        <c:ser>
          <c:idx val="1"/>
          <c:order val="2"/>
          <c:tx>
            <c:strRef>
              <c:f>'Building period '!$AA$103</c:f>
              <c:strCache>
                <c:ptCount val="1"/>
                <c:pt idx="0">
                  <c:v>日本　Tj</c:v>
                </c:pt>
              </c:strCache>
            </c:strRef>
          </c:tx>
          <c:spPr>
            <a:ln w="19050" cap="rnd">
              <a:solidFill>
                <a:schemeClr val="accent2"/>
              </a:solidFill>
              <a:round/>
            </a:ln>
            <a:effectLst/>
          </c:spPr>
          <c:marker>
            <c:symbol val="none"/>
          </c:marker>
          <c:xVal>
            <c:numRef>
              <c:f>'Building period '!$X$104:$X$153</c:f>
              <c:numCache>
                <c:formatCode>General</c:formatCode>
                <c:ptCount val="5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pt idx="20">
                  <c:v>105</c:v>
                </c:pt>
                <c:pt idx="21">
                  <c:v>110</c:v>
                </c:pt>
                <c:pt idx="22">
                  <c:v>115</c:v>
                </c:pt>
                <c:pt idx="23">
                  <c:v>120</c:v>
                </c:pt>
                <c:pt idx="24">
                  <c:v>125</c:v>
                </c:pt>
                <c:pt idx="25">
                  <c:v>130</c:v>
                </c:pt>
                <c:pt idx="26">
                  <c:v>135</c:v>
                </c:pt>
                <c:pt idx="27">
                  <c:v>140</c:v>
                </c:pt>
                <c:pt idx="28">
                  <c:v>145</c:v>
                </c:pt>
                <c:pt idx="29">
                  <c:v>150</c:v>
                </c:pt>
                <c:pt idx="30">
                  <c:v>155</c:v>
                </c:pt>
                <c:pt idx="31">
                  <c:v>160</c:v>
                </c:pt>
                <c:pt idx="32">
                  <c:v>165</c:v>
                </c:pt>
                <c:pt idx="33">
                  <c:v>170</c:v>
                </c:pt>
                <c:pt idx="34">
                  <c:v>175</c:v>
                </c:pt>
                <c:pt idx="35">
                  <c:v>180</c:v>
                </c:pt>
                <c:pt idx="36">
                  <c:v>185</c:v>
                </c:pt>
                <c:pt idx="37">
                  <c:v>190</c:v>
                </c:pt>
                <c:pt idx="38">
                  <c:v>195</c:v>
                </c:pt>
                <c:pt idx="39">
                  <c:v>200</c:v>
                </c:pt>
                <c:pt idx="40">
                  <c:v>205</c:v>
                </c:pt>
                <c:pt idx="41">
                  <c:v>210</c:v>
                </c:pt>
                <c:pt idx="42">
                  <c:v>215</c:v>
                </c:pt>
                <c:pt idx="43">
                  <c:v>220</c:v>
                </c:pt>
                <c:pt idx="44">
                  <c:v>225</c:v>
                </c:pt>
                <c:pt idx="45">
                  <c:v>230</c:v>
                </c:pt>
                <c:pt idx="46">
                  <c:v>235</c:v>
                </c:pt>
                <c:pt idx="47">
                  <c:v>240</c:v>
                </c:pt>
                <c:pt idx="48">
                  <c:v>245</c:v>
                </c:pt>
                <c:pt idx="49">
                  <c:v>250</c:v>
                </c:pt>
              </c:numCache>
            </c:numRef>
          </c:xVal>
          <c:yVal>
            <c:numRef>
              <c:f>'Building period '!$AA$104:$AA$153</c:f>
              <c:numCache>
                <c:formatCode>General</c:formatCode>
                <c:ptCount val="50"/>
                <c:pt idx="0">
                  <c:v>0.1</c:v>
                </c:pt>
                <c:pt idx="1">
                  <c:v>0.2</c:v>
                </c:pt>
                <c:pt idx="2">
                  <c:v>0.3</c:v>
                </c:pt>
                <c:pt idx="3">
                  <c:v>0.4</c:v>
                </c:pt>
                <c:pt idx="4">
                  <c:v>0.5</c:v>
                </c:pt>
                <c:pt idx="5">
                  <c:v>0.6</c:v>
                </c:pt>
                <c:pt idx="6">
                  <c:v>0.70000000000000007</c:v>
                </c:pt>
                <c:pt idx="7">
                  <c:v>0.8</c:v>
                </c:pt>
                <c:pt idx="8">
                  <c:v>0.9</c:v>
                </c:pt>
                <c:pt idx="9">
                  <c:v>1</c:v>
                </c:pt>
                <c:pt idx="10">
                  <c:v>1.1000000000000001</c:v>
                </c:pt>
                <c:pt idx="11">
                  <c:v>1.2</c:v>
                </c:pt>
                <c:pt idx="12">
                  <c:v>1.3</c:v>
                </c:pt>
                <c:pt idx="13">
                  <c:v>1.4000000000000001</c:v>
                </c:pt>
                <c:pt idx="14">
                  <c:v>1.5</c:v>
                </c:pt>
                <c:pt idx="15">
                  <c:v>1.6</c:v>
                </c:pt>
                <c:pt idx="16">
                  <c:v>1.7</c:v>
                </c:pt>
                <c:pt idx="17">
                  <c:v>1.8</c:v>
                </c:pt>
                <c:pt idx="18">
                  <c:v>1.9000000000000001</c:v>
                </c:pt>
                <c:pt idx="19">
                  <c:v>2</c:v>
                </c:pt>
                <c:pt idx="20">
                  <c:v>2.1</c:v>
                </c:pt>
                <c:pt idx="21">
                  <c:v>2.2000000000000002</c:v>
                </c:pt>
                <c:pt idx="22">
                  <c:v>2.3000000000000003</c:v>
                </c:pt>
                <c:pt idx="23">
                  <c:v>2.4</c:v>
                </c:pt>
                <c:pt idx="24">
                  <c:v>2.5</c:v>
                </c:pt>
                <c:pt idx="25">
                  <c:v>2.6</c:v>
                </c:pt>
                <c:pt idx="26">
                  <c:v>2.7</c:v>
                </c:pt>
                <c:pt idx="27">
                  <c:v>2.8000000000000003</c:v>
                </c:pt>
                <c:pt idx="28">
                  <c:v>2.9</c:v>
                </c:pt>
                <c:pt idx="29">
                  <c:v>3</c:v>
                </c:pt>
                <c:pt idx="30">
                  <c:v>3.1</c:v>
                </c:pt>
                <c:pt idx="31">
                  <c:v>3.2</c:v>
                </c:pt>
                <c:pt idx="32">
                  <c:v>3.3000000000000003</c:v>
                </c:pt>
                <c:pt idx="33">
                  <c:v>3.4</c:v>
                </c:pt>
                <c:pt idx="34">
                  <c:v>3.5</c:v>
                </c:pt>
                <c:pt idx="35">
                  <c:v>3.6</c:v>
                </c:pt>
                <c:pt idx="36">
                  <c:v>3.7</c:v>
                </c:pt>
                <c:pt idx="37">
                  <c:v>3.8000000000000003</c:v>
                </c:pt>
                <c:pt idx="38">
                  <c:v>3.9</c:v>
                </c:pt>
                <c:pt idx="39">
                  <c:v>4</c:v>
                </c:pt>
                <c:pt idx="40">
                  <c:v>4.0999999999999996</c:v>
                </c:pt>
                <c:pt idx="41">
                  <c:v>4.2</c:v>
                </c:pt>
                <c:pt idx="42">
                  <c:v>4.3</c:v>
                </c:pt>
                <c:pt idx="43">
                  <c:v>4.4000000000000004</c:v>
                </c:pt>
                <c:pt idx="44">
                  <c:v>4.5</c:v>
                </c:pt>
                <c:pt idx="45">
                  <c:v>4.6000000000000005</c:v>
                </c:pt>
                <c:pt idx="46">
                  <c:v>4.7</c:v>
                </c:pt>
                <c:pt idx="47">
                  <c:v>4.8</c:v>
                </c:pt>
                <c:pt idx="48">
                  <c:v>4.9000000000000004</c:v>
                </c:pt>
                <c:pt idx="49">
                  <c:v>5</c:v>
                </c:pt>
              </c:numCache>
            </c:numRef>
          </c:yVal>
          <c:smooth val="0"/>
          <c:extLst>
            <c:ext xmlns:c16="http://schemas.microsoft.com/office/drawing/2014/chart" uri="{C3380CC4-5D6E-409C-BE32-E72D297353CC}">
              <c16:uniqueId val="{00000002-F097-4420-8271-3AC44CD8B510}"/>
            </c:ext>
          </c:extLst>
        </c:ser>
        <c:dLbls>
          <c:showLegendKey val="0"/>
          <c:showVal val="0"/>
          <c:showCatName val="0"/>
          <c:showSerName val="0"/>
          <c:showPercent val="0"/>
          <c:showBubbleSize val="0"/>
        </c:dLbls>
        <c:axId val="152280808"/>
        <c:axId val="152278456"/>
      </c:scatterChart>
      <c:valAx>
        <c:axId val="152280808"/>
        <c:scaling>
          <c:orientation val="minMax"/>
          <c:max val="6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r>
                  <a:rPr lang="ja-JP" altLang="en-US"/>
                  <a:t>建物高さ（</a:t>
                </a:r>
                <a:r>
                  <a:rPr lang="en-US" altLang="ja-JP"/>
                  <a:t>m)</a:t>
                </a:r>
                <a:endParaRPr lang="ja-JP" altLang="en-US"/>
              </a:p>
            </c:rich>
          </c:tx>
          <c:overlay val="0"/>
          <c:spPr>
            <a:noFill/>
            <a:ln>
              <a:noFill/>
            </a:ln>
            <a:effectLst/>
          </c:spPr>
          <c:txPr>
            <a:bodyPr rot="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en-US"/>
          </a:p>
        </c:txPr>
        <c:crossAx val="152278456"/>
        <c:crosses val="autoZero"/>
        <c:crossBetween val="midCat"/>
      </c:valAx>
      <c:valAx>
        <c:axId val="152278456"/>
        <c:scaling>
          <c:orientation val="minMax"/>
          <c:max val="2.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r>
                  <a:rPr lang="ja-JP" altLang="en-US"/>
                  <a:t>建物固有周期（秒）</a:t>
                </a:r>
              </a:p>
            </c:rich>
          </c:tx>
          <c:overlay val="0"/>
          <c:spPr>
            <a:noFill/>
            <a:ln>
              <a:noFill/>
            </a:ln>
            <a:effectLst/>
          </c:spPr>
          <c:txPr>
            <a:bodyPr rot="-540000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en-US"/>
          </a:p>
        </c:txPr>
        <c:crossAx val="152280808"/>
        <c:crosses val="autoZero"/>
        <c:crossBetween val="midCat"/>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40" b="0" i="0" u="none" strike="noStrike" kern="1200" spc="0" baseline="0">
                <a:solidFill>
                  <a:schemeClr val="tx1">
                    <a:lumMod val="65000"/>
                    <a:lumOff val="35000"/>
                  </a:schemeClr>
                </a:solidFill>
                <a:latin typeface="+mn-lt"/>
                <a:ea typeface="+mn-ea"/>
                <a:cs typeface="+mn-cs"/>
              </a:defRPr>
            </a:pPr>
            <a:r>
              <a:rPr lang="ja-JP"/>
              <a:t>固有周期比較</a:t>
            </a:r>
          </a:p>
        </c:rich>
      </c:tx>
      <c:overlay val="0"/>
      <c:spPr>
        <a:noFill/>
        <a:ln>
          <a:noFill/>
        </a:ln>
        <a:effectLst/>
      </c:spPr>
      <c:txPr>
        <a:bodyPr rot="0" spcFirstLastPara="1" vertOverflow="ellipsis" vert="horz" wrap="square" anchor="ctr" anchorCtr="1"/>
        <a:lstStyle/>
        <a:p>
          <a:pPr>
            <a:defRPr lang="ja-JP"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'Building period '!$Y$103</c:f>
              <c:strCache>
                <c:ptCount val="1"/>
                <c:pt idx="0">
                  <c:v>フィリピン Tf（略算）</c:v>
                </c:pt>
              </c:strCache>
            </c:strRef>
          </c:tx>
          <c:spPr>
            <a:ln w="19050" cap="rnd">
              <a:solidFill>
                <a:schemeClr val="tx1"/>
              </a:solidFill>
              <a:round/>
            </a:ln>
            <a:effectLst/>
          </c:spPr>
          <c:marker>
            <c:symbol val="none"/>
          </c:marker>
          <c:xVal>
            <c:numRef>
              <c:f>'Building period '!$X$104:$X$153</c:f>
              <c:numCache>
                <c:formatCode>General</c:formatCode>
                <c:ptCount val="5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pt idx="20">
                  <c:v>105</c:v>
                </c:pt>
                <c:pt idx="21">
                  <c:v>110</c:v>
                </c:pt>
                <c:pt idx="22">
                  <c:v>115</c:v>
                </c:pt>
                <c:pt idx="23">
                  <c:v>120</c:v>
                </c:pt>
                <c:pt idx="24">
                  <c:v>125</c:v>
                </c:pt>
                <c:pt idx="25">
                  <c:v>130</c:v>
                </c:pt>
                <c:pt idx="26">
                  <c:v>135</c:v>
                </c:pt>
                <c:pt idx="27">
                  <c:v>140</c:v>
                </c:pt>
                <c:pt idx="28">
                  <c:v>145</c:v>
                </c:pt>
                <c:pt idx="29">
                  <c:v>150</c:v>
                </c:pt>
                <c:pt idx="30">
                  <c:v>155</c:v>
                </c:pt>
                <c:pt idx="31">
                  <c:v>160</c:v>
                </c:pt>
                <c:pt idx="32">
                  <c:v>165</c:v>
                </c:pt>
                <c:pt idx="33">
                  <c:v>170</c:v>
                </c:pt>
                <c:pt idx="34">
                  <c:v>175</c:v>
                </c:pt>
                <c:pt idx="35">
                  <c:v>180</c:v>
                </c:pt>
                <c:pt idx="36">
                  <c:v>185</c:v>
                </c:pt>
                <c:pt idx="37">
                  <c:v>190</c:v>
                </c:pt>
                <c:pt idx="38">
                  <c:v>195</c:v>
                </c:pt>
                <c:pt idx="39">
                  <c:v>200</c:v>
                </c:pt>
                <c:pt idx="40">
                  <c:v>205</c:v>
                </c:pt>
                <c:pt idx="41">
                  <c:v>210</c:v>
                </c:pt>
                <c:pt idx="42">
                  <c:v>215</c:v>
                </c:pt>
                <c:pt idx="43">
                  <c:v>220</c:v>
                </c:pt>
                <c:pt idx="44">
                  <c:v>225</c:v>
                </c:pt>
                <c:pt idx="45">
                  <c:v>230</c:v>
                </c:pt>
                <c:pt idx="46">
                  <c:v>235</c:v>
                </c:pt>
                <c:pt idx="47">
                  <c:v>240</c:v>
                </c:pt>
                <c:pt idx="48">
                  <c:v>245</c:v>
                </c:pt>
                <c:pt idx="49">
                  <c:v>250</c:v>
                </c:pt>
              </c:numCache>
            </c:numRef>
          </c:xVal>
          <c:yVal>
            <c:numRef>
              <c:f>'Building period '!$Y$104:$Y$153</c:f>
              <c:numCache>
                <c:formatCode>0.00</c:formatCode>
                <c:ptCount val="50"/>
                <c:pt idx="0">
                  <c:v>0.24442458146888221</c:v>
                </c:pt>
                <c:pt idx="1">
                  <c:v>0.41107150871414527</c:v>
                </c:pt>
                <c:pt idx="2">
                  <c:v>0.55716755835153498</c:v>
                </c:pt>
                <c:pt idx="3">
                  <c:v>0.69133711618132154</c:v>
                </c:pt>
                <c:pt idx="4">
                  <c:v>0.81728284577617294</c:v>
                </c:pt>
                <c:pt idx="5">
                  <c:v>0.93704040502694119</c:v>
                </c:pt>
                <c:pt idx="6">
                  <c:v>1.0518853588399797</c:v>
                </c:pt>
                <c:pt idx="7">
                  <c:v>1.1626858054574281</c:v>
                </c:pt>
                <c:pt idx="8">
                  <c:v>1.2700673811685868</c:v>
                </c:pt>
                <c:pt idx="9">
                  <c:v>1.3745004305230766</c:v>
                </c:pt>
                <c:pt idx="10">
                  <c:v>1.4763502233107186</c:v>
                </c:pt>
                <c:pt idx="11">
                  <c:v>1.5759078350700866</c:v>
                </c:pt>
                <c:pt idx="12">
                  <c:v>1.6734101329964106</c:v>
                </c:pt>
                <c:pt idx="13">
                  <c:v>1.7690532550128131</c:v>
                </c:pt>
                <c:pt idx="14">
                  <c:v>1.8630020144748694</c:v>
                </c:pt>
                <c:pt idx="15">
                  <c:v>1.9553966517510575</c:v>
                </c:pt>
                <c:pt idx="16">
                  <c:v>2.0463578001859704</c:v>
                </c:pt>
                <c:pt idx="17">
                  <c:v>2.1359902159106756</c:v>
                </c:pt>
                <c:pt idx="18">
                  <c:v>2.2243856307398988</c:v>
                </c:pt>
                <c:pt idx="19">
                  <c:v>2.3116249695830859</c:v>
                </c:pt>
                <c:pt idx="20">
                  <c:v>2.3977800985831421</c:v>
                </c:pt>
                <c:pt idx="21">
                  <c:v>2.4829152208820098</c:v>
                </c:pt>
                <c:pt idx="22">
                  <c:v>2.5670880038055679</c:v>
                </c:pt>
                <c:pt idx="23">
                  <c:v>2.6503504985613571</c:v>
                </c:pt>
                <c:pt idx="24">
                  <c:v>2.7327498976817806</c:v>
                </c:pt>
                <c:pt idx="25">
                  <c:v>2.8143291641718458</c:v>
                </c:pt>
                <c:pt idx="26">
                  <c:v>2.8951275581818687</c:v>
                </c:pt>
                <c:pt idx="27">
                  <c:v>2.9751810810663772</c:v>
                </c:pt>
                <c:pt idx="28">
                  <c:v>3.0545228522702428</c:v>
                </c:pt>
                <c:pt idx="29">
                  <c:v>3.1331834311647335</c:v>
                </c:pt>
                <c:pt idx="30">
                  <c:v>3.2111910934379675</c:v>
                </c:pt>
                <c:pt idx="31">
                  <c:v>3.2885720697131604</c:v>
                </c:pt>
                <c:pt idx="32">
                  <c:v>3.3653507525735451</c:v>
                </c:pt>
                <c:pt idx="33">
                  <c:v>3.4415498770057189</c:v>
                </c:pt>
                <c:pt idx="34">
                  <c:v>3.5171906783544071</c:v>
                </c:pt>
                <c:pt idx="35">
                  <c:v>3.59229303115259</c:v>
                </c:pt>
                <c:pt idx="36">
                  <c:v>3.6668755716084762</c:v>
                </c:pt>
                <c:pt idx="37">
                  <c:v>3.7409558060621091</c:v>
                </c:pt>
                <c:pt idx="38">
                  <c:v>3.8145502073449511</c:v>
                </c:pt>
                <c:pt idx="39">
                  <c:v>3.8876743006667844</c:v>
                </c:pt>
                <c:pt idx="40">
                  <c:v>3.9603427404009497</c:v>
                </c:pt>
                <c:pt idx="41">
                  <c:v>4.032569378930523</c:v>
                </c:pt>
                <c:pt idx="42">
                  <c:v>4.1043673285454796</c:v>
                </c:pt>
                <c:pt idx="43">
                  <c:v>4.1757490172371323</c:v>
                </c:pt>
                <c:pt idx="44">
                  <c:v>4.2467262391164313</c:v>
                </c:pt>
                <c:pt idx="45">
                  <c:v>4.3173102000818302</c:v>
                </c:pt>
                <c:pt idx="46">
                  <c:v>4.3875115592776703</c:v>
                </c:pt>
                <c:pt idx="47">
                  <c:v>4.4573404668122789</c:v>
                </c:pt>
                <c:pt idx="48">
                  <c:v>4.526806598143966</c:v>
                </c:pt>
                <c:pt idx="49">
                  <c:v>4.5959191854911277</c:v>
                </c:pt>
              </c:numCache>
            </c:numRef>
          </c:yVal>
          <c:smooth val="0"/>
          <c:extLst>
            <c:ext xmlns:c16="http://schemas.microsoft.com/office/drawing/2014/chart" uri="{C3380CC4-5D6E-409C-BE32-E72D297353CC}">
              <c16:uniqueId val="{00000000-48E8-41F1-9452-DFF6A0D53388}"/>
            </c:ext>
          </c:extLst>
        </c:ser>
        <c:ser>
          <c:idx val="2"/>
          <c:order val="1"/>
          <c:tx>
            <c:strRef>
              <c:f>'Building period '!$Z$103</c:f>
              <c:strCache>
                <c:ptCount val="1"/>
                <c:pt idx="0">
                  <c:v>フィリピン Tf（精算上限）</c:v>
                </c:pt>
              </c:strCache>
            </c:strRef>
          </c:tx>
          <c:spPr>
            <a:ln w="19050" cap="rnd">
              <a:solidFill>
                <a:schemeClr val="tx1"/>
              </a:solidFill>
              <a:prstDash val="sysDot"/>
              <a:round/>
            </a:ln>
            <a:effectLst/>
          </c:spPr>
          <c:marker>
            <c:symbol val="none"/>
          </c:marker>
          <c:xVal>
            <c:numRef>
              <c:f>'Building period '!$X$104:$X$115</c:f>
              <c:numCache>
                <c:formatCode>General</c:formatCode>
                <c:ptCount val="12"/>
                <c:pt idx="0">
                  <c:v>5</c:v>
                </c:pt>
                <c:pt idx="1">
                  <c:v>10</c:v>
                </c:pt>
                <c:pt idx="2">
                  <c:v>15</c:v>
                </c:pt>
                <c:pt idx="3">
                  <c:v>20</c:v>
                </c:pt>
                <c:pt idx="4">
                  <c:v>25</c:v>
                </c:pt>
                <c:pt idx="5">
                  <c:v>30</c:v>
                </c:pt>
                <c:pt idx="6">
                  <c:v>35</c:v>
                </c:pt>
                <c:pt idx="7">
                  <c:v>40</c:v>
                </c:pt>
                <c:pt idx="8">
                  <c:v>45</c:v>
                </c:pt>
                <c:pt idx="9">
                  <c:v>50</c:v>
                </c:pt>
                <c:pt idx="10">
                  <c:v>55</c:v>
                </c:pt>
                <c:pt idx="11">
                  <c:v>60</c:v>
                </c:pt>
              </c:numCache>
            </c:numRef>
          </c:xVal>
          <c:yVal>
            <c:numRef>
              <c:f>'Building period '!$Z$104:$Z$115</c:f>
              <c:numCache>
                <c:formatCode>0.00</c:formatCode>
                <c:ptCount val="12"/>
                <c:pt idx="0">
                  <c:v>0.31775195590954691</c:v>
                </c:pt>
                <c:pt idx="1">
                  <c:v>0.53439296132838887</c:v>
                </c:pt>
                <c:pt idx="2">
                  <c:v>0.72431782585699545</c:v>
                </c:pt>
                <c:pt idx="3">
                  <c:v>0.89873825103571803</c:v>
                </c:pt>
                <c:pt idx="4">
                  <c:v>1.0624676995090248</c:v>
                </c:pt>
                <c:pt idx="5">
                  <c:v>1.2181525265350235</c:v>
                </c:pt>
                <c:pt idx="6">
                  <c:v>1.3674509664919736</c:v>
                </c:pt>
                <c:pt idx="7">
                  <c:v>1.5114915470946566</c:v>
                </c:pt>
                <c:pt idx="8">
                  <c:v>1.6510875955191628</c:v>
                </c:pt>
                <c:pt idx="9">
                  <c:v>1.7868505596799995</c:v>
                </c:pt>
                <c:pt idx="10">
                  <c:v>1.9192552903039344</c:v>
                </c:pt>
                <c:pt idx="11">
                  <c:v>2.0486801855911128</c:v>
                </c:pt>
              </c:numCache>
            </c:numRef>
          </c:yVal>
          <c:smooth val="0"/>
          <c:extLst>
            <c:ext xmlns:c16="http://schemas.microsoft.com/office/drawing/2014/chart" uri="{C3380CC4-5D6E-409C-BE32-E72D297353CC}">
              <c16:uniqueId val="{00000001-48E8-41F1-9452-DFF6A0D53388}"/>
            </c:ext>
          </c:extLst>
        </c:ser>
        <c:ser>
          <c:idx val="1"/>
          <c:order val="2"/>
          <c:tx>
            <c:strRef>
              <c:f>'Building period '!$AA$103</c:f>
              <c:strCache>
                <c:ptCount val="1"/>
                <c:pt idx="0">
                  <c:v>日本　Tj</c:v>
                </c:pt>
              </c:strCache>
            </c:strRef>
          </c:tx>
          <c:spPr>
            <a:ln w="28575" cap="rnd">
              <a:solidFill>
                <a:schemeClr val="tx1"/>
              </a:solidFill>
              <a:prstDash val="sysDash"/>
              <a:round/>
            </a:ln>
            <a:effectLst/>
          </c:spPr>
          <c:marker>
            <c:symbol val="none"/>
          </c:marker>
          <c:xVal>
            <c:numRef>
              <c:f>'Building period '!$X$104:$X$153</c:f>
              <c:numCache>
                <c:formatCode>General</c:formatCode>
                <c:ptCount val="50"/>
                <c:pt idx="0">
                  <c:v>5</c:v>
                </c:pt>
                <c:pt idx="1">
                  <c:v>10</c:v>
                </c:pt>
                <c:pt idx="2">
                  <c:v>15</c:v>
                </c:pt>
                <c:pt idx="3">
                  <c:v>20</c:v>
                </c:pt>
                <c:pt idx="4">
                  <c:v>25</c:v>
                </c:pt>
                <c:pt idx="5">
                  <c:v>30</c:v>
                </c:pt>
                <c:pt idx="6">
                  <c:v>35</c:v>
                </c:pt>
                <c:pt idx="7">
                  <c:v>40</c:v>
                </c:pt>
                <c:pt idx="8">
                  <c:v>45</c:v>
                </c:pt>
                <c:pt idx="9">
                  <c:v>50</c:v>
                </c:pt>
                <c:pt idx="10">
                  <c:v>55</c:v>
                </c:pt>
                <c:pt idx="11">
                  <c:v>60</c:v>
                </c:pt>
                <c:pt idx="12">
                  <c:v>65</c:v>
                </c:pt>
                <c:pt idx="13">
                  <c:v>70</c:v>
                </c:pt>
                <c:pt idx="14">
                  <c:v>75</c:v>
                </c:pt>
                <c:pt idx="15">
                  <c:v>80</c:v>
                </c:pt>
                <c:pt idx="16">
                  <c:v>85</c:v>
                </c:pt>
                <c:pt idx="17">
                  <c:v>90</c:v>
                </c:pt>
                <c:pt idx="18">
                  <c:v>95</c:v>
                </c:pt>
                <c:pt idx="19">
                  <c:v>100</c:v>
                </c:pt>
                <c:pt idx="20">
                  <c:v>105</c:v>
                </c:pt>
                <c:pt idx="21">
                  <c:v>110</c:v>
                </c:pt>
                <c:pt idx="22">
                  <c:v>115</c:v>
                </c:pt>
                <c:pt idx="23">
                  <c:v>120</c:v>
                </c:pt>
                <c:pt idx="24">
                  <c:v>125</c:v>
                </c:pt>
                <c:pt idx="25">
                  <c:v>130</c:v>
                </c:pt>
                <c:pt idx="26">
                  <c:v>135</c:v>
                </c:pt>
                <c:pt idx="27">
                  <c:v>140</c:v>
                </c:pt>
                <c:pt idx="28">
                  <c:v>145</c:v>
                </c:pt>
                <c:pt idx="29">
                  <c:v>150</c:v>
                </c:pt>
                <c:pt idx="30">
                  <c:v>155</c:v>
                </c:pt>
                <c:pt idx="31">
                  <c:v>160</c:v>
                </c:pt>
                <c:pt idx="32">
                  <c:v>165</c:v>
                </c:pt>
                <c:pt idx="33">
                  <c:v>170</c:v>
                </c:pt>
                <c:pt idx="34">
                  <c:v>175</c:v>
                </c:pt>
                <c:pt idx="35">
                  <c:v>180</c:v>
                </c:pt>
                <c:pt idx="36">
                  <c:v>185</c:v>
                </c:pt>
                <c:pt idx="37">
                  <c:v>190</c:v>
                </c:pt>
                <c:pt idx="38">
                  <c:v>195</c:v>
                </c:pt>
                <c:pt idx="39">
                  <c:v>200</c:v>
                </c:pt>
                <c:pt idx="40">
                  <c:v>205</c:v>
                </c:pt>
                <c:pt idx="41">
                  <c:v>210</c:v>
                </c:pt>
                <c:pt idx="42">
                  <c:v>215</c:v>
                </c:pt>
                <c:pt idx="43">
                  <c:v>220</c:v>
                </c:pt>
                <c:pt idx="44">
                  <c:v>225</c:v>
                </c:pt>
                <c:pt idx="45">
                  <c:v>230</c:v>
                </c:pt>
                <c:pt idx="46">
                  <c:v>235</c:v>
                </c:pt>
                <c:pt idx="47">
                  <c:v>240</c:v>
                </c:pt>
                <c:pt idx="48">
                  <c:v>245</c:v>
                </c:pt>
                <c:pt idx="49">
                  <c:v>250</c:v>
                </c:pt>
              </c:numCache>
            </c:numRef>
          </c:xVal>
          <c:yVal>
            <c:numRef>
              <c:f>'Building period '!$AA$104:$AA$153</c:f>
              <c:numCache>
                <c:formatCode>General</c:formatCode>
                <c:ptCount val="50"/>
                <c:pt idx="0">
                  <c:v>0.1</c:v>
                </c:pt>
                <c:pt idx="1">
                  <c:v>0.2</c:v>
                </c:pt>
                <c:pt idx="2">
                  <c:v>0.3</c:v>
                </c:pt>
                <c:pt idx="3">
                  <c:v>0.4</c:v>
                </c:pt>
                <c:pt idx="4">
                  <c:v>0.5</c:v>
                </c:pt>
                <c:pt idx="5">
                  <c:v>0.6</c:v>
                </c:pt>
                <c:pt idx="6">
                  <c:v>0.70000000000000007</c:v>
                </c:pt>
                <c:pt idx="7">
                  <c:v>0.8</c:v>
                </c:pt>
                <c:pt idx="8">
                  <c:v>0.9</c:v>
                </c:pt>
                <c:pt idx="9">
                  <c:v>1</c:v>
                </c:pt>
                <c:pt idx="10">
                  <c:v>1.1000000000000001</c:v>
                </c:pt>
                <c:pt idx="11">
                  <c:v>1.2</c:v>
                </c:pt>
                <c:pt idx="12">
                  <c:v>1.3</c:v>
                </c:pt>
                <c:pt idx="13">
                  <c:v>1.4000000000000001</c:v>
                </c:pt>
                <c:pt idx="14">
                  <c:v>1.5</c:v>
                </c:pt>
                <c:pt idx="15">
                  <c:v>1.6</c:v>
                </c:pt>
                <c:pt idx="16">
                  <c:v>1.7</c:v>
                </c:pt>
                <c:pt idx="17">
                  <c:v>1.8</c:v>
                </c:pt>
                <c:pt idx="18">
                  <c:v>1.9000000000000001</c:v>
                </c:pt>
                <c:pt idx="19">
                  <c:v>2</c:v>
                </c:pt>
                <c:pt idx="20">
                  <c:v>2.1</c:v>
                </c:pt>
                <c:pt idx="21">
                  <c:v>2.2000000000000002</c:v>
                </c:pt>
                <c:pt idx="22">
                  <c:v>2.3000000000000003</c:v>
                </c:pt>
                <c:pt idx="23">
                  <c:v>2.4</c:v>
                </c:pt>
                <c:pt idx="24">
                  <c:v>2.5</c:v>
                </c:pt>
                <c:pt idx="25">
                  <c:v>2.6</c:v>
                </c:pt>
                <c:pt idx="26">
                  <c:v>2.7</c:v>
                </c:pt>
                <c:pt idx="27">
                  <c:v>2.8000000000000003</c:v>
                </c:pt>
                <c:pt idx="28">
                  <c:v>2.9</c:v>
                </c:pt>
                <c:pt idx="29">
                  <c:v>3</c:v>
                </c:pt>
                <c:pt idx="30">
                  <c:v>3.1</c:v>
                </c:pt>
                <c:pt idx="31">
                  <c:v>3.2</c:v>
                </c:pt>
                <c:pt idx="32">
                  <c:v>3.3000000000000003</c:v>
                </c:pt>
                <c:pt idx="33">
                  <c:v>3.4</c:v>
                </c:pt>
                <c:pt idx="34">
                  <c:v>3.5</c:v>
                </c:pt>
                <c:pt idx="35">
                  <c:v>3.6</c:v>
                </c:pt>
                <c:pt idx="36">
                  <c:v>3.7</c:v>
                </c:pt>
                <c:pt idx="37">
                  <c:v>3.8000000000000003</c:v>
                </c:pt>
                <c:pt idx="38">
                  <c:v>3.9</c:v>
                </c:pt>
                <c:pt idx="39">
                  <c:v>4</c:v>
                </c:pt>
                <c:pt idx="40">
                  <c:v>4.0999999999999996</c:v>
                </c:pt>
                <c:pt idx="41">
                  <c:v>4.2</c:v>
                </c:pt>
                <c:pt idx="42">
                  <c:v>4.3</c:v>
                </c:pt>
                <c:pt idx="43">
                  <c:v>4.4000000000000004</c:v>
                </c:pt>
                <c:pt idx="44">
                  <c:v>4.5</c:v>
                </c:pt>
                <c:pt idx="45">
                  <c:v>4.6000000000000005</c:v>
                </c:pt>
                <c:pt idx="46">
                  <c:v>4.7</c:v>
                </c:pt>
                <c:pt idx="47">
                  <c:v>4.8</c:v>
                </c:pt>
                <c:pt idx="48">
                  <c:v>4.9000000000000004</c:v>
                </c:pt>
                <c:pt idx="49">
                  <c:v>5</c:v>
                </c:pt>
              </c:numCache>
            </c:numRef>
          </c:yVal>
          <c:smooth val="0"/>
          <c:extLst>
            <c:ext xmlns:c16="http://schemas.microsoft.com/office/drawing/2014/chart" uri="{C3380CC4-5D6E-409C-BE32-E72D297353CC}">
              <c16:uniqueId val="{00000002-48E8-41F1-9452-DFF6A0D53388}"/>
            </c:ext>
          </c:extLst>
        </c:ser>
        <c:dLbls>
          <c:showLegendKey val="0"/>
          <c:showVal val="0"/>
          <c:showCatName val="0"/>
          <c:showSerName val="0"/>
          <c:showPercent val="0"/>
          <c:showBubbleSize val="0"/>
        </c:dLbls>
        <c:axId val="152276888"/>
        <c:axId val="152279632"/>
      </c:scatterChart>
      <c:valAx>
        <c:axId val="152276888"/>
        <c:scaling>
          <c:orientation val="minMax"/>
          <c:max val="6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r>
                  <a:rPr lang="ja-JP" altLang="en-US"/>
                  <a:t>建物高さ（</a:t>
                </a:r>
                <a:r>
                  <a:rPr lang="en-US" altLang="ja-JP"/>
                  <a:t>m)</a:t>
                </a:r>
                <a:endParaRPr lang="ja-JP" altLang="en-US"/>
              </a:p>
            </c:rich>
          </c:tx>
          <c:overlay val="0"/>
          <c:spPr>
            <a:noFill/>
            <a:ln>
              <a:noFill/>
            </a:ln>
            <a:effectLst/>
          </c:spPr>
          <c:txPr>
            <a:bodyPr rot="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en-US"/>
          </a:p>
        </c:txPr>
        <c:crossAx val="152279632"/>
        <c:crosses val="autoZero"/>
        <c:crossBetween val="midCat"/>
      </c:valAx>
      <c:valAx>
        <c:axId val="152279632"/>
        <c:scaling>
          <c:orientation val="minMax"/>
          <c:max val="2.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r>
                  <a:rPr lang="ja-JP" altLang="en-US"/>
                  <a:t>建物固有周期（秒）</a:t>
                </a:r>
              </a:p>
            </c:rich>
          </c:tx>
          <c:overlay val="0"/>
          <c:spPr>
            <a:noFill/>
            <a:ln>
              <a:noFill/>
            </a:ln>
            <a:effectLst/>
          </c:spPr>
          <c:txPr>
            <a:bodyPr rot="-540000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en-US"/>
          </a:p>
        </c:txPr>
        <c:crossAx val="152276888"/>
        <c:crosses val="autoZero"/>
        <c:crossBetween val="midCat"/>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3"/>
          <c:order val="0"/>
          <c:tx>
            <c:strRef>
              <c:f>'base shear'!$AD$17</c:f>
              <c:strCache>
                <c:ptCount val="1"/>
                <c:pt idx="0">
                  <c:v>SA</c:v>
                </c:pt>
              </c:strCache>
            </c:strRef>
          </c:tx>
          <c:spPr>
            <a:ln w="15875" cap="rnd">
              <a:solidFill>
                <a:schemeClr val="accent4"/>
              </a:solidFill>
              <a:round/>
            </a:ln>
            <a:effectLst/>
          </c:spPr>
          <c:marker>
            <c:symbol val="square"/>
            <c:size val="4"/>
            <c:spPr>
              <a:solidFill>
                <a:schemeClr val="accent4"/>
              </a:solidFill>
              <a:ln w="9525">
                <a:solidFill>
                  <a:schemeClr val="accent4"/>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shear'!$AD$19:$AD$50</c:f>
              <c:numCache>
                <c:formatCode>0.000</c:formatCode>
                <c:ptCount val="32"/>
                <c:pt idx="0">
                  <c:v>0.96</c:v>
                </c:pt>
                <c:pt idx="1">
                  <c:v>0.96</c:v>
                </c:pt>
                <c:pt idx="2">
                  <c:v>0.96</c:v>
                </c:pt>
                <c:pt idx="3">
                  <c:v>0.96</c:v>
                </c:pt>
                <c:pt idx="5">
                  <c:v>0.96</c:v>
                </c:pt>
                <c:pt idx="6">
                  <c:v>0.96</c:v>
                </c:pt>
                <c:pt idx="7">
                  <c:v>0.85333333333333339</c:v>
                </c:pt>
                <c:pt idx="8">
                  <c:v>0.73142857142857154</c:v>
                </c:pt>
                <c:pt idx="9">
                  <c:v>0.68266666666666664</c:v>
                </c:pt>
                <c:pt idx="10">
                  <c:v>0.56888888888888889</c:v>
                </c:pt>
                <c:pt idx="11">
                  <c:v>0.51200000000000001</c:v>
                </c:pt>
                <c:pt idx="12">
                  <c:v>0.46545454545454545</c:v>
                </c:pt>
                <c:pt idx="13">
                  <c:v>0.44521739130434784</c:v>
                </c:pt>
                <c:pt idx="14">
                  <c:v>0.39384615384615385</c:v>
                </c:pt>
                <c:pt idx="15">
                  <c:v>0.36571428571428577</c:v>
                </c:pt>
                <c:pt idx="16">
                  <c:v>0.34133333333333332</c:v>
                </c:pt>
                <c:pt idx="17">
                  <c:v>0.32</c:v>
                </c:pt>
                <c:pt idx="18">
                  <c:v>0.30117647058823532</c:v>
                </c:pt>
                <c:pt idx="19">
                  <c:v>0.28444444444444444</c:v>
                </c:pt>
                <c:pt idx="20">
                  <c:v>0.26947368421052631</c:v>
                </c:pt>
                <c:pt idx="21">
                  <c:v>0.25600000000000001</c:v>
                </c:pt>
                <c:pt idx="22">
                  <c:v>0.24380952380952381</c:v>
                </c:pt>
                <c:pt idx="23">
                  <c:v>0.23272727272727273</c:v>
                </c:pt>
                <c:pt idx="24">
                  <c:v>0.22260869565217392</c:v>
                </c:pt>
                <c:pt idx="25">
                  <c:v>0.21333333333333335</c:v>
                </c:pt>
                <c:pt idx="26">
                  <c:v>0.20480000000000001</c:v>
                </c:pt>
                <c:pt idx="27">
                  <c:v>0.19692307692307692</c:v>
                </c:pt>
                <c:pt idx="28">
                  <c:v>0.18962962962962962</c:v>
                </c:pt>
                <c:pt idx="29">
                  <c:v>0.18285714285714288</c:v>
                </c:pt>
                <c:pt idx="30">
                  <c:v>0.17655172413793105</c:v>
                </c:pt>
                <c:pt idx="31">
                  <c:v>0.17066666666666666</c:v>
                </c:pt>
              </c:numCache>
            </c:numRef>
          </c:yVal>
          <c:smooth val="0"/>
          <c:extLst>
            <c:ext xmlns:c16="http://schemas.microsoft.com/office/drawing/2014/chart" uri="{C3380CC4-5D6E-409C-BE32-E72D297353CC}">
              <c16:uniqueId val="{00000000-35E2-4431-8F56-B08FD7D91782}"/>
            </c:ext>
          </c:extLst>
        </c:ser>
        <c:ser>
          <c:idx val="4"/>
          <c:order val="1"/>
          <c:tx>
            <c:strRef>
              <c:f>'base shear'!$AE$17</c:f>
              <c:strCache>
                <c:ptCount val="1"/>
                <c:pt idx="0">
                  <c:v>SB</c:v>
                </c:pt>
              </c:strCache>
            </c:strRef>
          </c:tx>
          <c:spPr>
            <a:ln w="15875" cap="rnd">
              <a:solidFill>
                <a:schemeClr val="accent5"/>
              </a:solidFill>
              <a:round/>
            </a:ln>
            <a:effectLst/>
          </c:spPr>
          <c:marker>
            <c:symbol val="plus"/>
            <c:size val="5"/>
            <c:spPr>
              <a:noFill/>
              <a:ln w="9525">
                <a:solidFill>
                  <a:schemeClr val="accent5"/>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shear'!$AE$19:$AE$50</c:f>
              <c:numCache>
                <c:formatCode>0.000</c:formatCode>
                <c:ptCount val="32"/>
                <c:pt idx="0">
                  <c:v>1.2</c:v>
                </c:pt>
                <c:pt idx="1">
                  <c:v>1.2</c:v>
                </c:pt>
                <c:pt idx="2">
                  <c:v>1.2</c:v>
                </c:pt>
                <c:pt idx="3">
                  <c:v>1.2</c:v>
                </c:pt>
                <c:pt idx="5">
                  <c:v>1.2</c:v>
                </c:pt>
                <c:pt idx="6">
                  <c:v>1.2</c:v>
                </c:pt>
                <c:pt idx="7">
                  <c:v>1.0666666666666667</c:v>
                </c:pt>
                <c:pt idx="8">
                  <c:v>0.91428571428571437</c:v>
                </c:pt>
                <c:pt idx="9">
                  <c:v>0.85333333333333339</c:v>
                </c:pt>
                <c:pt idx="10">
                  <c:v>0.71111111111111114</c:v>
                </c:pt>
                <c:pt idx="11">
                  <c:v>0.64</c:v>
                </c:pt>
                <c:pt idx="12">
                  <c:v>0.58181818181818179</c:v>
                </c:pt>
                <c:pt idx="13">
                  <c:v>0.55652173913043479</c:v>
                </c:pt>
                <c:pt idx="14">
                  <c:v>0.49230769230769228</c:v>
                </c:pt>
                <c:pt idx="15">
                  <c:v>0.45714285714285718</c:v>
                </c:pt>
                <c:pt idx="16">
                  <c:v>0.42666666666666669</c:v>
                </c:pt>
                <c:pt idx="17">
                  <c:v>0.39999999999999997</c:v>
                </c:pt>
                <c:pt idx="18">
                  <c:v>0.37647058823529411</c:v>
                </c:pt>
                <c:pt idx="19">
                  <c:v>0.35555555555555557</c:v>
                </c:pt>
                <c:pt idx="20">
                  <c:v>0.33684210526315794</c:v>
                </c:pt>
                <c:pt idx="21">
                  <c:v>0.32</c:v>
                </c:pt>
                <c:pt idx="22">
                  <c:v>0.30476190476190473</c:v>
                </c:pt>
                <c:pt idx="23">
                  <c:v>0.29090909090909089</c:v>
                </c:pt>
                <c:pt idx="24">
                  <c:v>0.27826086956521739</c:v>
                </c:pt>
                <c:pt idx="25">
                  <c:v>0.26666666666666666</c:v>
                </c:pt>
                <c:pt idx="26">
                  <c:v>0.25600000000000001</c:v>
                </c:pt>
                <c:pt idx="27">
                  <c:v>0.24615384615384614</c:v>
                </c:pt>
                <c:pt idx="28">
                  <c:v>0.23703703703703702</c:v>
                </c:pt>
                <c:pt idx="29">
                  <c:v>0.22857142857142859</c:v>
                </c:pt>
                <c:pt idx="30">
                  <c:v>0.22068965517241382</c:v>
                </c:pt>
                <c:pt idx="31">
                  <c:v>0.21333333333333335</c:v>
                </c:pt>
              </c:numCache>
            </c:numRef>
          </c:yVal>
          <c:smooth val="0"/>
          <c:extLst>
            <c:ext xmlns:c16="http://schemas.microsoft.com/office/drawing/2014/chart" uri="{C3380CC4-5D6E-409C-BE32-E72D297353CC}">
              <c16:uniqueId val="{00000001-35E2-4431-8F56-B08FD7D91782}"/>
            </c:ext>
          </c:extLst>
        </c:ser>
        <c:ser>
          <c:idx val="5"/>
          <c:order val="2"/>
          <c:tx>
            <c:strRef>
              <c:f>'base shear'!$AF$17</c:f>
              <c:strCache>
                <c:ptCount val="1"/>
                <c:pt idx="0">
                  <c:v>SC</c:v>
                </c:pt>
              </c:strCache>
            </c:strRef>
          </c:tx>
          <c:spPr>
            <a:ln w="15875" cap="rnd">
              <a:solidFill>
                <a:schemeClr val="accent6"/>
              </a:solidFill>
              <a:prstDash val="solid"/>
              <a:round/>
            </a:ln>
            <a:effectLst/>
          </c:spPr>
          <c:marker>
            <c:symbol val="circle"/>
            <c:size val="4"/>
            <c:spPr>
              <a:solidFill>
                <a:schemeClr val="accent6"/>
              </a:solidFill>
              <a:ln w="9525">
                <a:solidFill>
                  <a:schemeClr val="accent6"/>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shear'!$AF$19:$AF$50</c:f>
              <c:numCache>
                <c:formatCode>0.000</c:formatCode>
                <c:ptCount val="32"/>
                <c:pt idx="0">
                  <c:v>1.2</c:v>
                </c:pt>
                <c:pt idx="1">
                  <c:v>1.2</c:v>
                </c:pt>
                <c:pt idx="2">
                  <c:v>1.2</c:v>
                </c:pt>
                <c:pt idx="3">
                  <c:v>1.2</c:v>
                </c:pt>
                <c:pt idx="5">
                  <c:v>1.2</c:v>
                </c:pt>
                <c:pt idx="6">
                  <c:v>1.2</c:v>
                </c:pt>
                <c:pt idx="7">
                  <c:v>1.2</c:v>
                </c:pt>
                <c:pt idx="8">
                  <c:v>1.2</c:v>
                </c:pt>
                <c:pt idx="9">
                  <c:v>1.1946666666666668</c:v>
                </c:pt>
                <c:pt idx="10">
                  <c:v>0.99555555555555553</c:v>
                </c:pt>
                <c:pt idx="11">
                  <c:v>0.89600000000000002</c:v>
                </c:pt>
                <c:pt idx="12">
                  <c:v>0.81454545454545446</c:v>
                </c:pt>
                <c:pt idx="13">
                  <c:v>0.77913043478260879</c:v>
                </c:pt>
                <c:pt idx="14">
                  <c:v>0.6892307692307692</c:v>
                </c:pt>
                <c:pt idx="15">
                  <c:v>0.64</c:v>
                </c:pt>
                <c:pt idx="16">
                  <c:v>0.59733333333333338</c:v>
                </c:pt>
                <c:pt idx="17">
                  <c:v>0.55999999999999994</c:v>
                </c:pt>
                <c:pt idx="18">
                  <c:v>0.5270588235294118</c:v>
                </c:pt>
                <c:pt idx="19">
                  <c:v>0.49777777777777776</c:v>
                </c:pt>
                <c:pt idx="20">
                  <c:v>0.4715789473684211</c:v>
                </c:pt>
                <c:pt idx="21">
                  <c:v>0.44800000000000001</c:v>
                </c:pt>
                <c:pt idx="22">
                  <c:v>0.42666666666666664</c:v>
                </c:pt>
                <c:pt idx="23">
                  <c:v>0.40727272727272723</c:v>
                </c:pt>
                <c:pt idx="24">
                  <c:v>0.3895652173913044</c:v>
                </c:pt>
                <c:pt idx="25">
                  <c:v>0.37333333333333335</c:v>
                </c:pt>
                <c:pt idx="26">
                  <c:v>0.3584</c:v>
                </c:pt>
                <c:pt idx="27">
                  <c:v>0.3446153846153846</c:v>
                </c:pt>
                <c:pt idx="28">
                  <c:v>0.33185185185185184</c:v>
                </c:pt>
                <c:pt idx="29">
                  <c:v>0.32</c:v>
                </c:pt>
                <c:pt idx="30">
                  <c:v>0.30896551724137933</c:v>
                </c:pt>
                <c:pt idx="31">
                  <c:v>0.29866666666666669</c:v>
                </c:pt>
              </c:numCache>
            </c:numRef>
          </c:yVal>
          <c:smooth val="0"/>
          <c:extLst>
            <c:ext xmlns:c16="http://schemas.microsoft.com/office/drawing/2014/chart" uri="{C3380CC4-5D6E-409C-BE32-E72D297353CC}">
              <c16:uniqueId val="{00000002-35E2-4431-8F56-B08FD7D91782}"/>
            </c:ext>
          </c:extLst>
        </c:ser>
        <c:ser>
          <c:idx val="6"/>
          <c:order val="3"/>
          <c:tx>
            <c:strRef>
              <c:f>'base shear'!$AG$17</c:f>
              <c:strCache>
                <c:ptCount val="1"/>
                <c:pt idx="0">
                  <c:v>SD</c:v>
                </c:pt>
              </c:strCache>
            </c:strRef>
          </c:tx>
          <c:spPr>
            <a:ln w="15875" cap="rnd">
              <a:solidFill>
                <a:schemeClr val="accent1">
                  <a:lumMod val="60000"/>
                </a:schemeClr>
              </a:solidFill>
              <a:round/>
            </a:ln>
            <a:effectLst/>
          </c:spPr>
          <c:marker>
            <c:symbol val="triangle"/>
            <c:size val="4"/>
            <c:spPr>
              <a:solidFill>
                <a:schemeClr val="accent1">
                  <a:lumMod val="60000"/>
                </a:schemeClr>
              </a:solidFill>
              <a:ln w="9525">
                <a:solidFill>
                  <a:schemeClr val="accent1">
                    <a:lumMod val="60000"/>
                  </a:schemeClr>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shear'!$AG$19:$AG$50</c:f>
              <c:numCache>
                <c:formatCode>0.000</c:formatCode>
                <c:ptCount val="32"/>
                <c:pt idx="0">
                  <c:v>1.32</c:v>
                </c:pt>
                <c:pt idx="1">
                  <c:v>1.32</c:v>
                </c:pt>
                <c:pt idx="2">
                  <c:v>1.32</c:v>
                </c:pt>
                <c:pt idx="3">
                  <c:v>1.32</c:v>
                </c:pt>
                <c:pt idx="5">
                  <c:v>1.32</c:v>
                </c:pt>
                <c:pt idx="6">
                  <c:v>1.32</c:v>
                </c:pt>
                <c:pt idx="7">
                  <c:v>1.32</c:v>
                </c:pt>
                <c:pt idx="8">
                  <c:v>1.32</c:v>
                </c:pt>
                <c:pt idx="9">
                  <c:v>1.32</c:v>
                </c:pt>
                <c:pt idx="10">
                  <c:v>1.1377777777777778</c:v>
                </c:pt>
                <c:pt idx="11">
                  <c:v>1.024</c:v>
                </c:pt>
                <c:pt idx="12">
                  <c:v>0.93090909090909091</c:v>
                </c:pt>
                <c:pt idx="13">
                  <c:v>0.89043478260869569</c:v>
                </c:pt>
                <c:pt idx="14">
                  <c:v>0.78769230769230769</c:v>
                </c:pt>
                <c:pt idx="15">
                  <c:v>0.73142857142857154</c:v>
                </c:pt>
                <c:pt idx="16">
                  <c:v>0.68266666666666664</c:v>
                </c:pt>
                <c:pt idx="17">
                  <c:v>0.64</c:v>
                </c:pt>
                <c:pt idx="18">
                  <c:v>0.60235294117647065</c:v>
                </c:pt>
                <c:pt idx="19">
                  <c:v>0.56888888888888889</c:v>
                </c:pt>
                <c:pt idx="20">
                  <c:v>0.53894736842105262</c:v>
                </c:pt>
                <c:pt idx="21">
                  <c:v>0.51200000000000001</c:v>
                </c:pt>
                <c:pt idx="22">
                  <c:v>0.48761904761904762</c:v>
                </c:pt>
                <c:pt idx="23">
                  <c:v>0.46545454545454545</c:v>
                </c:pt>
                <c:pt idx="24">
                  <c:v>0.44521739130434784</c:v>
                </c:pt>
                <c:pt idx="25">
                  <c:v>0.42666666666666669</c:v>
                </c:pt>
                <c:pt idx="26">
                  <c:v>0.40960000000000002</c:v>
                </c:pt>
                <c:pt idx="27">
                  <c:v>0.39384615384615385</c:v>
                </c:pt>
                <c:pt idx="28">
                  <c:v>0.37925925925925924</c:v>
                </c:pt>
                <c:pt idx="29">
                  <c:v>0.36571428571428577</c:v>
                </c:pt>
                <c:pt idx="30">
                  <c:v>0.3531034482758621</c:v>
                </c:pt>
                <c:pt idx="31">
                  <c:v>0.34133333333333332</c:v>
                </c:pt>
              </c:numCache>
            </c:numRef>
          </c:yVal>
          <c:smooth val="0"/>
          <c:extLst>
            <c:ext xmlns:c16="http://schemas.microsoft.com/office/drawing/2014/chart" uri="{C3380CC4-5D6E-409C-BE32-E72D297353CC}">
              <c16:uniqueId val="{00000003-35E2-4431-8F56-B08FD7D91782}"/>
            </c:ext>
          </c:extLst>
        </c:ser>
        <c:ser>
          <c:idx val="7"/>
          <c:order val="4"/>
          <c:tx>
            <c:strRef>
              <c:f>'base shear'!$AH$17</c:f>
              <c:strCache>
                <c:ptCount val="1"/>
                <c:pt idx="0">
                  <c:v>SE</c:v>
                </c:pt>
              </c:strCache>
            </c:strRef>
          </c:tx>
          <c:spPr>
            <a:ln w="15875" cap="rnd">
              <a:solidFill>
                <a:schemeClr val="accent2">
                  <a:lumMod val="60000"/>
                </a:schemeClr>
              </a:solidFill>
              <a:round/>
            </a:ln>
            <a:effectLst/>
          </c:spPr>
          <c:marker>
            <c:symbol val="square"/>
            <c:size val="4"/>
            <c:spPr>
              <a:solidFill>
                <a:schemeClr val="accent2">
                  <a:lumMod val="60000"/>
                </a:schemeClr>
              </a:solidFill>
              <a:ln w="9525">
                <a:solidFill>
                  <a:schemeClr val="accent2">
                    <a:lumMod val="60000"/>
                  </a:schemeClr>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shear'!$AH$19:$AH$50</c:f>
              <c:numCache>
                <c:formatCode>0.000</c:formatCode>
                <c:ptCount val="32"/>
                <c:pt idx="0">
                  <c:v>1.32</c:v>
                </c:pt>
                <c:pt idx="1">
                  <c:v>1.32</c:v>
                </c:pt>
                <c:pt idx="2">
                  <c:v>1.32</c:v>
                </c:pt>
                <c:pt idx="3">
                  <c:v>1.32</c:v>
                </c:pt>
                <c:pt idx="5">
                  <c:v>1.32</c:v>
                </c:pt>
                <c:pt idx="6">
                  <c:v>1.32</c:v>
                </c:pt>
                <c:pt idx="7">
                  <c:v>1.32</c:v>
                </c:pt>
                <c:pt idx="8">
                  <c:v>1.32</c:v>
                </c:pt>
                <c:pt idx="9">
                  <c:v>1.32</c:v>
                </c:pt>
                <c:pt idx="10">
                  <c:v>1.32</c:v>
                </c:pt>
                <c:pt idx="11">
                  <c:v>1.32</c:v>
                </c:pt>
                <c:pt idx="12">
                  <c:v>1.32</c:v>
                </c:pt>
                <c:pt idx="13">
                  <c:v>1.32</c:v>
                </c:pt>
                <c:pt idx="14">
                  <c:v>1.1815384615384614</c:v>
                </c:pt>
                <c:pt idx="15">
                  <c:v>1.0971428571428572</c:v>
                </c:pt>
                <c:pt idx="16">
                  <c:v>1.024</c:v>
                </c:pt>
                <c:pt idx="17">
                  <c:v>0.96</c:v>
                </c:pt>
                <c:pt idx="18">
                  <c:v>0.90352941176470591</c:v>
                </c:pt>
                <c:pt idx="19">
                  <c:v>0.85333333333333328</c:v>
                </c:pt>
                <c:pt idx="20">
                  <c:v>0.80842105263157904</c:v>
                </c:pt>
                <c:pt idx="21">
                  <c:v>0.76800000000000002</c:v>
                </c:pt>
                <c:pt idx="22">
                  <c:v>0.73142857142857143</c:v>
                </c:pt>
                <c:pt idx="23">
                  <c:v>0.69818181818181813</c:v>
                </c:pt>
                <c:pt idx="24">
                  <c:v>0.66782608695652179</c:v>
                </c:pt>
                <c:pt idx="25">
                  <c:v>0.64</c:v>
                </c:pt>
                <c:pt idx="26">
                  <c:v>0.61440000000000006</c:v>
                </c:pt>
                <c:pt idx="27">
                  <c:v>0.59076923076923071</c:v>
                </c:pt>
                <c:pt idx="28">
                  <c:v>0.56888888888888889</c:v>
                </c:pt>
                <c:pt idx="29">
                  <c:v>0.5485714285714286</c:v>
                </c:pt>
                <c:pt idx="30">
                  <c:v>0.52965517241379312</c:v>
                </c:pt>
                <c:pt idx="31">
                  <c:v>0.51200000000000001</c:v>
                </c:pt>
              </c:numCache>
            </c:numRef>
          </c:yVal>
          <c:smooth val="0"/>
          <c:extLst>
            <c:ext xmlns:c16="http://schemas.microsoft.com/office/drawing/2014/chart" uri="{C3380CC4-5D6E-409C-BE32-E72D297353CC}">
              <c16:uniqueId val="{00000004-35E2-4431-8F56-B08FD7D91782}"/>
            </c:ext>
          </c:extLst>
        </c:ser>
        <c:ser>
          <c:idx val="0"/>
          <c:order val="5"/>
          <c:tx>
            <c:strRef>
              <c:f>'base shear'!$AI$17</c:f>
              <c:strCache>
                <c:ptCount val="1"/>
                <c:pt idx="0">
                  <c:v>第1種 Tc=0.4</c:v>
                </c:pt>
              </c:strCache>
            </c:strRef>
          </c:tx>
          <c:spPr>
            <a:ln w="22225" cap="rnd">
              <a:solidFill>
                <a:schemeClr val="accent1"/>
              </a:solidFill>
              <a:prstDash val="dashDot"/>
              <a:round/>
            </a:ln>
            <a:effectLst/>
          </c:spPr>
          <c:marker>
            <c:symbol val="none"/>
          </c:marker>
          <c:dPt>
            <c:idx val="23"/>
            <c:marker>
              <c:symbol val="none"/>
            </c:marker>
            <c:bubble3D val="0"/>
            <c:spPr>
              <a:ln w="19050" cap="rnd">
                <a:solidFill>
                  <a:schemeClr val="accent1"/>
                </a:solidFill>
                <a:prstDash val="dashDot"/>
                <a:round/>
              </a:ln>
              <a:effectLst/>
            </c:spPr>
            <c:extLst>
              <c:ext xmlns:c16="http://schemas.microsoft.com/office/drawing/2014/chart" uri="{C3380CC4-5D6E-409C-BE32-E72D297353CC}">
                <c16:uniqueId val="{00000001-80A4-489D-BD3A-DC184281D3D9}"/>
              </c:ext>
            </c:extLst>
          </c:dPt>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shear'!$AI$19:$AI$50</c:f>
              <c:numCache>
                <c:formatCode>0.00</c:formatCode>
                <c:ptCount val="32"/>
                <c:pt idx="0">
                  <c:v>1</c:v>
                </c:pt>
                <c:pt idx="1">
                  <c:v>1</c:v>
                </c:pt>
                <c:pt idx="2">
                  <c:v>1</c:v>
                </c:pt>
                <c:pt idx="3">
                  <c:v>1</c:v>
                </c:pt>
                <c:pt idx="5">
                  <c:v>1</c:v>
                </c:pt>
                <c:pt idx="6">
                  <c:v>0.98750000000000004</c:v>
                </c:pt>
                <c:pt idx="7">
                  <c:v>0.95000000000000007</c:v>
                </c:pt>
                <c:pt idx="8">
                  <c:v>0.88750000000000007</c:v>
                </c:pt>
                <c:pt idx="9">
                  <c:v>0.84687500000000004</c:v>
                </c:pt>
                <c:pt idx="10">
                  <c:v>0.71111111111111125</c:v>
                </c:pt>
                <c:pt idx="11">
                  <c:v>0.64000000000000012</c:v>
                </c:pt>
                <c:pt idx="12">
                  <c:v>0.5818181818181819</c:v>
                </c:pt>
                <c:pt idx="13">
                  <c:v>0.5565217391304349</c:v>
                </c:pt>
                <c:pt idx="14">
                  <c:v>0.49230769230769239</c:v>
                </c:pt>
                <c:pt idx="15">
                  <c:v>0.45714285714285724</c:v>
                </c:pt>
                <c:pt idx="16">
                  <c:v>0.42666666666666675</c:v>
                </c:pt>
                <c:pt idx="17">
                  <c:v>0.40000000000000008</c:v>
                </c:pt>
                <c:pt idx="18">
                  <c:v>0.37647058823529422</c:v>
                </c:pt>
                <c:pt idx="19">
                  <c:v>0.35555555555555562</c:v>
                </c:pt>
                <c:pt idx="20">
                  <c:v>0.336842105263158</c:v>
                </c:pt>
                <c:pt idx="21">
                  <c:v>0.32000000000000006</c:v>
                </c:pt>
                <c:pt idx="22">
                  <c:v>0.30476190476190479</c:v>
                </c:pt>
                <c:pt idx="23">
                  <c:v>0.29090909090909095</c:v>
                </c:pt>
                <c:pt idx="24">
                  <c:v>0.27826086956521745</c:v>
                </c:pt>
                <c:pt idx="25">
                  <c:v>0.26666666666666672</c:v>
                </c:pt>
                <c:pt idx="26">
                  <c:v>0.25600000000000006</c:v>
                </c:pt>
                <c:pt idx="27">
                  <c:v>0.2461538461538462</c:v>
                </c:pt>
                <c:pt idx="28">
                  <c:v>0.23703703703703707</c:v>
                </c:pt>
                <c:pt idx="29">
                  <c:v>0.22857142857142862</c:v>
                </c:pt>
                <c:pt idx="30">
                  <c:v>0.22068965517241385</c:v>
                </c:pt>
                <c:pt idx="31">
                  <c:v>0.21333333333333337</c:v>
                </c:pt>
              </c:numCache>
            </c:numRef>
          </c:yVal>
          <c:smooth val="0"/>
          <c:extLst>
            <c:ext xmlns:c16="http://schemas.microsoft.com/office/drawing/2014/chart" uri="{C3380CC4-5D6E-409C-BE32-E72D297353CC}">
              <c16:uniqueId val="{00000007-35E2-4431-8F56-B08FD7D91782}"/>
            </c:ext>
          </c:extLst>
        </c:ser>
        <c:ser>
          <c:idx val="1"/>
          <c:order val="6"/>
          <c:tx>
            <c:strRef>
              <c:f>'base shear'!$AJ$17</c:f>
              <c:strCache>
                <c:ptCount val="1"/>
                <c:pt idx="0">
                  <c:v>第2種 Tc=0.6</c:v>
                </c:pt>
              </c:strCache>
            </c:strRef>
          </c:tx>
          <c:spPr>
            <a:ln w="22225" cap="rnd">
              <a:solidFill>
                <a:schemeClr val="accent2"/>
              </a:solidFill>
              <a:prstDash val="dash"/>
              <a:round/>
            </a:ln>
            <a:effectLst/>
          </c:spPr>
          <c:marker>
            <c:symbol val="none"/>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shear'!$AJ$19:$AJ$50</c:f>
              <c:numCache>
                <c:formatCode>0.00</c:formatCode>
                <c:ptCount val="32"/>
                <c:pt idx="0">
                  <c:v>1</c:v>
                </c:pt>
                <c:pt idx="1">
                  <c:v>1</c:v>
                </c:pt>
                <c:pt idx="2">
                  <c:v>1</c:v>
                </c:pt>
                <c:pt idx="3">
                  <c:v>1</c:v>
                </c:pt>
                <c:pt idx="5">
                  <c:v>1</c:v>
                </c:pt>
                <c:pt idx="6">
                  <c:v>1</c:v>
                </c:pt>
                <c:pt idx="7">
                  <c:v>1</c:v>
                </c:pt>
                <c:pt idx="8">
                  <c:v>0.99444444444444446</c:v>
                </c:pt>
                <c:pt idx="9">
                  <c:v>0.98750000000000004</c:v>
                </c:pt>
                <c:pt idx="10">
                  <c:v>0.95</c:v>
                </c:pt>
                <c:pt idx="11">
                  <c:v>0.91111111111111109</c:v>
                </c:pt>
                <c:pt idx="12">
                  <c:v>0.86111111111111105</c:v>
                </c:pt>
                <c:pt idx="13">
                  <c:v>0.83194444444444449</c:v>
                </c:pt>
                <c:pt idx="14">
                  <c:v>0.73846153846153839</c:v>
                </c:pt>
                <c:pt idx="15">
                  <c:v>0.68571428571428572</c:v>
                </c:pt>
                <c:pt idx="16">
                  <c:v>0.64</c:v>
                </c:pt>
                <c:pt idx="17">
                  <c:v>0.6</c:v>
                </c:pt>
                <c:pt idx="18">
                  <c:v>0.56470588235294117</c:v>
                </c:pt>
                <c:pt idx="19">
                  <c:v>0.53333333333333333</c:v>
                </c:pt>
                <c:pt idx="20">
                  <c:v>0.50526315789473686</c:v>
                </c:pt>
                <c:pt idx="21">
                  <c:v>0.48</c:v>
                </c:pt>
                <c:pt idx="22">
                  <c:v>0.45714285714285713</c:v>
                </c:pt>
                <c:pt idx="23">
                  <c:v>0.43636363636363629</c:v>
                </c:pt>
                <c:pt idx="24">
                  <c:v>0.41739130434782612</c:v>
                </c:pt>
                <c:pt idx="25">
                  <c:v>0.4</c:v>
                </c:pt>
                <c:pt idx="26">
                  <c:v>0.38400000000000001</c:v>
                </c:pt>
                <c:pt idx="27">
                  <c:v>0.3692307692307692</c:v>
                </c:pt>
                <c:pt idx="28">
                  <c:v>0.35555555555555551</c:v>
                </c:pt>
                <c:pt idx="29">
                  <c:v>0.34285714285714286</c:v>
                </c:pt>
                <c:pt idx="30">
                  <c:v>0.33103448275862069</c:v>
                </c:pt>
                <c:pt idx="31">
                  <c:v>0.32</c:v>
                </c:pt>
              </c:numCache>
            </c:numRef>
          </c:yVal>
          <c:smooth val="0"/>
          <c:extLst>
            <c:ext xmlns:c16="http://schemas.microsoft.com/office/drawing/2014/chart" uri="{C3380CC4-5D6E-409C-BE32-E72D297353CC}">
              <c16:uniqueId val="{00000008-35E2-4431-8F56-B08FD7D91782}"/>
            </c:ext>
          </c:extLst>
        </c:ser>
        <c:ser>
          <c:idx val="2"/>
          <c:order val="7"/>
          <c:tx>
            <c:strRef>
              <c:f>'base shear'!$AK$17</c:f>
              <c:strCache>
                <c:ptCount val="1"/>
                <c:pt idx="0">
                  <c:v>第3種 Tc=0.8</c:v>
                </c:pt>
              </c:strCache>
            </c:strRef>
          </c:tx>
          <c:spPr>
            <a:ln w="22225" cap="rnd">
              <a:solidFill>
                <a:schemeClr val="accent3"/>
              </a:solidFill>
              <a:prstDash val="sysDot"/>
              <a:round/>
            </a:ln>
            <a:effectLst/>
          </c:spPr>
          <c:marker>
            <c:symbol val="none"/>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shear'!$AK$19:$AK$50</c:f>
              <c:numCache>
                <c:formatCode>0.00</c:formatCode>
                <c:ptCount val="32"/>
                <c:pt idx="0">
                  <c:v>1</c:v>
                </c:pt>
                <c:pt idx="1">
                  <c:v>1</c:v>
                </c:pt>
                <c:pt idx="2">
                  <c:v>1</c:v>
                </c:pt>
                <c:pt idx="3">
                  <c:v>1</c:v>
                </c:pt>
                <c:pt idx="5">
                  <c:v>1</c:v>
                </c:pt>
                <c:pt idx="6">
                  <c:v>1</c:v>
                </c:pt>
                <c:pt idx="7">
                  <c:v>1</c:v>
                </c:pt>
                <c:pt idx="8">
                  <c:v>1</c:v>
                </c:pt>
                <c:pt idx="9">
                  <c:v>1</c:v>
                </c:pt>
                <c:pt idx="10">
                  <c:v>0.99687499999999996</c:v>
                </c:pt>
                <c:pt idx="11">
                  <c:v>0.98750000000000004</c:v>
                </c:pt>
                <c:pt idx="12">
                  <c:v>0.97187500000000004</c:v>
                </c:pt>
                <c:pt idx="13">
                  <c:v>0.96171875000000007</c:v>
                </c:pt>
                <c:pt idx="14">
                  <c:v>0.921875</c:v>
                </c:pt>
                <c:pt idx="15">
                  <c:v>0.88750000000000007</c:v>
                </c:pt>
                <c:pt idx="16">
                  <c:v>0.84687500000000004</c:v>
                </c:pt>
                <c:pt idx="17">
                  <c:v>0.80000000000000016</c:v>
                </c:pt>
                <c:pt idx="18">
                  <c:v>0.75294117647058845</c:v>
                </c:pt>
                <c:pt idx="19">
                  <c:v>0.71111111111111125</c:v>
                </c:pt>
                <c:pt idx="20">
                  <c:v>0.673684210526316</c:v>
                </c:pt>
                <c:pt idx="21">
                  <c:v>0.64000000000000012</c:v>
                </c:pt>
                <c:pt idx="22">
                  <c:v>0.60952380952380958</c:v>
                </c:pt>
                <c:pt idx="23">
                  <c:v>0.5818181818181819</c:v>
                </c:pt>
                <c:pt idx="24">
                  <c:v>0.5565217391304349</c:v>
                </c:pt>
                <c:pt idx="25">
                  <c:v>0.53333333333333344</c:v>
                </c:pt>
                <c:pt idx="26">
                  <c:v>0.51200000000000012</c:v>
                </c:pt>
                <c:pt idx="27">
                  <c:v>0.49230769230769239</c:v>
                </c:pt>
                <c:pt idx="28">
                  <c:v>0.47407407407407415</c:v>
                </c:pt>
                <c:pt idx="29">
                  <c:v>0.45714285714285724</c:v>
                </c:pt>
                <c:pt idx="30">
                  <c:v>0.44137931034482769</c:v>
                </c:pt>
                <c:pt idx="31">
                  <c:v>0.42666666666666675</c:v>
                </c:pt>
              </c:numCache>
            </c:numRef>
          </c:yVal>
          <c:smooth val="0"/>
          <c:extLst>
            <c:ext xmlns:c16="http://schemas.microsoft.com/office/drawing/2014/chart" uri="{C3380CC4-5D6E-409C-BE32-E72D297353CC}">
              <c16:uniqueId val="{00000009-35E2-4431-8F56-B08FD7D91782}"/>
            </c:ext>
          </c:extLst>
        </c:ser>
        <c:dLbls>
          <c:showLegendKey val="0"/>
          <c:showVal val="0"/>
          <c:showCatName val="0"/>
          <c:showSerName val="0"/>
          <c:showPercent val="0"/>
          <c:showBubbleSize val="0"/>
        </c:dLbls>
        <c:axId val="149423752"/>
        <c:axId val="149426496"/>
      </c:scatterChart>
      <c:valAx>
        <c:axId val="149423752"/>
        <c:scaling>
          <c:orientation val="minMax"/>
          <c:max val="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ja-JP" sz="800" b="0" i="0" u="none" strike="noStrike" kern="1200" cap="all" baseline="0">
                    <a:solidFill>
                      <a:schemeClr val="tx1">
                        <a:lumMod val="65000"/>
                        <a:lumOff val="35000"/>
                      </a:schemeClr>
                    </a:solidFill>
                    <a:latin typeface="+mn-lt"/>
                    <a:ea typeface="+mn-ea"/>
                    <a:cs typeface="+mn-cs"/>
                  </a:defRPr>
                </a:pPr>
                <a:r>
                  <a:rPr lang="en-US"/>
                  <a:t>T (s)</a:t>
                </a:r>
                <a:endParaRPr lang="ja-JP"/>
              </a:p>
            </c:rich>
          </c:tx>
          <c:overlay val="0"/>
          <c:spPr>
            <a:noFill/>
            <a:ln>
              <a:noFill/>
            </a:ln>
            <a:effectLst/>
          </c:spPr>
          <c:txPr>
            <a:bodyPr rot="0" spcFirstLastPara="1" vertOverflow="ellipsis" vert="horz" wrap="square" anchor="ctr" anchorCtr="1"/>
            <a:lstStyle/>
            <a:p>
              <a:pPr>
                <a:defRPr lang="ja-JP" sz="800" b="0" i="0" u="none" strike="noStrike" kern="1200" cap="all" baseline="0">
                  <a:solidFill>
                    <a:schemeClr val="tx1">
                      <a:lumMod val="65000"/>
                      <a:lumOff val="35000"/>
                    </a:schemeClr>
                  </a:solidFill>
                  <a:latin typeface="+mn-lt"/>
                  <a:ea typeface="+mn-ea"/>
                  <a:cs typeface="+mn-cs"/>
                </a:defRPr>
              </a:pPr>
              <a:endParaRPr lang="ja-JP"/>
            </a:p>
          </c:txPr>
        </c:title>
        <c:numFmt formatCode="#,##0.0_ ;[Red]\-#,##0.0\ " sourceLinked="0"/>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lang="ja-JP" sz="800" b="0" i="0" u="none" strike="noStrike" kern="1200" baseline="0">
                <a:solidFill>
                  <a:schemeClr val="tx1">
                    <a:lumMod val="65000"/>
                    <a:lumOff val="35000"/>
                  </a:schemeClr>
                </a:solidFill>
                <a:latin typeface="+mn-lt"/>
                <a:ea typeface="+mn-ea"/>
                <a:cs typeface="+mn-cs"/>
              </a:defRPr>
            </a:pPr>
            <a:endParaRPr lang="en-US"/>
          </a:p>
        </c:txPr>
        <c:crossAx val="149426496"/>
        <c:crosses val="autoZero"/>
        <c:crossBetween val="midCat"/>
      </c:valAx>
      <c:valAx>
        <c:axId val="149426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ja-JP" sz="800" b="0" i="0" u="none" strike="noStrike" kern="1200" cap="all" baseline="0">
                    <a:solidFill>
                      <a:schemeClr val="tx1">
                        <a:lumMod val="65000"/>
                        <a:lumOff val="35000"/>
                      </a:schemeClr>
                    </a:solidFill>
                    <a:latin typeface="+mn-lt"/>
                    <a:ea typeface="+mn-ea"/>
                    <a:cs typeface="+mn-cs"/>
                  </a:defRPr>
                </a:pPr>
                <a:r>
                  <a:rPr lang="en-US"/>
                  <a:t>C</a:t>
                </a:r>
                <a:r>
                  <a:rPr lang="en-US" baseline="0"/>
                  <a:t> (R=1)</a:t>
                </a:r>
                <a:r>
                  <a:rPr lang="en-US"/>
                  <a:t> </a:t>
                </a:r>
                <a:endParaRPr lang="ja-JP"/>
              </a:p>
            </c:rich>
          </c:tx>
          <c:overlay val="0"/>
          <c:spPr>
            <a:noFill/>
            <a:ln>
              <a:noFill/>
            </a:ln>
            <a:effectLst/>
          </c:spPr>
          <c:txPr>
            <a:bodyPr rot="-5400000" spcFirstLastPara="1" vertOverflow="ellipsis" vert="horz" wrap="square" anchor="ctr" anchorCtr="1"/>
            <a:lstStyle/>
            <a:p>
              <a:pPr>
                <a:defRPr lang="ja-JP" sz="800" b="0" i="0" u="none" strike="noStrike" kern="1200" cap="all" baseline="0">
                  <a:solidFill>
                    <a:schemeClr val="tx1">
                      <a:lumMod val="65000"/>
                      <a:lumOff val="35000"/>
                    </a:schemeClr>
                  </a:solidFill>
                  <a:latin typeface="+mn-lt"/>
                  <a:ea typeface="+mn-ea"/>
                  <a:cs typeface="+mn-cs"/>
                </a:defRPr>
              </a:pPr>
              <a:endParaRPr lang="ja-JP"/>
            </a:p>
          </c:txPr>
        </c:title>
        <c:numFmt formatCode="0.0" sourceLinked="0"/>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lang="ja-JP" sz="800" b="0" i="0" u="none" strike="noStrike" kern="1200" baseline="0">
                <a:solidFill>
                  <a:schemeClr val="tx1">
                    <a:lumMod val="65000"/>
                    <a:lumOff val="35000"/>
                  </a:schemeClr>
                </a:solidFill>
                <a:latin typeface="+mn-lt"/>
                <a:ea typeface="+mn-ea"/>
                <a:cs typeface="+mn-cs"/>
              </a:defRPr>
            </a:pPr>
            <a:endParaRPr lang="en-US"/>
          </a:p>
        </c:txPr>
        <c:crossAx val="149423752"/>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lang="ja-JP"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3"/>
          <c:order val="0"/>
          <c:tx>
            <c:strRef>
              <c:f>'base shear'!$AD$17</c:f>
              <c:strCache>
                <c:ptCount val="1"/>
                <c:pt idx="0">
                  <c:v>SA</c:v>
                </c:pt>
              </c:strCache>
            </c:strRef>
          </c:tx>
          <c:spPr>
            <a:ln w="15875" cap="rnd">
              <a:solidFill>
                <a:schemeClr val="accent4"/>
              </a:solidFill>
              <a:round/>
            </a:ln>
            <a:effectLst/>
          </c:spPr>
          <c:marker>
            <c:symbol val="square"/>
            <c:size val="4"/>
            <c:spPr>
              <a:solidFill>
                <a:schemeClr val="accent4"/>
              </a:solidFill>
              <a:ln w="9525">
                <a:solidFill>
                  <a:schemeClr val="accent4"/>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shear'!$AD$19:$AD$50</c:f>
              <c:numCache>
                <c:formatCode>0.000</c:formatCode>
                <c:ptCount val="32"/>
                <c:pt idx="0">
                  <c:v>0.96</c:v>
                </c:pt>
                <c:pt idx="1">
                  <c:v>0.96</c:v>
                </c:pt>
                <c:pt idx="2">
                  <c:v>0.96</c:v>
                </c:pt>
                <c:pt idx="3">
                  <c:v>0.96</c:v>
                </c:pt>
                <c:pt idx="5">
                  <c:v>0.96</c:v>
                </c:pt>
                <c:pt idx="6">
                  <c:v>0.96</c:v>
                </c:pt>
                <c:pt idx="7">
                  <c:v>0.85333333333333339</c:v>
                </c:pt>
                <c:pt idx="8">
                  <c:v>0.73142857142857154</c:v>
                </c:pt>
                <c:pt idx="9">
                  <c:v>0.68266666666666664</c:v>
                </c:pt>
                <c:pt idx="10">
                  <c:v>0.56888888888888889</c:v>
                </c:pt>
                <c:pt idx="11">
                  <c:v>0.51200000000000001</c:v>
                </c:pt>
                <c:pt idx="12">
                  <c:v>0.46545454545454545</c:v>
                </c:pt>
                <c:pt idx="13">
                  <c:v>0.44521739130434784</c:v>
                </c:pt>
                <c:pt idx="14">
                  <c:v>0.39384615384615385</c:v>
                </c:pt>
                <c:pt idx="15">
                  <c:v>0.36571428571428577</c:v>
                </c:pt>
                <c:pt idx="16">
                  <c:v>0.34133333333333332</c:v>
                </c:pt>
                <c:pt idx="17">
                  <c:v>0.32</c:v>
                </c:pt>
                <c:pt idx="18">
                  <c:v>0.30117647058823532</c:v>
                </c:pt>
                <c:pt idx="19">
                  <c:v>0.28444444444444444</c:v>
                </c:pt>
                <c:pt idx="20">
                  <c:v>0.26947368421052631</c:v>
                </c:pt>
                <c:pt idx="21">
                  <c:v>0.25600000000000001</c:v>
                </c:pt>
                <c:pt idx="22">
                  <c:v>0.24380952380952381</c:v>
                </c:pt>
                <c:pt idx="23">
                  <c:v>0.23272727272727273</c:v>
                </c:pt>
                <c:pt idx="24">
                  <c:v>0.22260869565217392</c:v>
                </c:pt>
                <c:pt idx="25">
                  <c:v>0.21333333333333335</c:v>
                </c:pt>
                <c:pt idx="26">
                  <c:v>0.20480000000000001</c:v>
                </c:pt>
                <c:pt idx="27">
                  <c:v>0.19692307692307692</c:v>
                </c:pt>
                <c:pt idx="28">
                  <c:v>0.18962962962962962</c:v>
                </c:pt>
                <c:pt idx="29">
                  <c:v>0.18285714285714288</c:v>
                </c:pt>
                <c:pt idx="30">
                  <c:v>0.17655172413793105</c:v>
                </c:pt>
                <c:pt idx="31">
                  <c:v>0.17066666666666666</c:v>
                </c:pt>
              </c:numCache>
            </c:numRef>
          </c:yVal>
          <c:smooth val="0"/>
          <c:extLst>
            <c:ext xmlns:c16="http://schemas.microsoft.com/office/drawing/2014/chart" uri="{C3380CC4-5D6E-409C-BE32-E72D297353CC}">
              <c16:uniqueId val="{00000000-92F5-49D9-A4BB-C23C93CEE01D}"/>
            </c:ext>
          </c:extLst>
        </c:ser>
        <c:ser>
          <c:idx val="4"/>
          <c:order val="1"/>
          <c:tx>
            <c:strRef>
              <c:f>'base shear'!$AE$17</c:f>
              <c:strCache>
                <c:ptCount val="1"/>
                <c:pt idx="0">
                  <c:v>SB</c:v>
                </c:pt>
              </c:strCache>
            </c:strRef>
          </c:tx>
          <c:spPr>
            <a:ln w="15875" cap="rnd">
              <a:solidFill>
                <a:schemeClr val="accent5"/>
              </a:solidFill>
              <a:round/>
            </a:ln>
            <a:effectLst/>
          </c:spPr>
          <c:marker>
            <c:symbol val="plus"/>
            <c:size val="5"/>
            <c:spPr>
              <a:noFill/>
              <a:ln w="9525">
                <a:solidFill>
                  <a:schemeClr val="accent5"/>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shear'!$AE$19:$AE$50</c:f>
              <c:numCache>
                <c:formatCode>0.000</c:formatCode>
                <c:ptCount val="32"/>
                <c:pt idx="0">
                  <c:v>1.2</c:v>
                </c:pt>
                <c:pt idx="1">
                  <c:v>1.2</c:v>
                </c:pt>
                <c:pt idx="2">
                  <c:v>1.2</c:v>
                </c:pt>
                <c:pt idx="3">
                  <c:v>1.2</c:v>
                </c:pt>
                <c:pt idx="5">
                  <c:v>1.2</c:v>
                </c:pt>
                <c:pt idx="6">
                  <c:v>1.2</c:v>
                </c:pt>
                <c:pt idx="7">
                  <c:v>1.0666666666666667</c:v>
                </c:pt>
                <c:pt idx="8">
                  <c:v>0.91428571428571437</c:v>
                </c:pt>
                <c:pt idx="9">
                  <c:v>0.85333333333333339</c:v>
                </c:pt>
                <c:pt idx="10">
                  <c:v>0.71111111111111114</c:v>
                </c:pt>
                <c:pt idx="11">
                  <c:v>0.64</c:v>
                </c:pt>
                <c:pt idx="12">
                  <c:v>0.58181818181818179</c:v>
                </c:pt>
                <c:pt idx="13">
                  <c:v>0.55652173913043479</c:v>
                </c:pt>
                <c:pt idx="14">
                  <c:v>0.49230769230769228</c:v>
                </c:pt>
                <c:pt idx="15">
                  <c:v>0.45714285714285718</c:v>
                </c:pt>
                <c:pt idx="16">
                  <c:v>0.42666666666666669</c:v>
                </c:pt>
                <c:pt idx="17">
                  <c:v>0.39999999999999997</c:v>
                </c:pt>
                <c:pt idx="18">
                  <c:v>0.37647058823529411</c:v>
                </c:pt>
                <c:pt idx="19">
                  <c:v>0.35555555555555557</c:v>
                </c:pt>
                <c:pt idx="20">
                  <c:v>0.33684210526315794</c:v>
                </c:pt>
                <c:pt idx="21">
                  <c:v>0.32</c:v>
                </c:pt>
                <c:pt idx="22">
                  <c:v>0.30476190476190473</c:v>
                </c:pt>
                <c:pt idx="23">
                  <c:v>0.29090909090909089</c:v>
                </c:pt>
                <c:pt idx="24">
                  <c:v>0.27826086956521739</c:v>
                </c:pt>
                <c:pt idx="25">
                  <c:v>0.26666666666666666</c:v>
                </c:pt>
                <c:pt idx="26">
                  <c:v>0.25600000000000001</c:v>
                </c:pt>
                <c:pt idx="27">
                  <c:v>0.24615384615384614</c:v>
                </c:pt>
                <c:pt idx="28">
                  <c:v>0.23703703703703702</c:v>
                </c:pt>
                <c:pt idx="29">
                  <c:v>0.22857142857142859</c:v>
                </c:pt>
                <c:pt idx="30">
                  <c:v>0.22068965517241382</c:v>
                </c:pt>
                <c:pt idx="31">
                  <c:v>0.21333333333333335</c:v>
                </c:pt>
              </c:numCache>
            </c:numRef>
          </c:yVal>
          <c:smooth val="0"/>
          <c:extLst>
            <c:ext xmlns:c16="http://schemas.microsoft.com/office/drawing/2014/chart" uri="{C3380CC4-5D6E-409C-BE32-E72D297353CC}">
              <c16:uniqueId val="{00000001-92F5-49D9-A4BB-C23C93CEE01D}"/>
            </c:ext>
          </c:extLst>
        </c:ser>
        <c:ser>
          <c:idx val="5"/>
          <c:order val="2"/>
          <c:tx>
            <c:strRef>
              <c:f>'base shear'!$AF$17</c:f>
              <c:strCache>
                <c:ptCount val="1"/>
                <c:pt idx="0">
                  <c:v>SC</c:v>
                </c:pt>
              </c:strCache>
            </c:strRef>
          </c:tx>
          <c:spPr>
            <a:ln w="15875" cap="rnd">
              <a:solidFill>
                <a:schemeClr val="accent6"/>
              </a:solidFill>
              <a:prstDash val="solid"/>
              <a:round/>
            </a:ln>
            <a:effectLst/>
          </c:spPr>
          <c:marker>
            <c:symbol val="circle"/>
            <c:size val="4"/>
            <c:spPr>
              <a:solidFill>
                <a:schemeClr val="accent6"/>
              </a:solidFill>
              <a:ln w="9525">
                <a:solidFill>
                  <a:schemeClr val="accent6"/>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shear'!$AF$19:$AF$50</c:f>
              <c:numCache>
                <c:formatCode>0.000</c:formatCode>
                <c:ptCount val="32"/>
                <c:pt idx="0">
                  <c:v>1.2</c:v>
                </c:pt>
                <c:pt idx="1">
                  <c:v>1.2</c:v>
                </c:pt>
                <c:pt idx="2">
                  <c:v>1.2</c:v>
                </c:pt>
                <c:pt idx="3">
                  <c:v>1.2</c:v>
                </c:pt>
                <c:pt idx="5">
                  <c:v>1.2</c:v>
                </c:pt>
                <c:pt idx="6">
                  <c:v>1.2</c:v>
                </c:pt>
                <c:pt idx="7">
                  <c:v>1.2</c:v>
                </c:pt>
                <c:pt idx="8">
                  <c:v>1.2</c:v>
                </c:pt>
                <c:pt idx="9">
                  <c:v>1.1946666666666668</c:v>
                </c:pt>
                <c:pt idx="10">
                  <c:v>0.99555555555555553</c:v>
                </c:pt>
                <c:pt idx="11">
                  <c:v>0.89600000000000002</c:v>
                </c:pt>
                <c:pt idx="12">
                  <c:v>0.81454545454545446</c:v>
                </c:pt>
                <c:pt idx="13">
                  <c:v>0.77913043478260879</c:v>
                </c:pt>
                <c:pt idx="14">
                  <c:v>0.6892307692307692</c:v>
                </c:pt>
                <c:pt idx="15">
                  <c:v>0.64</c:v>
                </c:pt>
                <c:pt idx="16">
                  <c:v>0.59733333333333338</c:v>
                </c:pt>
                <c:pt idx="17">
                  <c:v>0.55999999999999994</c:v>
                </c:pt>
                <c:pt idx="18">
                  <c:v>0.5270588235294118</c:v>
                </c:pt>
                <c:pt idx="19">
                  <c:v>0.49777777777777776</c:v>
                </c:pt>
                <c:pt idx="20">
                  <c:v>0.4715789473684211</c:v>
                </c:pt>
                <c:pt idx="21">
                  <c:v>0.44800000000000001</c:v>
                </c:pt>
                <c:pt idx="22">
                  <c:v>0.42666666666666664</c:v>
                </c:pt>
                <c:pt idx="23">
                  <c:v>0.40727272727272723</c:v>
                </c:pt>
                <c:pt idx="24">
                  <c:v>0.3895652173913044</c:v>
                </c:pt>
                <c:pt idx="25">
                  <c:v>0.37333333333333335</c:v>
                </c:pt>
                <c:pt idx="26">
                  <c:v>0.3584</c:v>
                </c:pt>
                <c:pt idx="27">
                  <c:v>0.3446153846153846</c:v>
                </c:pt>
                <c:pt idx="28">
                  <c:v>0.33185185185185184</c:v>
                </c:pt>
                <c:pt idx="29">
                  <c:v>0.32</c:v>
                </c:pt>
                <c:pt idx="30">
                  <c:v>0.30896551724137933</c:v>
                </c:pt>
                <c:pt idx="31">
                  <c:v>0.29866666666666669</c:v>
                </c:pt>
              </c:numCache>
            </c:numRef>
          </c:yVal>
          <c:smooth val="0"/>
          <c:extLst>
            <c:ext xmlns:c16="http://schemas.microsoft.com/office/drawing/2014/chart" uri="{C3380CC4-5D6E-409C-BE32-E72D297353CC}">
              <c16:uniqueId val="{00000002-92F5-49D9-A4BB-C23C93CEE01D}"/>
            </c:ext>
          </c:extLst>
        </c:ser>
        <c:ser>
          <c:idx val="6"/>
          <c:order val="3"/>
          <c:tx>
            <c:strRef>
              <c:f>'base shear'!$AG$17</c:f>
              <c:strCache>
                <c:ptCount val="1"/>
                <c:pt idx="0">
                  <c:v>SD</c:v>
                </c:pt>
              </c:strCache>
            </c:strRef>
          </c:tx>
          <c:spPr>
            <a:ln w="15875" cap="rnd">
              <a:solidFill>
                <a:schemeClr val="accent1">
                  <a:lumMod val="60000"/>
                </a:schemeClr>
              </a:solidFill>
              <a:round/>
            </a:ln>
            <a:effectLst/>
          </c:spPr>
          <c:marker>
            <c:symbol val="triangle"/>
            <c:size val="4"/>
            <c:spPr>
              <a:solidFill>
                <a:schemeClr val="accent1">
                  <a:lumMod val="60000"/>
                </a:schemeClr>
              </a:solidFill>
              <a:ln w="9525">
                <a:solidFill>
                  <a:schemeClr val="accent1">
                    <a:lumMod val="60000"/>
                  </a:schemeClr>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shear'!$AG$19:$AG$50</c:f>
              <c:numCache>
                <c:formatCode>0.000</c:formatCode>
                <c:ptCount val="32"/>
                <c:pt idx="0">
                  <c:v>1.32</c:v>
                </c:pt>
                <c:pt idx="1">
                  <c:v>1.32</c:v>
                </c:pt>
                <c:pt idx="2">
                  <c:v>1.32</c:v>
                </c:pt>
                <c:pt idx="3">
                  <c:v>1.32</c:v>
                </c:pt>
                <c:pt idx="5">
                  <c:v>1.32</c:v>
                </c:pt>
                <c:pt idx="6">
                  <c:v>1.32</c:v>
                </c:pt>
                <c:pt idx="7">
                  <c:v>1.32</c:v>
                </c:pt>
                <c:pt idx="8">
                  <c:v>1.32</c:v>
                </c:pt>
                <c:pt idx="9">
                  <c:v>1.32</c:v>
                </c:pt>
                <c:pt idx="10">
                  <c:v>1.1377777777777778</c:v>
                </c:pt>
                <c:pt idx="11">
                  <c:v>1.024</c:v>
                </c:pt>
                <c:pt idx="12">
                  <c:v>0.93090909090909091</c:v>
                </c:pt>
                <c:pt idx="13">
                  <c:v>0.89043478260869569</c:v>
                </c:pt>
                <c:pt idx="14">
                  <c:v>0.78769230769230769</c:v>
                </c:pt>
                <c:pt idx="15">
                  <c:v>0.73142857142857154</c:v>
                </c:pt>
                <c:pt idx="16">
                  <c:v>0.68266666666666664</c:v>
                </c:pt>
                <c:pt idx="17">
                  <c:v>0.64</c:v>
                </c:pt>
                <c:pt idx="18">
                  <c:v>0.60235294117647065</c:v>
                </c:pt>
                <c:pt idx="19">
                  <c:v>0.56888888888888889</c:v>
                </c:pt>
                <c:pt idx="20">
                  <c:v>0.53894736842105262</c:v>
                </c:pt>
                <c:pt idx="21">
                  <c:v>0.51200000000000001</c:v>
                </c:pt>
                <c:pt idx="22">
                  <c:v>0.48761904761904762</c:v>
                </c:pt>
                <c:pt idx="23">
                  <c:v>0.46545454545454545</c:v>
                </c:pt>
                <c:pt idx="24">
                  <c:v>0.44521739130434784</c:v>
                </c:pt>
                <c:pt idx="25">
                  <c:v>0.42666666666666669</c:v>
                </c:pt>
                <c:pt idx="26">
                  <c:v>0.40960000000000002</c:v>
                </c:pt>
                <c:pt idx="27">
                  <c:v>0.39384615384615385</c:v>
                </c:pt>
                <c:pt idx="28">
                  <c:v>0.37925925925925924</c:v>
                </c:pt>
                <c:pt idx="29">
                  <c:v>0.36571428571428577</c:v>
                </c:pt>
                <c:pt idx="30">
                  <c:v>0.3531034482758621</c:v>
                </c:pt>
                <c:pt idx="31">
                  <c:v>0.34133333333333332</c:v>
                </c:pt>
              </c:numCache>
            </c:numRef>
          </c:yVal>
          <c:smooth val="0"/>
          <c:extLst>
            <c:ext xmlns:c16="http://schemas.microsoft.com/office/drawing/2014/chart" uri="{C3380CC4-5D6E-409C-BE32-E72D297353CC}">
              <c16:uniqueId val="{00000003-92F5-49D9-A4BB-C23C93CEE01D}"/>
            </c:ext>
          </c:extLst>
        </c:ser>
        <c:ser>
          <c:idx val="7"/>
          <c:order val="4"/>
          <c:tx>
            <c:strRef>
              <c:f>'base shear'!$AH$17</c:f>
              <c:strCache>
                <c:ptCount val="1"/>
                <c:pt idx="0">
                  <c:v>SE</c:v>
                </c:pt>
              </c:strCache>
            </c:strRef>
          </c:tx>
          <c:spPr>
            <a:ln w="15875" cap="rnd">
              <a:solidFill>
                <a:schemeClr val="accent2">
                  <a:lumMod val="60000"/>
                </a:schemeClr>
              </a:solidFill>
              <a:round/>
            </a:ln>
            <a:effectLst/>
          </c:spPr>
          <c:marker>
            <c:symbol val="square"/>
            <c:size val="4"/>
            <c:spPr>
              <a:solidFill>
                <a:schemeClr val="accent2">
                  <a:lumMod val="60000"/>
                </a:schemeClr>
              </a:solidFill>
              <a:ln w="9525">
                <a:solidFill>
                  <a:schemeClr val="accent2">
                    <a:lumMod val="60000"/>
                  </a:schemeClr>
                </a:solidFill>
                <a:round/>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shear'!$AH$19:$AH$50</c:f>
              <c:numCache>
                <c:formatCode>0.000</c:formatCode>
                <c:ptCount val="32"/>
                <c:pt idx="0">
                  <c:v>1.32</c:v>
                </c:pt>
                <c:pt idx="1">
                  <c:v>1.32</c:v>
                </c:pt>
                <c:pt idx="2">
                  <c:v>1.32</c:v>
                </c:pt>
                <c:pt idx="3">
                  <c:v>1.32</c:v>
                </c:pt>
                <c:pt idx="5">
                  <c:v>1.32</c:v>
                </c:pt>
                <c:pt idx="6">
                  <c:v>1.32</c:v>
                </c:pt>
                <c:pt idx="7">
                  <c:v>1.32</c:v>
                </c:pt>
                <c:pt idx="8">
                  <c:v>1.32</c:v>
                </c:pt>
                <c:pt idx="9">
                  <c:v>1.32</c:v>
                </c:pt>
                <c:pt idx="10">
                  <c:v>1.32</c:v>
                </c:pt>
                <c:pt idx="11">
                  <c:v>1.32</c:v>
                </c:pt>
                <c:pt idx="12">
                  <c:v>1.32</c:v>
                </c:pt>
                <c:pt idx="13">
                  <c:v>1.32</c:v>
                </c:pt>
                <c:pt idx="14">
                  <c:v>1.1815384615384614</c:v>
                </c:pt>
                <c:pt idx="15">
                  <c:v>1.0971428571428572</c:v>
                </c:pt>
                <c:pt idx="16">
                  <c:v>1.024</c:v>
                </c:pt>
                <c:pt idx="17">
                  <c:v>0.96</c:v>
                </c:pt>
                <c:pt idx="18">
                  <c:v>0.90352941176470591</c:v>
                </c:pt>
                <c:pt idx="19">
                  <c:v>0.85333333333333328</c:v>
                </c:pt>
                <c:pt idx="20">
                  <c:v>0.80842105263157904</c:v>
                </c:pt>
                <c:pt idx="21">
                  <c:v>0.76800000000000002</c:v>
                </c:pt>
                <c:pt idx="22">
                  <c:v>0.73142857142857143</c:v>
                </c:pt>
                <c:pt idx="23">
                  <c:v>0.69818181818181813</c:v>
                </c:pt>
                <c:pt idx="24">
                  <c:v>0.66782608695652179</c:v>
                </c:pt>
                <c:pt idx="25">
                  <c:v>0.64</c:v>
                </c:pt>
                <c:pt idx="26">
                  <c:v>0.61440000000000006</c:v>
                </c:pt>
                <c:pt idx="27">
                  <c:v>0.59076923076923071</c:v>
                </c:pt>
                <c:pt idx="28">
                  <c:v>0.56888888888888889</c:v>
                </c:pt>
                <c:pt idx="29">
                  <c:v>0.5485714285714286</c:v>
                </c:pt>
                <c:pt idx="30">
                  <c:v>0.52965517241379312</c:v>
                </c:pt>
                <c:pt idx="31">
                  <c:v>0.51200000000000001</c:v>
                </c:pt>
              </c:numCache>
            </c:numRef>
          </c:yVal>
          <c:smooth val="0"/>
          <c:extLst>
            <c:ext xmlns:c16="http://schemas.microsoft.com/office/drawing/2014/chart" uri="{C3380CC4-5D6E-409C-BE32-E72D297353CC}">
              <c16:uniqueId val="{00000004-92F5-49D9-A4BB-C23C93CEE01D}"/>
            </c:ext>
          </c:extLst>
        </c:ser>
        <c:dLbls>
          <c:showLegendKey val="0"/>
          <c:showVal val="0"/>
          <c:showCatName val="0"/>
          <c:showSerName val="0"/>
          <c:showPercent val="0"/>
          <c:showBubbleSize val="0"/>
        </c:dLbls>
        <c:axId val="150210104"/>
        <c:axId val="150206968"/>
      </c:scatterChart>
      <c:valAx>
        <c:axId val="150210104"/>
        <c:scaling>
          <c:orientation val="minMax"/>
          <c:max val="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ja-JP" sz="800" b="0" i="0" u="none" strike="noStrike" kern="1200" cap="all" baseline="0">
                    <a:solidFill>
                      <a:schemeClr val="tx1">
                        <a:lumMod val="65000"/>
                        <a:lumOff val="35000"/>
                      </a:schemeClr>
                    </a:solidFill>
                    <a:latin typeface="+mn-lt"/>
                    <a:ea typeface="+mn-ea"/>
                    <a:cs typeface="+mn-cs"/>
                  </a:defRPr>
                </a:pPr>
                <a:r>
                  <a:rPr lang="en-US"/>
                  <a:t>T (s)</a:t>
                </a:r>
                <a:endParaRPr lang="ja-JP"/>
              </a:p>
            </c:rich>
          </c:tx>
          <c:overlay val="0"/>
          <c:spPr>
            <a:noFill/>
            <a:ln>
              <a:noFill/>
            </a:ln>
            <a:effectLst/>
          </c:spPr>
          <c:txPr>
            <a:bodyPr rot="0" spcFirstLastPara="1" vertOverflow="ellipsis" vert="horz" wrap="square" anchor="ctr" anchorCtr="1"/>
            <a:lstStyle/>
            <a:p>
              <a:pPr>
                <a:defRPr lang="ja-JP" sz="800" b="0" i="0" u="none" strike="noStrike" kern="1200" cap="all" baseline="0">
                  <a:solidFill>
                    <a:schemeClr val="tx1">
                      <a:lumMod val="65000"/>
                      <a:lumOff val="35000"/>
                    </a:schemeClr>
                  </a:solidFill>
                  <a:latin typeface="+mn-lt"/>
                  <a:ea typeface="+mn-ea"/>
                  <a:cs typeface="+mn-cs"/>
                </a:defRPr>
              </a:pPr>
              <a:endParaRPr lang="ja-JP"/>
            </a:p>
          </c:txPr>
        </c:title>
        <c:numFmt formatCode="#,##0.0_ ;[Red]\-#,##0.0\ " sourceLinked="0"/>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lang="ja-JP" sz="800" b="0" i="0" u="none" strike="noStrike" kern="1200" baseline="0">
                <a:solidFill>
                  <a:schemeClr val="tx1">
                    <a:lumMod val="65000"/>
                    <a:lumOff val="35000"/>
                  </a:schemeClr>
                </a:solidFill>
                <a:latin typeface="+mn-lt"/>
                <a:ea typeface="+mn-ea"/>
                <a:cs typeface="+mn-cs"/>
              </a:defRPr>
            </a:pPr>
            <a:endParaRPr lang="en-US"/>
          </a:p>
        </c:txPr>
        <c:crossAx val="150206968"/>
        <c:crosses val="autoZero"/>
        <c:crossBetween val="midCat"/>
      </c:valAx>
      <c:valAx>
        <c:axId val="150206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ja-JP" sz="800" b="0" i="0" u="none" strike="noStrike" kern="1200" cap="all" baseline="0">
                    <a:solidFill>
                      <a:schemeClr val="tx1">
                        <a:lumMod val="65000"/>
                        <a:lumOff val="35000"/>
                      </a:schemeClr>
                    </a:solidFill>
                    <a:latin typeface="+mn-lt"/>
                    <a:ea typeface="+mn-ea"/>
                    <a:cs typeface="+mn-cs"/>
                  </a:defRPr>
                </a:pPr>
                <a:r>
                  <a:rPr lang="en-US"/>
                  <a:t>C </a:t>
                </a:r>
                <a:endParaRPr lang="ja-JP"/>
              </a:p>
            </c:rich>
          </c:tx>
          <c:overlay val="0"/>
          <c:spPr>
            <a:noFill/>
            <a:ln>
              <a:noFill/>
            </a:ln>
            <a:effectLst/>
          </c:spPr>
          <c:txPr>
            <a:bodyPr rot="-5400000" spcFirstLastPara="1" vertOverflow="ellipsis" vert="horz" wrap="square" anchor="ctr" anchorCtr="1"/>
            <a:lstStyle/>
            <a:p>
              <a:pPr>
                <a:defRPr lang="ja-JP" sz="800" b="0" i="0" u="none" strike="noStrike" kern="1200" cap="all" baseline="0">
                  <a:solidFill>
                    <a:schemeClr val="tx1">
                      <a:lumMod val="65000"/>
                      <a:lumOff val="35000"/>
                    </a:schemeClr>
                  </a:solidFill>
                  <a:latin typeface="+mn-lt"/>
                  <a:ea typeface="+mn-ea"/>
                  <a:cs typeface="+mn-cs"/>
                </a:defRPr>
              </a:pPr>
              <a:endParaRPr lang="ja-JP"/>
            </a:p>
          </c:txPr>
        </c:title>
        <c:numFmt formatCode="0.0" sourceLinked="0"/>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lang="ja-JP" sz="800" b="0" i="0" u="none" strike="noStrike" kern="1200" baseline="0">
                <a:solidFill>
                  <a:schemeClr val="tx1">
                    <a:lumMod val="65000"/>
                    <a:lumOff val="35000"/>
                  </a:schemeClr>
                </a:solidFill>
                <a:latin typeface="+mn-lt"/>
                <a:ea typeface="+mn-ea"/>
                <a:cs typeface="+mn-cs"/>
              </a:defRPr>
            </a:pPr>
            <a:endParaRPr lang="en-US"/>
          </a:p>
        </c:txPr>
        <c:crossAx val="150210104"/>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lang="ja-JP"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6"/>
          <c:order val="0"/>
          <c:tx>
            <c:strRef>
              <c:f>'base shear'!$AG$17</c:f>
              <c:strCache>
                <c:ptCount val="1"/>
                <c:pt idx="0">
                  <c:v>SD</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shear'!$AG$19:$AG$50</c:f>
              <c:numCache>
                <c:formatCode>0.000</c:formatCode>
                <c:ptCount val="32"/>
                <c:pt idx="0">
                  <c:v>1.32</c:v>
                </c:pt>
                <c:pt idx="1">
                  <c:v>1.32</c:v>
                </c:pt>
                <c:pt idx="2">
                  <c:v>1.32</c:v>
                </c:pt>
                <c:pt idx="3">
                  <c:v>1.32</c:v>
                </c:pt>
                <c:pt idx="5">
                  <c:v>1.32</c:v>
                </c:pt>
                <c:pt idx="6">
                  <c:v>1.32</c:v>
                </c:pt>
                <c:pt idx="7">
                  <c:v>1.32</c:v>
                </c:pt>
                <c:pt idx="8">
                  <c:v>1.32</c:v>
                </c:pt>
                <c:pt idx="9">
                  <c:v>1.32</c:v>
                </c:pt>
                <c:pt idx="10">
                  <c:v>1.1377777777777778</c:v>
                </c:pt>
                <c:pt idx="11">
                  <c:v>1.024</c:v>
                </c:pt>
                <c:pt idx="12">
                  <c:v>0.93090909090909091</c:v>
                </c:pt>
                <c:pt idx="13">
                  <c:v>0.89043478260869569</c:v>
                </c:pt>
                <c:pt idx="14">
                  <c:v>0.78769230769230769</c:v>
                </c:pt>
                <c:pt idx="15">
                  <c:v>0.73142857142857154</c:v>
                </c:pt>
                <c:pt idx="16">
                  <c:v>0.68266666666666664</c:v>
                </c:pt>
                <c:pt idx="17">
                  <c:v>0.64</c:v>
                </c:pt>
                <c:pt idx="18">
                  <c:v>0.60235294117647065</c:v>
                </c:pt>
                <c:pt idx="19">
                  <c:v>0.56888888888888889</c:v>
                </c:pt>
                <c:pt idx="20">
                  <c:v>0.53894736842105262</c:v>
                </c:pt>
                <c:pt idx="21">
                  <c:v>0.51200000000000001</c:v>
                </c:pt>
                <c:pt idx="22">
                  <c:v>0.48761904761904762</c:v>
                </c:pt>
                <c:pt idx="23">
                  <c:v>0.46545454545454545</c:v>
                </c:pt>
                <c:pt idx="24">
                  <c:v>0.44521739130434784</c:v>
                </c:pt>
                <c:pt idx="25">
                  <c:v>0.42666666666666669</c:v>
                </c:pt>
                <c:pt idx="26">
                  <c:v>0.40960000000000002</c:v>
                </c:pt>
                <c:pt idx="27">
                  <c:v>0.39384615384615385</c:v>
                </c:pt>
                <c:pt idx="28">
                  <c:v>0.37925925925925924</c:v>
                </c:pt>
                <c:pt idx="29">
                  <c:v>0.36571428571428577</c:v>
                </c:pt>
                <c:pt idx="30">
                  <c:v>0.3531034482758621</c:v>
                </c:pt>
                <c:pt idx="31">
                  <c:v>0.34133333333333332</c:v>
                </c:pt>
              </c:numCache>
            </c:numRef>
          </c:yVal>
          <c:smooth val="0"/>
          <c:extLst>
            <c:ext xmlns:c16="http://schemas.microsoft.com/office/drawing/2014/chart" uri="{C3380CC4-5D6E-409C-BE32-E72D297353CC}">
              <c16:uniqueId val="{00000000-86B6-4C17-BFEC-17AA8F0EAA0B}"/>
            </c:ext>
          </c:extLst>
        </c:ser>
        <c:ser>
          <c:idx val="1"/>
          <c:order val="1"/>
          <c:tx>
            <c:strRef>
              <c:f>'base shear'!$AJ$17</c:f>
              <c:strCache>
                <c:ptCount val="1"/>
                <c:pt idx="0">
                  <c:v>第2種 Tc=0.6</c:v>
                </c:pt>
              </c:strCache>
            </c:strRef>
          </c:tx>
          <c:spPr>
            <a:ln w="19050" cap="rnd">
              <a:solidFill>
                <a:schemeClr val="accent2"/>
              </a:solidFill>
              <a:round/>
            </a:ln>
            <a:effectLst/>
          </c:spPr>
          <c:marker>
            <c:symbol val="none"/>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shear'!$AJ$19:$AJ$50</c:f>
              <c:numCache>
                <c:formatCode>0.00</c:formatCode>
                <c:ptCount val="32"/>
                <c:pt idx="0">
                  <c:v>1</c:v>
                </c:pt>
                <c:pt idx="1">
                  <c:v>1</c:v>
                </c:pt>
                <c:pt idx="2">
                  <c:v>1</c:v>
                </c:pt>
                <c:pt idx="3">
                  <c:v>1</c:v>
                </c:pt>
                <c:pt idx="5">
                  <c:v>1</c:v>
                </c:pt>
                <c:pt idx="6">
                  <c:v>1</c:v>
                </c:pt>
                <c:pt idx="7">
                  <c:v>1</c:v>
                </c:pt>
                <c:pt idx="8">
                  <c:v>0.99444444444444446</c:v>
                </c:pt>
                <c:pt idx="9">
                  <c:v>0.98750000000000004</c:v>
                </c:pt>
                <c:pt idx="10">
                  <c:v>0.95</c:v>
                </c:pt>
                <c:pt idx="11">
                  <c:v>0.91111111111111109</c:v>
                </c:pt>
                <c:pt idx="12">
                  <c:v>0.86111111111111105</c:v>
                </c:pt>
                <c:pt idx="13">
                  <c:v>0.83194444444444449</c:v>
                </c:pt>
                <c:pt idx="14">
                  <c:v>0.73846153846153839</c:v>
                </c:pt>
                <c:pt idx="15">
                  <c:v>0.68571428571428572</c:v>
                </c:pt>
                <c:pt idx="16">
                  <c:v>0.64</c:v>
                </c:pt>
                <c:pt idx="17">
                  <c:v>0.6</c:v>
                </c:pt>
                <c:pt idx="18">
                  <c:v>0.56470588235294117</c:v>
                </c:pt>
                <c:pt idx="19">
                  <c:v>0.53333333333333333</c:v>
                </c:pt>
                <c:pt idx="20">
                  <c:v>0.50526315789473686</c:v>
                </c:pt>
                <c:pt idx="21">
                  <c:v>0.48</c:v>
                </c:pt>
                <c:pt idx="22">
                  <c:v>0.45714285714285713</c:v>
                </c:pt>
                <c:pt idx="23">
                  <c:v>0.43636363636363629</c:v>
                </c:pt>
                <c:pt idx="24">
                  <c:v>0.41739130434782612</c:v>
                </c:pt>
                <c:pt idx="25">
                  <c:v>0.4</c:v>
                </c:pt>
                <c:pt idx="26">
                  <c:v>0.38400000000000001</c:v>
                </c:pt>
                <c:pt idx="27">
                  <c:v>0.3692307692307692</c:v>
                </c:pt>
                <c:pt idx="28">
                  <c:v>0.35555555555555551</c:v>
                </c:pt>
                <c:pt idx="29">
                  <c:v>0.34285714285714286</c:v>
                </c:pt>
                <c:pt idx="30">
                  <c:v>0.33103448275862069</c:v>
                </c:pt>
                <c:pt idx="31">
                  <c:v>0.32</c:v>
                </c:pt>
              </c:numCache>
            </c:numRef>
          </c:yVal>
          <c:smooth val="0"/>
          <c:extLst>
            <c:ext xmlns:c16="http://schemas.microsoft.com/office/drawing/2014/chart" uri="{C3380CC4-5D6E-409C-BE32-E72D297353CC}">
              <c16:uniqueId val="{00000001-86B6-4C17-BFEC-17AA8F0EAA0B}"/>
            </c:ext>
          </c:extLst>
        </c:ser>
        <c:dLbls>
          <c:showLegendKey val="0"/>
          <c:showVal val="0"/>
          <c:showCatName val="0"/>
          <c:showSerName val="0"/>
          <c:showPercent val="0"/>
          <c:showBubbleSize val="0"/>
        </c:dLbls>
        <c:axId val="150206184"/>
        <c:axId val="150207360"/>
      </c:scatterChart>
      <c:valAx>
        <c:axId val="150206184"/>
        <c:scaling>
          <c:orientation val="minMax"/>
          <c:max val="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r>
                  <a:rPr lang="en-US" altLang="ja-JP"/>
                  <a:t>T(s)</a:t>
                </a:r>
                <a:endParaRPr lang="ja-JP" altLang="en-US"/>
              </a:p>
            </c:rich>
          </c:tx>
          <c:overlay val="0"/>
          <c:spPr>
            <a:noFill/>
            <a:ln>
              <a:noFill/>
            </a:ln>
            <a:effectLst/>
          </c:spPr>
          <c:txPr>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endParaRPr lang="ja-JP" altLang="en-US"/>
            </a:p>
          </c:txPr>
        </c:title>
        <c:numFmt formatCode="#,##0.0_ ;[Red]\-#,##0.0\ "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07360"/>
        <c:crosses val="autoZero"/>
        <c:crossBetween val="midCat"/>
      </c:valAx>
      <c:valAx>
        <c:axId val="150207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r>
                  <a:rPr lang="en-US" altLang="ja-JP"/>
                  <a:t>Co</a:t>
                </a:r>
                <a:endParaRPr lang="ja-JP" altLang="en-US"/>
              </a:p>
            </c:rich>
          </c:tx>
          <c:overlay val="0"/>
          <c:spPr>
            <a:noFill/>
            <a:ln>
              <a:noFill/>
            </a:ln>
            <a:effectLst/>
          </c:spPr>
          <c:txPr>
            <a:bodyPr rot="-540000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endParaRPr lang="ja-JP" alt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061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r>
              <a:rPr lang="ja-JP" altLang="en-US"/>
              <a:t>同じ建物高さに対しての比較</a:t>
            </a:r>
          </a:p>
        </c:rich>
      </c:tx>
      <c:layout>
        <c:manualLayout>
          <c:xMode val="edge"/>
          <c:yMode val="edge"/>
          <c:x val="0.24650452796636396"/>
          <c:y val="3.5606407611360268E-2"/>
        </c:manualLayout>
      </c:layout>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'base shear'!$AV$19</c:f>
              <c:strCache>
                <c:ptCount val="1"/>
                <c:pt idx="0">
                  <c:v>SD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'base shear'!$AT$20:$AT$28</c:f>
              <c:numCache>
                <c:formatCode>General</c:formatCode>
                <c:ptCount val="9"/>
                <c:pt idx="0">
                  <c:v>0</c:v>
                </c:pt>
                <c:pt idx="1">
                  <c:v>10</c:v>
                </c:pt>
                <c:pt idx="2">
                  <c:v>20</c:v>
                </c:pt>
                <c:pt idx="4">
                  <c:v>30</c:v>
                </c:pt>
                <c:pt idx="5">
                  <c:v>34</c:v>
                </c:pt>
                <c:pt idx="6">
                  <c:v>40</c:v>
                </c:pt>
                <c:pt idx="7">
                  <c:v>50</c:v>
                </c:pt>
                <c:pt idx="8">
                  <c:v>60</c:v>
                </c:pt>
              </c:numCache>
            </c:numRef>
          </c:xVal>
          <c:yVal>
            <c:numRef>
              <c:f>'base shear'!$AV$20:$AV$28</c:f>
              <c:numCache>
                <c:formatCode>0.00</c:formatCode>
                <c:ptCount val="9"/>
                <c:pt idx="0">
                  <c:v>1.32</c:v>
                </c:pt>
                <c:pt idx="1">
                  <c:v>1.32</c:v>
                </c:pt>
                <c:pt idx="2">
                  <c:v>1.32</c:v>
                </c:pt>
                <c:pt idx="4">
                  <c:v>1.0928023962537226</c:v>
                </c:pt>
                <c:pt idx="5">
                  <c:v>0.99488616578128763</c:v>
                </c:pt>
                <c:pt idx="6">
                  <c:v>0.88071944732922425</c:v>
                </c:pt>
                <c:pt idx="7">
                  <c:v>0.74499794780734196</c:v>
                </c:pt>
                <c:pt idx="8">
                  <c:v>0.64978419245847507</c:v>
                </c:pt>
              </c:numCache>
            </c:numRef>
          </c:yVal>
          <c:smooth val="0"/>
          <c:extLst>
            <c:ext xmlns:c16="http://schemas.microsoft.com/office/drawing/2014/chart" uri="{C3380CC4-5D6E-409C-BE32-E72D297353CC}">
              <c16:uniqueId val="{00000000-63EA-4827-ACEF-B7C91E4EA20F}"/>
            </c:ext>
          </c:extLst>
        </c:ser>
        <c:ser>
          <c:idx val="3"/>
          <c:order val="1"/>
          <c:tx>
            <c:strRef>
              <c:f>'base shear'!$AX$19</c:f>
              <c:strCache>
                <c:ptCount val="1"/>
                <c:pt idx="0">
                  <c:v>第2種 Tc=0.6</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'base shear'!$AT$20:$AT$28</c:f>
              <c:numCache>
                <c:formatCode>General</c:formatCode>
                <c:ptCount val="9"/>
                <c:pt idx="0">
                  <c:v>0</c:v>
                </c:pt>
                <c:pt idx="1">
                  <c:v>10</c:v>
                </c:pt>
                <c:pt idx="2">
                  <c:v>20</c:v>
                </c:pt>
                <c:pt idx="4">
                  <c:v>30</c:v>
                </c:pt>
                <c:pt idx="5">
                  <c:v>34</c:v>
                </c:pt>
                <c:pt idx="6">
                  <c:v>40</c:v>
                </c:pt>
                <c:pt idx="7">
                  <c:v>50</c:v>
                </c:pt>
                <c:pt idx="8">
                  <c:v>60</c:v>
                </c:pt>
              </c:numCache>
            </c:numRef>
          </c:xVal>
          <c:yVal>
            <c:numRef>
              <c:f>'base shear'!$AX$20:$AX$28</c:f>
              <c:numCache>
                <c:formatCode>0.00</c:formatCode>
                <c:ptCount val="9"/>
                <c:pt idx="0">
                  <c:v>1</c:v>
                </c:pt>
                <c:pt idx="1">
                  <c:v>1</c:v>
                </c:pt>
                <c:pt idx="2">
                  <c:v>1</c:v>
                </c:pt>
                <c:pt idx="4">
                  <c:v>1</c:v>
                </c:pt>
                <c:pt idx="5">
                  <c:v>0.99644444444444447</c:v>
                </c:pt>
                <c:pt idx="6">
                  <c:v>0.97777777777777775</c:v>
                </c:pt>
                <c:pt idx="7">
                  <c:v>0.91111111111111109</c:v>
                </c:pt>
                <c:pt idx="8">
                  <c:v>0.8</c:v>
                </c:pt>
              </c:numCache>
            </c:numRef>
          </c:yVal>
          <c:smooth val="0"/>
          <c:extLst>
            <c:ext xmlns:c16="http://schemas.microsoft.com/office/drawing/2014/chart" uri="{C3380CC4-5D6E-409C-BE32-E72D297353CC}">
              <c16:uniqueId val="{00000001-63EA-4827-ACEF-B7C91E4EA20F}"/>
            </c:ext>
          </c:extLst>
        </c:ser>
        <c:dLbls>
          <c:showLegendKey val="0"/>
          <c:showVal val="0"/>
          <c:showCatName val="0"/>
          <c:showSerName val="0"/>
          <c:showPercent val="0"/>
          <c:showBubbleSize val="0"/>
        </c:dLbls>
        <c:axId val="150209320"/>
        <c:axId val="150208928"/>
      </c:scatterChart>
      <c:valAx>
        <c:axId val="150209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r>
                  <a:rPr lang="en-US" altLang="ja-JP"/>
                  <a:t>H(m)</a:t>
                </a:r>
                <a:endParaRPr lang="ja-JP" altLang="en-US"/>
              </a:p>
            </c:rich>
          </c:tx>
          <c:overlay val="0"/>
          <c:spPr>
            <a:noFill/>
            <a:ln>
              <a:noFill/>
            </a:ln>
            <a:effectLst/>
          </c:spPr>
          <c:txPr>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08928"/>
        <c:crosses val="autoZero"/>
        <c:crossBetween val="midCat"/>
      </c:valAx>
      <c:valAx>
        <c:axId val="150208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r>
                  <a:rPr lang="en-US" altLang="ja-JP"/>
                  <a:t>Co</a:t>
                </a:r>
                <a:endParaRPr lang="ja-JP" altLang="en-US"/>
              </a:p>
            </c:rich>
          </c:tx>
          <c:overlay val="0"/>
          <c:spPr>
            <a:noFill/>
            <a:ln>
              <a:noFill/>
            </a:ln>
            <a:effectLst/>
          </c:spPr>
          <c:txPr>
            <a:bodyPr rot="-540000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endParaRPr lang="ja-JP" alt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093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6"/>
          <c:order val="0"/>
          <c:tx>
            <c:strRef>
              <c:f>'base shear'!$AG$17</c:f>
              <c:strCache>
                <c:ptCount val="1"/>
                <c:pt idx="0">
                  <c:v>SD</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numRef>
              <c:f>'base shear'!$AC$19:$AC$50</c:f>
              <c:numCache>
                <c:formatCode>General</c:formatCode>
                <c:ptCount val="32"/>
                <c:pt idx="0">
                  <c:v>0</c:v>
                </c:pt>
                <c:pt idx="1">
                  <c:v>0.1</c:v>
                </c:pt>
                <c:pt idx="2">
                  <c:v>0.2</c:v>
                </c:pt>
                <c:pt idx="3">
                  <c:v>0.3</c:v>
                </c:pt>
                <c:pt idx="5">
                  <c:v>0.4</c:v>
                </c:pt>
                <c:pt idx="6">
                  <c:v>0.5</c:v>
                </c:pt>
                <c:pt idx="7">
                  <c:v>0.6</c:v>
                </c:pt>
                <c:pt idx="8">
                  <c:v>0.7</c:v>
                </c:pt>
                <c:pt idx="9">
                  <c:v>0.75</c:v>
                </c:pt>
                <c:pt idx="10">
                  <c:v>0.9</c:v>
                </c:pt>
                <c:pt idx="11">
                  <c:v>1</c:v>
                </c:pt>
                <c:pt idx="12">
                  <c:v>1.1000000000000001</c:v>
                </c:pt>
                <c:pt idx="13">
                  <c:v>1.1499999999999999</c:v>
                </c:pt>
                <c:pt idx="14">
                  <c:v>1.3</c:v>
                </c:pt>
                <c:pt idx="15">
                  <c:v>1.4</c:v>
                </c:pt>
                <c:pt idx="16">
                  <c:v>1.5</c:v>
                </c:pt>
                <c:pt idx="17">
                  <c:v>1.6</c:v>
                </c:pt>
                <c:pt idx="18">
                  <c:v>1.7</c:v>
                </c:pt>
                <c:pt idx="19">
                  <c:v>1.8</c:v>
                </c:pt>
                <c:pt idx="20">
                  <c:v>1.9</c:v>
                </c:pt>
                <c:pt idx="21">
                  <c:v>2</c:v>
                </c:pt>
                <c:pt idx="22">
                  <c:v>2.1</c:v>
                </c:pt>
                <c:pt idx="23">
                  <c:v>2.2000000000000002</c:v>
                </c:pt>
                <c:pt idx="24">
                  <c:v>2.2999999999999998</c:v>
                </c:pt>
                <c:pt idx="25">
                  <c:v>2.4</c:v>
                </c:pt>
                <c:pt idx="26">
                  <c:v>2.5</c:v>
                </c:pt>
                <c:pt idx="27">
                  <c:v>2.6</c:v>
                </c:pt>
                <c:pt idx="28">
                  <c:v>2.7</c:v>
                </c:pt>
                <c:pt idx="29">
                  <c:v>2.8</c:v>
                </c:pt>
                <c:pt idx="30">
                  <c:v>2.9</c:v>
                </c:pt>
                <c:pt idx="31">
                  <c:v>3</c:v>
                </c:pt>
              </c:numCache>
            </c:numRef>
          </c:xVal>
          <c:yVal>
            <c:numRef>
              <c:f>'base shear'!$AG$19:$AG$50</c:f>
              <c:numCache>
                <c:formatCode>0.000</c:formatCode>
                <c:ptCount val="32"/>
                <c:pt idx="0">
                  <c:v>1.32</c:v>
                </c:pt>
                <c:pt idx="1">
                  <c:v>1.32</c:v>
                </c:pt>
                <c:pt idx="2">
                  <c:v>1.32</c:v>
                </c:pt>
                <c:pt idx="3">
                  <c:v>1.32</c:v>
                </c:pt>
                <c:pt idx="5">
                  <c:v>1.32</c:v>
                </c:pt>
                <c:pt idx="6">
                  <c:v>1.32</c:v>
                </c:pt>
                <c:pt idx="7">
                  <c:v>1.32</c:v>
                </c:pt>
                <c:pt idx="8">
                  <c:v>1.32</c:v>
                </c:pt>
                <c:pt idx="9">
                  <c:v>1.32</c:v>
                </c:pt>
                <c:pt idx="10">
                  <c:v>1.1377777777777778</c:v>
                </c:pt>
                <c:pt idx="11">
                  <c:v>1.024</c:v>
                </c:pt>
                <c:pt idx="12">
                  <c:v>0.93090909090909091</c:v>
                </c:pt>
                <c:pt idx="13">
                  <c:v>0.89043478260869569</c:v>
                </c:pt>
                <c:pt idx="14">
                  <c:v>0.78769230769230769</c:v>
                </c:pt>
                <c:pt idx="15">
                  <c:v>0.73142857142857154</c:v>
                </c:pt>
                <c:pt idx="16">
                  <c:v>0.68266666666666664</c:v>
                </c:pt>
                <c:pt idx="17">
                  <c:v>0.64</c:v>
                </c:pt>
                <c:pt idx="18">
                  <c:v>0.60235294117647065</c:v>
                </c:pt>
                <c:pt idx="19">
                  <c:v>0.56888888888888889</c:v>
                </c:pt>
                <c:pt idx="20">
                  <c:v>0.53894736842105262</c:v>
                </c:pt>
                <c:pt idx="21">
                  <c:v>0.51200000000000001</c:v>
                </c:pt>
                <c:pt idx="22">
                  <c:v>0.48761904761904762</c:v>
                </c:pt>
                <c:pt idx="23">
                  <c:v>0.46545454545454545</c:v>
                </c:pt>
                <c:pt idx="24">
                  <c:v>0.44521739130434784</c:v>
                </c:pt>
                <c:pt idx="25">
                  <c:v>0.42666666666666669</c:v>
                </c:pt>
                <c:pt idx="26">
                  <c:v>0.40960000000000002</c:v>
                </c:pt>
                <c:pt idx="27">
                  <c:v>0.39384615384615385</c:v>
                </c:pt>
                <c:pt idx="28">
                  <c:v>0.37925925925925924</c:v>
                </c:pt>
                <c:pt idx="29">
                  <c:v>0.36571428571428577</c:v>
                </c:pt>
                <c:pt idx="30">
                  <c:v>0.3531034482758621</c:v>
                </c:pt>
                <c:pt idx="31">
                  <c:v>0.34133333333333332</c:v>
                </c:pt>
              </c:numCache>
            </c:numRef>
          </c:yVal>
          <c:smooth val="0"/>
          <c:extLst>
            <c:ext xmlns:c16="http://schemas.microsoft.com/office/drawing/2014/chart" uri="{C3380CC4-5D6E-409C-BE32-E72D297353CC}">
              <c16:uniqueId val="{00000000-0F06-44AE-BA63-5C2FEB0A815F}"/>
            </c:ext>
          </c:extLst>
        </c:ser>
        <c:dLbls>
          <c:showLegendKey val="0"/>
          <c:showVal val="0"/>
          <c:showCatName val="0"/>
          <c:showSerName val="0"/>
          <c:showPercent val="0"/>
          <c:showBubbleSize val="0"/>
        </c:dLbls>
        <c:axId val="150210496"/>
        <c:axId val="150205792"/>
      </c:scatterChart>
      <c:valAx>
        <c:axId val="150210496"/>
        <c:scaling>
          <c:orientation val="minMax"/>
          <c:max val="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r>
                  <a:rPr lang="en-US" altLang="ja-JP"/>
                  <a:t>T(s)</a:t>
                </a:r>
                <a:endParaRPr lang="ja-JP" altLang="en-US"/>
              </a:p>
            </c:rich>
          </c:tx>
          <c:overlay val="0"/>
          <c:spPr>
            <a:noFill/>
            <a:ln>
              <a:noFill/>
            </a:ln>
            <a:effectLst/>
          </c:spPr>
          <c:txPr>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endParaRPr lang="ja-JP" altLang="en-US"/>
            </a:p>
          </c:txPr>
        </c:title>
        <c:numFmt formatCode="#,##0.0_ ;[Red]\-#,##0.0\ "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05792"/>
        <c:crosses val="autoZero"/>
        <c:crossBetween val="midCat"/>
      </c:valAx>
      <c:valAx>
        <c:axId val="150205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r>
                  <a:rPr lang="en-US" altLang="ja-JP"/>
                  <a:t>Co</a:t>
                </a:r>
                <a:endParaRPr lang="ja-JP" altLang="en-US"/>
              </a:p>
            </c:rich>
          </c:tx>
          <c:overlay val="0"/>
          <c:spPr>
            <a:noFill/>
            <a:ln>
              <a:noFill/>
            </a:ln>
            <a:effectLst/>
          </c:spPr>
          <c:txPr>
            <a:bodyPr rot="-5400000" spcFirstLastPara="1" vertOverflow="ellipsis" vert="horz" wrap="square" anchor="ctr" anchorCtr="1"/>
            <a:lstStyle/>
            <a:p>
              <a:pPr>
                <a:defRPr lang="ja-JP" sz="1000" b="0" i="0" u="none" strike="noStrike" kern="1200" baseline="0">
                  <a:solidFill>
                    <a:schemeClr val="tx1">
                      <a:lumMod val="65000"/>
                      <a:lumOff val="35000"/>
                    </a:schemeClr>
                  </a:solidFill>
                  <a:latin typeface="+mn-lt"/>
                  <a:ea typeface="+mn-ea"/>
                  <a:cs typeface="+mn-cs"/>
                </a:defRPr>
              </a:pPr>
              <a:endParaRPr lang="ja-JP" alt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104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'base shear'!$O$17</c:f>
              <c:strCache>
                <c:ptCount val="1"/>
                <c:pt idx="0">
                  <c:v>Cs-X</c:v>
                </c:pt>
              </c:strCache>
            </c:strRef>
          </c:tx>
          <c:spPr>
            <a:ln w="19050" cap="rnd">
              <a:solidFill>
                <a:schemeClr val="accent1"/>
              </a:solidFill>
              <a:round/>
            </a:ln>
            <a:effectLst/>
          </c:spPr>
          <c:marker>
            <c:symbol val="none"/>
          </c:marker>
          <c:xVal>
            <c:numRef>
              <c:f>'base shear'!$N$19:$N$99</c:f>
              <c:numCache>
                <c:formatCode>General</c:formatCode>
                <c:ptCount val="8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numCache>
            </c:numRef>
          </c:xVal>
          <c:yVal>
            <c:numRef>
              <c:f>'base shear'!$O$19:$O$99</c:f>
              <c:numCache>
                <c:formatCode>0.000</c:formatCode>
                <c:ptCount val="81"/>
                <c:pt idx="0">
                  <c:v>1.2</c:v>
                </c:pt>
                <c:pt idx="1">
                  <c:v>2.2560951054795186</c:v>
                </c:pt>
                <c:pt idx="2">
                  <c:v>3.3121902109590375</c:v>
                </c:pt>
                <c:pt idx="3">
                  <c:v>4.3682853164385564</c:v>
                </c:pt>
                <c:pt idx="4">
                  <c:v>4.3682853164385564</c:v>
                </c:pt>
                <c:pt idx="5">
                  <c:v>4.3682853164385564</c:v>
                </c:pt>
                <c:pt idx="6">
                  <c:v>4.3682853164385564</c:v>
                </c:pt>
                <c:pt idx="7">
                  <c:v>4.3682853164385564</c:v>
                </c:pt>
                <c:pt idx="8">
                  <c:v>4.3682853164385564</c:v>
                </c:pt>
                <c:pt idx="9">
                  <c:v>4.3682853164385564</c:v>
                </c:pt>
                <c:pt idx="10">
                  <c:v>4.3682853164385564</c:v>
                </c:pt>
                <c:pt idx="11">
                  <c:v>3.9711684694895966</c:v>
                </c:pt>
                <c:pt idx="12">
                  <c:v>3.640237763698797</c:v>
                </c:pt>
                <c:pt idx="13">
                  <c:v>3.3602194741835048</c:v>
                </c:pt>
                <c:pt idx="14">
                  <c:v>3.1202037974561119</c:v>
                </c:pt>
                <c:pt idx="15">
                  <c:v>2.9121902109590376</c:v>
                </c:pt>
                <c:pt idx="16">
                  <c:v>2.7301783227740977</c:v>
                </c:pt>
                <c:pt idx="17">
                  <c:v>2.5695795979050331</c:v>
                </c:pt>
                <c:pt idx="18">
                  <c:v>2.4268251757991983</c:v>
                </c:pt>
                <c:pt idx="19">
                  <c:v>2.299097534967661</c:v>
                </c:pt>
                <c:pt idx="20">
                  <c:v>2.1841426582192782</c:v>
                </c:pt>
                <c:pt idx="21">
                  <c:v>2.0801358649707411</c:v>
                </c:pt>
                <c:pt idx="22">
                  <c:v>1.9855842347447983</c:v>
                </c:pt>
                <c:pt idx="23">
                  <c:v>1.8992544854080682</c:v>
                </c:pt>
                <c:pt idx="24">
                  <c:v>1.8201188818493985</c:v>
                </c:pt>
                <c:pt idx="25">
                  <c:v>1.7473141265754226</c:v>
                </c:pt>
                <c:pt idx="26">
                  <c:v>1.6801097370917524</c:v>
                </c:pt>
                <c:pt idx="27">
                  <c:v>1.6178834505327986</c:v>
                </c:pt>
                <c:pt idx="28">
                  <c:v>1.5601018987280559</c:v>
                </c:pt>
                <c:pt idx="29">
                  <c:v>1.5063052815305369</c:v>
                </c:pt>
                <c:pt idx="30">
                  <c:v>1.4560951054795188</c:v>
                </c:pt>
                <c:pt idx="31">
                  <c:v>1.4091242956253407</c:v>
                </c:pt>
                <c:pt idx="32">
                  <c:v>1.3650891613870488</c:v>
                </c:pt>
                <c:pt idx="33">
                  <c:v>1.323722823163199</c:v>
                </c:pt>
                <c:pt idx="34">
                  <c:v>1.2847897989525165</c:v>
                </c:pt>
                <c:pt idx="35">
                  <c:v>1.2480815189824446</c:v>
                </c:pt>
                <c:pt idx="36">
                  <c:v>1.2134125878995992</c:v>
                </c:pt>
                <c:pt idx="37">
                  <c:v>1.1806176530915016</c:v>
                </c:pt>
                <c:pt idx="38">
                  <c:v>1.1495487674838305</c:v>
                </c:pt>
                <c:pt idx="39">
                  <c:v>1.1200731580611685</c:v>
                </c:pt>
                <c:pt idx="40">
                  <c:v>1.0920713291096391</c:v>
                </c:pt>
                <c:pt idx="41">
                  <c:v>1.039449212715897</c:v>
                </c:pt>
                <c:pt idx="42">
                  <c:v>0.99054088808130525</c:v>
                </c:pt>
                <c:pt idx="43">
                  <c:v>0.94500493595209445</c:v>
                </c:pt>
                <c:pt idx="44">
                  <c:v>0.90253828852036277</c:v>
                </c:pt>
                <c:pt idx="45">
                  <c:v>0.86287117361749255</c:v>
                </c:pt>
                <c:pt idx="46">
                  <c:v>0.82576281974263843</c:v>
                </c:pt>
                <c:pt idx="47">
                  <c:v>0.79099779383224178</c:v>
                </c:pt>
                <c:pt idx="48">
                  <c:v>0.75838286743724936</c:v>
                </c:pt>
                <c:pt idx="49">
                  <c:v>0.72774432593728533</c:v>
                </c:pt>
                <c:pt idx="50">
                  <c:v>0.69892565063016909</c:v>
                </c:pt>
                <c:pt idx="51">
                  <c:v>0.67178551579216561</c:v>
                </c:pt>
                <c:pt idx="52">
                  <c:v>0.64619605272759706</c:v>
                </c:pt>
                <c:pt idx="53">
                  <c:v>0.62204134089548691</c:v>
                </c:pt>
                <c:pt idx="54">
                  <c:v>0.59921609278992538</c:v>
                </c:pt>
                <c:pt idx="55">
                  <c:v>0.57762450465303228</c:v>
                </c:pt>
                <c:pt idx="56">
                  <c:v>0.55717924954573439</c:v>
                </c:pt>
                <c:pt idx="57">
                  <c:v>0.53780059297489147</c:v>
                </c:pt>
                <c:pt idx="58">
                  <c:v>0.51941561432087469</c:v>
                </c:pt>
                <c:pt idx="59">
                  <c:v>0.50195751984355719</c:v>
                </c:pt>
                <c:pt idx="60">
                  <c:v>0.48536503515983959</c:v>
                </c:pt>
                <c:pt idx="61">
                  <c:v>0.46958186685714132</c:v>
                </c:pt>
                <c:pt idx="62">
                  <c:v>0.45455622439527116</c:v>
                </c:pt>
                <c:pt idx="63">
                  <c:v>0.44024039470280235</c:v>
                </c:pt>
                <c:pt idx="64">
                  <c:v>0.4265903629334527</c:v>
                </c:pt>
                <c:pt idx="65">
                  <c:v>0.41356547374566216</c:v>
                </c:pt>
                <c:pt idx="66">
                  <c:v>0.40112812823127242</c:v>
                </c:pt>
                <c:pt idx="67">
                  <c:v>0.38924351226897363</c:v>
                </c:pt>
                <c:pt idx="68">
                  <c:v>0.37787935263309314</c:v>
                </c:pt>
                <c:pt idx="69">
                  <c:v>0.36700569766339475</c:v>
                </c:pt>
                <c:pt idx="70">
                  <c:v>0.35659471970926987</c:v>
                </c:pt>
                <c:pt idx="71">
                  <c:v>0.34662053691240285</c:v>
                </c:pt>
                <c:pt idx="72">
                  <c:v>0.33705905219433302</c:v>
                </c:pt>
                <c:pt idx="73">
                  <c:v>0.32788780757654767</c:v>
                </c:pt>
                <c:pt idx="74">
                  <c:v>0.31908585218689234</c:v>
                </c:pt>
                <c:pt idx="75">
                  <c:v>0.31063362250229737</c:v>
                </c:pt>
                <c:pt idx="76">
                  <c:v>0.30251283354837649</c:v>
                </c:pt>
                <c:pt idx="77">
                  <c:v>0.29470637992501642</c:v>
                </c:pt>
                <c:pt idx="78">
                  <c:v>0.28719824565670982</c:v>
                </c:pt>
                <c:pt idx="79">
                  <c:v>0.27997342197971842</c:v>
                </c:pt>
                <c:pt idx="80">
                  <c:v>0.27301783227740978</c:v>
                </c:pt>
              </c:numCache>
            </c:numRef>
          </c:yVal>
          <c:smooth val="1"/>
          <c:extLst>
            <c:ext xmlns:c16="http://schemas.microsoft.com/office/drawing/2014/chart" uri="{C3380CC4-5D6E-409C-BE32-E72D297353CC}">
              <c16:uniqueId val="{00000000-6184-4CD8-BF01-423447C77B61}"/>
            </c:ext>
          </c:extLst>
        </c:ser>
        <c:dLbls>
          <c:showLegendKey val="0"/>
          <c:showVal val="0"/>
          <c:showCatName val="0"/>
          <c:showSerName val="0"/>
          <c:showPercent val="0"/>
          <c:showBubbleSize val="0"/>
        </c:dLbls>
        <c:axId val="150207752"/>
        <c:axId val="150211280"/>
      </c:scatterChart>
      <c:valAx>
        <c:axId val="150207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11280"/>
        <c:crosses val="autoZero"/>
        <c:crossBetween val="midCat"/>
      </c:valAx>
      <c:valAx>
        <c:axId val="15021128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077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'base shear'!$Q$17</c:f>
              <c:strCache>
                <c:ptCount val="1"/>
                <c:pt idx="0">
                  <c:v>Cs-Y</c:v>
                </c:pt>
              </c:strCache>
            </c:strRef>
          </c:tx>
          <c:spPr>
            <a:ln w="19050" cap="rnd">
              <a:solidFill>
                <a:schemeClr val="accent1"/>
              </a:solidFill>
              <a:round/>
            </a:ln>
            <a:effectLst/>
          </c:spPr>
          <c:marker>
            <c:symbol val="none"/>
          </c:marker>
          <c:xVal>
            <c:numRef>
              <c:f>'base shear'!$N$19:$N$99</c:f>
              <c:numCache>
                <c:formatCode>General</c:formatCode>
                <c:ptCount val="8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numCache>
            </c:numRef>
          </c:xVal>
          <c:yVal>
            <c:numRef>
              <c:f>'base shear'!$Q$19:$Q$99</c:f>
              <c:numCache>
                <c:formatCode>0.000</c:formatCode>
                <c:ptCount val="81"/>
                <c:pt idx="0">
                  <c:v>1.2</c:v>
                </c:pt>
                <c:pt idx="1">
                  <c:v>2.2560951054795186</c:v>
                </c:pt>
                <c:pt idx="2">
                  <c:v>3.3121902109590375</c:v>
                </c:pt>
                <c:pt idx="3">
                  <c:v>4.3682853164385564</c:v>
                </c:pt>
                <c:pt idx="4">
                  <c:v>4.3682853164385564</c:v>
                </c:pt>
                <c:pt idx="5">
                  <c:v>4.3682853164385564</c:v>
                </c:pt>
                <c:pt idx="6">
                  <c:v>4.3682853164385564</c:v>
                </c:pt>
                <c:pt idx="7">
                  <c:v>4.3682853164385564</c:v>
                </c:pt>
                <c:pt idx="8">
                  <c:v>4.3682853164385564</c:v>
                </c:pt>
                <c:pt idx="9">
                  <c:v>4.3682853164385564</c:v>
                </c:pt>
                <c:pt idx="10">
                  <c:v>4.3682853164385564</c:v>
                </c:pt>
                <c:pt idx="11">
                  <c:v>3.9711684694895966</c:v>
                </c:pt>
                <c:pt idx="12">
                  <c:v>3.640237763698797</c:v>
                </c:pt>
                <c:pt idx="13">
                  <c:v>3.3602194741835048</c:v>
                </c:pt>
                <c:pt idx="14">
                  <c:v>3.1202037974561119</c:v>
                </c:pt>
                <c:pt idx="15">
                  <c:v>2.9121902109590376</c:v>
                </c:pt>
                <c:pt idx="16">
                  <c:v>2.7301783227740977</c:v>
                </c:pt>
                <c:pt idx="17">
                  <c:v>2.5695795979050331</c:v>
                </c:pt>
                <c:pt idx="18">
                  <c:v>2.4268251757991983</c:v>
                </c:pt>
                <c:pt idx="19">
                  <c:v>2.299097534967661</c:v>
                </c:pt>
                <c:pt idx="20">
                  <c:v>2.1841426582192782</c:v>
                </c:pt>
                <c:pt idx="21">
                  <c:v>2.0801358649707411</c:v>
                </c:pt>
                <c:pt idx="22">
                  <c:v>1.9855842347447983</c:v>
                </c:pt>
                <c:pt idx="23">
                  <c:v>1.8992544854080682</c:v>
                </c:pt>
                <c:pt idx="24">
                  <c:v>1.8201188818493985</c:v>
                </c:pt>
                <c:pt idx="25">
                  <c:v>1.7473141265754226</c:v>
                </c:pt>
                <c:pt idx="26">
                  <c:v>1.6801097370917524</c:v>
                </c:pt>
                <c:pt idx="27">
                  <c:v>1.6178834505327986</c:v>
                </c:pt>
                <c:pt idx="28">
                  <c:v>1.5601018987280559</c:v>
                </c:pt>
                <c:pt idx="29">
                  <c:v>1.5063052815305369</c:v>
                </c:pt>
                <c:pt idx="30">
                  <c:v>1.4560951054795188</c:v>
                </c:pt>
                <c:pt idx="31">
                  <c:v>1.4091242956253407</c:v>
                </c:pt>
                <c:pt idx="32">
                  <c:v>1.3650891613870488</c:v>
                </c:pt>
                <c:pt idx="33">
                  <c:v>1.323722823163199</c:v>
                </c:pt>
                <c:pt idx="34">
                  <c:v>1.2847897989525165</c:v>
                </c:pt>
                <c:pt idx="35">
                  <c:v>1.2480815189824446</c:v>
                </c:pt>
                <c:pt idx="36">
                  <c:v>1.2134125878995992</c:v>
                </c:pt>
                <c:pt idx="37">
                  <c:v>1.1806176530915016</c:v>
                </c:pt>
                <c:pt idx="38">
                  <c:v>1.1495487674838305</c:v>
                </c:pt>
                <c:pt idx="39">
                  <c:v>1.1200731580611685</c:v>
                </c:pt>
                <c:pt idx="40">
                  <c:v>1.0920713291096391</c:v>
                </c:pt>
                <c:pt idx="41">
                  <c:v>1.039449212715897</c:v>
                </c:pt>
                <c:pt idx="42">
                  <c:v>0.99054088808130525</c:v>
                </c:pt>
                <c:pt idx="43">
                  <c:v>0.94500493595209445</c:v>
                </c:pt>
                <c:pt idx="44">
                  <c:v>0.90253828852036277</c:v>
                </c:pt>
                <c:pt idx="45">
                  <c:v>0.86287117361749255</c:v>
                </c:pt>
                <c:pt idx="46">
                  <c:v>0.82576281974263843</c:v>
                </c:pt>
                <c:pt idx="47">
                  <c:v>0.79099779383224178</c:v>
                </c:pt>
                <c:pt idx="48">
                  <c:v>0.75838286743724936</c:v>
                </c:pt>
                <c:pt idx="49">
                  <c:v>0.72774432593728533</c:v>
                </c:pt>
                <c:pt idx="50">
                  <c:v>0.69892565063016909</c:v>
                </c:pt>
                <c:pt idx="51">
                  <c:v>0.67178551579216561</c:v>
                </c:pt>
                <c:pt idx="52">
                  <c:v>0.64619605272759706</c:v>
                </c:pt>
                <c:pt idx="53">
                  <c:v>0.62204134089548691</c:v>
                </c:pt>
                <c:pt idx="54">
                  <c:v>0.59921609278992538</c:v>
                </c:pt>
                <c:pt idx="55">
                  <c:v>0.57762450465303228</c:v>
                </c:pt>
                <c:pt idx="56">
                  <c:v>0.55717924954573439</c:v>
                </c:pt>
                <c:pt idx="57">
                  <c:v>0.53780059297489147</c:v>
                </c:pt>
                <c:pt idx="58">
                  <c:v>0.51941561432087469</c:v>
                </c:pt>
                <c:pt idx="59">
                  <c:v>0.50195751984355719</c:v>
                </c:pt>
                <c:pt idx="60">
                  <c:v>0.48536503515983959</c:v>
                </c:pt>
                <c:pt idx="61">
                  <c:v>0.46958186685714132</c:v>
                </c:pt>
                <c:pt idx="62">
                  <c:v>0.45455622439527116</c:v>
                </c:pt>
                <c:pt idx="63">
                  <c:v>0.44024039470280235</c:v>
                </c:pt>
                <c:pt idx="64">
                  <c:v>0.4265903629334527</c:v>
                </c:pt>
                <c:pt idx="65">
                  <c:v>0.41356547374566216</c:v>
                </c:pt>
                <c:pt idx="66">
                  <c:v>0.40112812823127242</c:v>
                </c:pt>
                <c:pt idx="67">
                  <c:v>0.38924351226897363</c:v>
                </c:pt>
                <c:pt idx="68">
                  <c:v>0.37787935263309314</c:v>
                </c:pt>
                <c:pt idx="69">
                  <c:v>0.36700569766339475</c:v>
                </c:pt>
                <c:pt idx="70">
                  <c:v>0.35659471970926987</c:v>
                </c:pt>
                <c:pt idx="71">
                  <c:v>0.34662053691240285</c:v>
                </c:pt>
                <c:pt idx="72">
                  <c:v>0.33705905219433302</c:v>
                </c:pt>
                <c:pt idx="73">
                  <c:v>0.32788780757654767</c:v>
                </c:pt>
                <c:pt idx="74">
                  <c:v>0.31908585218689234</c:v>
                </c:pt>
                <c:pt idx="75">
                  <c:v>0.31063362250229737</c:v>
                </c:pt>
                <c:pt idx="76">
                  <c:v>0.30251283354837649</c:v>
                </c:pt>
                <c:pt idx="77">
                  <c:v>0.29470637992501642</c:v>
                </c:pt>
                <c:pt idx="78">
                  <c:v>0.28719824565670982</c:v>
                </c:pt>
                <c:pt idx="79">
                  <c:v>0.27997342197971842</c:v>
                </c:pt>
                <c:pt idx="80">
                  <c:v>0.27301783227740978</c:v>
                </c:pt>
              </c:numCache>
            </c:numRef>
          </c:yVal>
          <c:smooth val="1"/>
          <c:extLst>
            <c:ext xmlns:c16="http://schemas.microsoft.com/office/drawing/2014/chart" uri="{C3380CC4-5D6E-409C-BE32-E72D297353CC}">
              <c16:uniqueId val="{00000000-E03E-4C61-BF20-7636923F444B}"/>
            </c:ext>
          </c:extLst>
        </c:ser>
        <c:dLbls>
          <c:showLegendKey val="0"/>
          <c:showVal val="0"/>
          <c:showCatName val="0"/>
          <c:showSerName val="0"/>
          <c:showPercent val="0"/>
          <c:showBubbleSize val="0"/>
        </c:dLbls>
        <c:axId val="150212064"/>
        <c:axId val="150209712"/>
      </c:scatterChart>
      <c:valAx>
        <c:axId val="1502120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09712"/>
        <c:crosses val="autoZero"/>
        <c:crossBetween val="midCat"/>
      </c:valAx>
      <c:valAx>
        <c:axId val="150209712"/>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en-US"/>
          </a:p>
        </c:txPr>
        <c:crossAx val="15021206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4.xml"/><Relationship Id="rId7" Type="http://schemas.openxmlformats.org/officeDocument/2006/relationships/image" Target="../media/image18.png"/><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10" Type="http://schemas.openxmlformats.org/officeDocument/2006/relationships/chart" Target="../charts/chart10.xml"/><Relationship Id="rId4" Type="http://schemas.openxmlformats.org/officeDocument/2006/relationships/chart" Target="../charts/chart5.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image" Target="../media/image20.png"/><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chart" Target="../charts/chart21.xml"/><Relationship Id="rId2" Type="http://schemas.openxmlformats.org/officeDocument/2006/relationships/chart" Target="../charts/chart11.xml"/><Relationship Id="rId1" Type="http://schemas.openxmlformats.org/officeDocument/2006/relationships/image" Target="../media/image19.emf"/><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9.png"/><Relationship Id="rId3" Type="http://schemas.openxmlformats.org/officeDocument/2006/relationships/image" Target="../media/image24.png"/><Relationship Id="rId7" Type="http://schemas.openxmlformats.org/officeDocument/2006/relationships/image" Target="../media/image28.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5" Type="http://schemas.openxmlformats.org/officeDocument/2006/relationships/image" Target="../media/image26.png"/><Relationship Id="rId10" Type="http://schemas.openxmlformats.org/officeDocument/2006/relationships/image" Target="../media/image31.png"/><Relationship Id="rId4" Type="http://schemas.openxmlformats.org/officeDocument/2006/relationships/image" Target="../media/image25.png"/><Relationship Id="rId9"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xdr:from>
      <xdr:col>5</xdr:col>
      <xdr:colOff>239935</xdr:colOff>
      <xdr:row>92</xdr:row>
      <xdr:rowOff>284597</xdr:rowOff>
    </xdr:from>
    <xdr:to>
      <xdr:col>5</xdr:col>
      <xdr:colOff>1779615</xdr:colOff>
      <xdr:row>96</xdr:row>
      <xdr:rowOff>211108</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947756" y="52223061"/>
          <a:ext cx="1320605" cy="1885940"/>
          <a:chOff x="2425244" y="43566522"/>
          <a:chExt cx="1547401" cy="1896717"/>
        </a:xfrm>
      </xdr:grpSpPr>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215537" y="43566522"/>
            <a:ext cx="0" cy="12246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3215537" y="43940539"/>
            <a:ext cx="0" cy="116158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3215537" y="43691873"/>
            <a:ext cx="447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V="1">
            <a:off x="2827533" y="43940219"/>
            <a:ext cx="0" cy="359896"/>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2958290" y="43566522"/>
            <a:ext cx="0" cy="12246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2958290" y="43940539"/>
            <a:ext cx="0" cy="116158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3215537" y="45340777"/>
            <a:ext cx="0" cy="12246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2958466" y="45334967"/>
            <a:ext cx="0" cy="12246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3176063" y="43580029"/>
            <a:ext cx="0" cy="187159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3006513" y="43580029"/>
            <a:ext cx="0" cy="187159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3215537" y="43940266"/>
            <a:ext cx="447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2511653" y="43691873"/>
            <a:ext cx="447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2511653" y="43940266"/>
            <a:ext cx="447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2511653" y="45093391"/>
            <a:ext cx="447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2511653" y="45348959"/>
            <a:ext cx="447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3220675" y="45093391"/>
            <a:ext cx="447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3220675" y="45348959"/>
            <a:ext cx="447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2528427" y="44305676"/>
            <a:ext cx="401798"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2517470" y="43734812"/>
            <a:ext cx="11399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2517470" y="43901889"/>
            <a:ext cx="11399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2517470" y="45142138"/>
            <a:ext cx="11399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2517470" y="45302298"/>
            <a:ext cx="11399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2976896" y="43777173"/>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2976896" y="43673213"/>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2976896" y="43629896"/>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2976896" y="43586580"/>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2976896" y="43824820"/>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2976896" y="43861258"/>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a:off x="2976896" y="43960885"/>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2976896" y="44004201"/>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2976896" y="44047518"/>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a:off x="2976896" y="44090836"/>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a:off x="2976896" y="44134152"/>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a:off x="2976896" y="44177468"/>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a:off x="2976896" y="44225117"/>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a:off x="2976896" y="44268433"/>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200-000027000000}"/>
              </a:ext>
            </a:extLst>
          </xdr:cNvPr>
          <xdr:cNvCxnSpPr/>
        </xdr:nvCxnSpPr>
        <xdr:spPr>
          <a:xfrm>
            <a:off x="2976896" y="44311749"/>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00000000-0008-0000-0200-000028000000}"/>
              </a:ext>
            </a:extLst>
          </xdr:cNvPr>
          <xdr:cNvCxnSpPr/>
        </xdr:nvCxnSpPr>
        <xdr:spPr>
          <a:xfrm>
            <a:off x="2976896" y="44398381"/>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a:off x="2976896" y="44478134"/>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2976896" y="44564766"/>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a:off x="2976896" y="44655731"/>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2976896" y="44738033"/>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2976896" y="44781349"/>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2976896" y="44824665"/>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a:extLst>
              <a:ext uri="{FF2B5EF4-FFF2-40B4-BE49-F238E27FC236}">
                <a16:creationId xmlns:a16="http://schemas.microsoft.com/office/drawing/2014/main" id="{00000000-0008-0000-0200-00002F000000}"/>
              </a:ext>
            </a:extLst>
          </xdr:cNvPr>
          <xdr:cNvCxnSpPr/>
        </xdr:nvCxnSpPr>
        <xdr:spPr>
          <a:xfrm>
            <a:off x="2976896" y="44867982"/>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2976896" y="44911300"/>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a:off x="2976896" y="44954616"/>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2976896" y="44995384"/>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a:off x="2976896" y="45038700"/>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2976896" y="45082016"/>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a:off x="2976896" y="45181645"/>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2976896" y="45229291"/>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a:off x="2976896" y="45272607"/>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2976896" y="45450205"/>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a:off x="2976896" y="45406888"/>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2976896" y="45363572"/>
            <a:ext cx="2283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四角形: 角を丸くする 154">
            <a:extLst>
              <a:ext uri="{FF2B5EF4-FFF2-40B4-BE49-F238E27FC236}">
                <a16:creationId xmlns:a16="http://schemas.microsoft.com/office/drawing/2014/main" id="{00000000-0008-0000-0200-00003B000000}"/>
              </a:ext>
            </a:extLst>
          </xdr:cNvPr>
          <xdr:cNvSpPr/>
        </xdr:nvSpPr>
        <xdr:spPr>
          <a:xfrm>
            <a:off x="2953461" y="43690760"/>
            <a:ext cx="274756" cy="245051"/>
          </a:xfrm>
          <a:prstGeom prst="round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四角形: 角を丸くする 155">
            <a:extLst>
              <a:ext uri="{FF2B5EF4-FFF2-40B4-BE49-F238E27FC236}">
                <a16:creationId xmlns:a16="http://schemas.microsoft.com/office/drawing/2014/main" id="{00000000-0008-0000-0200-00003C000000}"/>
              </a:ext>
            </a:extLst>
          </xdr:cNvPr>
          <xdr:cNvSpPr/>
        </xdr:nvSpPr>
        <xdr:spPr>
          <a:xfrm>
            <a:off x="2953461" y="45098804"/>
            <a:ext cx="274756" cy="243941"/>
          </a:xfrm>
          <a:prstGeom prst="round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3184268" y="44214305"/>
            <a:ext cx="788377" cy="918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beam</a:t>
            </a:r>
          </a:p>
          <a:p>
            <a:r>
              <a:rPr kumimoji="1" lang="en-US" altLang="ja-JP" sz="1100"/>
              <a:t>-column</a:t>
            </a:r>
          </a:p>
          <a:p>
            <a:r>
              <a:rPr kumimoji="1" lang="en-US" altLang="ja-JP" sz="1100"/>
              <a:t>joint</a:t>
            </a:r>
            <a:endParaRPr kumimoji="1" lang="ja-JP" altLang="en-US" sz="1100"/>
          </a:p>
        </xdr:txBody>
      </xdr:sp>
      <xdr:cxnSp macro="">
        <xdr:nvCxnSpPr>
          <xdr:cNvPr id="62" name="コネクタ: カギ線 171">
            <a:extLst>
              <a:ext uri="{FF2B5EF4-FFF2-40B4-BE49-F238E27FC236}">
                <a16:creationId xmlns:a16="http://schemas.microsoft.com/office/drawing/2014/main" id="{00000000-0008-0000-0200-00003E000000}"/>
              </a:ext>
            </a:extLst>
          </xdr:cNvPr>
          <xdr:cNvCxnSpPr>
            <a:endCxn id="59" idx="3"/>
          </xdr:cNvCxnSpPr>
        </xdr:nvCxnSpPr>
        <xdr:spPr>
          <a:xfrm rot="16200000" flipV="1">
            <a:off x="3137484" y="43904019"/>
            <a:ext cx="430860" cy="249393"/>
          </a:xfrm>
          <a:prstGeom prst="bentConnector2">
            <a:avLst/>
          </a:prstGeom>
          <a:ln w="9525">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xnSp macro="">
        <xdr:nvCxnSpPr>
          <xdr:cNvPr id="63" name="コネクタ: カギ線 174">
            <a:extLst>
              <a:ext uri="{FF2B5EF4-FFF2-40B4-BE49-F238E27FC236}">
                <a16:creationId xmlns:a16="http://schemas.microsoft.com/office/drawing/2014/main" id="{00000000-0008-0000-0200-00003F000000}"/>
              </a:ext>
            </a:extLst>
          </xdr:cNvPr>
          <xdr:cNvCxnSpPr/>
        </xdr:nvCxnSpPr>
        <xdr:spPr>
          <a:xfrm rot="5400000">
            <a:off x="3166357" y="44911181"/>
            <a:ext cx="388528" cy="264803"/>
          </a:xfrm>
          <a:prstGeom prst="bentConnector3">
            <a:avLst>
              <a:gd name="adj1" fmla="val 99908"/>
            </a:avLst>
          </a:prstGeom>
          <a:ln w="9525">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2528427" y="44742286"/>
            <a:ext cx="401798"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462908" y="44802528"/>
            <a:ext cx="566814" cy="418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ℓ0</a:t>
            </a:r>
            <a:endParaRPr kumimoji="1" lang="ja-JP" altLang="en-US" sz="1100"/>
          </a:p>
        </xdr:txBody>
      </xdr:sp>
      <xdr:cxnSp macro="">
        <xdr:nvCxnSpPr>
          <xdr:cNvPr id="66" name="直線矢印コネクタ 65">
            <a:extLst>
              <a:ext uri="{FF2B5EF4-FFF2-40B4-BE49-F238E27FC236}">
                <a16:creationId xmlns:a16="http://schemas.microsoft.com/office/drawing/2014/main" id="{00000000-0008-0000-0200-000042000000}"/>
              </a:ext>
            </a:extLst>
          </xdr:cNvPr>
          <xdr:cNvCxnSpPr/>
        </xdr:nvCxnSpPr>
        <xdr:spPr>
          <a:xfrm flipV="1">
            <a:off x="2827533" y="44741143"/>
            <a:ext cx="0" cy="356058"/>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2462908" y="43993573"/>
            <a:ext cx="566814" cy="42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ℓ0</a:t>
            </a:r>
            <a:endParaRPr kumimoji="1" lang="ja-JP" altLang="en-US" sz="1100"/>
          </a:p>
        </xdr:txBody>
      </xdr:sp>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2425244" y="44415132"/>
            <a:ext cx="628762" cy="3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middle</a:t>
            </a:r>
            <a:endParaRPr kumimoji="1" lang="ja-JP" altLang="en-US" sz="1100"/>
          </a:p>
        </xdr:txBody>
      </xdr:sp>
    </xdr:grpSp>
    <xdr:clientData/>
  </xdr:twoCellAnchor>
  <xdr:twoCellAnchor>
    <xdr:from>
      <xdr:col>5</xdr:col>
      <xdr:colOff>16566</xdr:colOff>
      <xdr:row>25</xdr:row>
      <xdr:rowOff>28943</xdr:rowOff>
    </xdr:from>
    <xdr:to>
      <xdr:col>5</xdr:col>
      <xdr:colOff>151037</xdr:colOff>
      <xdr:row>25</xdr:row>
      <xdr:rowOff>28943</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a:off x="3112191" y="10979518"/>
          <a:ext cx="1344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24849</xdr:colOff>
      <xdr:row>26</xdr:row>
      <xdr:rowOff>28414</xdr:rowOff>
    </xdr:from>
    <xdr:to>
      <xdr:col>5</xdr:col>
      <xdr:colOff>169089</xdr:colOff>
      <xdr:row>26</xdr:row>
      <xdr:rowOff>28414</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3123649" y="11442539"/>
          <a:ext cx="1410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16566</xdr:colOff>
      <xdr:row>24</xdr:row>
      <xdr:rowOff>23012</xdr:rowOff>
    </xdr:from>
    <xdr:to>
      <xdr:col>5</xdr:col>
      <xdr:colOff>155922</xdr:colOff>
      <xdr:row>24</xdr:row>
      <xdr:rowOff>23012</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a:off x="3112191" y="10522737"/>
          <a:ext cx="14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619613</xdr:colOff>
      <xdr:row>48</xdr:row>
      <xdr:rowOff>11477</xdr:rowOff>
    </xdr:from>
    <xdr:to>
      <xdr:col>10</xdr:col>
      <xdr:colOff>1190136</xdr:colOff>
      <xdr:row>48</xdr:row>
      <xdr:rowOff>254186</xdr:rowOff>
    </xdr:to>
    <xdr:grpSp>
      <xdr:nvGrpSpPr>
        <xdr:cNvPr id="72" name="グループ化 71">
          <a:extLst>
            <a:ext uri="{FF2B5EF4-FFF2-40B4-BE49-F238E27FC236}">
              <a16:creationId xmlns:a16="http://schemas.microsoft.com/office/drawing/2014/main" id="{00000000-0008-0000-0200-000048000000}"/>
            </a:ext>
          </a:extLst>
        </xdr:cNvPr>
        <xdr:cNvGrpSpPr/>
      </xdr:nvGrpSpPr>
      <xdr:grpSpPr>
        <a:xfrm>
          <a:off x="8498149" y="22245548"/>
          <a:ext cx="2448308" cy="242709"/>
          <a:chOff x="8572500" y="15481788"/>
          <a:chExt cx="2732942" cy="219808"/>
        </a:xfrm>
      </xdr:grpSpPr>
      <xdr:cxnSp macro="">
        <xdr:nvCxnSpPr>
          <xdr:cNvPr id="73" name="直線矢印コネクタ 72">
            <a:extLst>
              <a:ext uri="{FF2B5EF4-FFF2-40B4-BE49-F238E27FC236}">
                <a16:creationId xmlns:a16="http://schemas.microsoft.com/office/drawing/2014/main" id="{00000000-0008-0000-0200-000049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4" name="直線矢印コネクタ 73">
            <a:extLst>
              <a:ext uri="{FF2B5EF4-FFF2-40B4-BE49-F238E27FC236}">
                <a16:creationId xmlns:a16="http://schemas.microsoft.com/office/drawing/2014/main" id="{00000000-0008-0000-0200-00004A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56</xdr:row>
      <xdr:rowOff>8371</xdr:rowOff>
    </xdr:from>
    <xdr:to>
      <xdr:col>10</xdr:col>
      <xdr:colOff>1190136</xdr:colOff>
      <xdr:row>56</xdr:row>
      <xdr:rowOff>256801</xdr:rowOff>
    </xdr:to>
    <xdr:grpSp>
      <xdr:nvGrpSpPr>
        <xdr:cNvPr id="75" name="グループ化 74">
          <a:extLst>
            <a:ext uri="{FF2B5EF4-FFF2-40B4-BE49-F238E27FC236}">
              <a16:creationId xmlns:a16="http://schemas.microsoft.com/office/drawing/2014/main" id="{00000000-0008-0000-0200-00004B000000}"/>
            </a:ext>
          </a:extLst>
        </xdr:cNvPr>
        <xdr:cNvGrpSpPr/>
      </xdr:nvGrpSpPr>
      <xdr:grpSpPr>
        <a:xfrm>
          <a:off x="8498149" y="28011871"/>
          <a:ext cx="2448308" cy="248430"/>
          <a:chOff x="8572500" y="15481788"/>
          <a:chExt cx="2732942" cy="219808"/>
        </a:xfrm>
      </xdr:grpSpPr>
      <xdr:cxnSp macro="">
        <xdr:nvCxnSpPr>
          <xdr:cNvPr id="76" name="直線矢印コネクタ 75">
            <a:extLst>
              <a:ext uri="{FF2B5EF4-FFF2-40B4-BE49-F238E27FC236}">
                <a16:creationId xmlns:a16="http://schemas.microsoft.com/office/drawing/2014/main" id="{00000000-0008-0000-0200-00004C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7" name="直線矢印コネクタ 76">
            <a:extLst>
              <a:ext uri="{FF2B5EF4-FFF2-40B4-BE49-F238E27FC236}">
                <a16:creationId xmlns:a16="http://schemas.microsoft.com/office/drawing/2014/main" id="{00000000-0008-0000-0200-00004D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72</xdr:row>
      <xdr:rowOff>7711</xdr:rowOff>
    </xdr:from>
    <xdr:to>
      <xdr:col>10</xdr:col>
      <xdr:colOff>1190136</xdr:colOff>
      <xdr:row>72</xdr:row>
      <xdr:rowOff>427521</xdr:rowOff>
    </xdr:to>
    <xdr:grpSp>
      <xdr:nvGrpSpPr>
        <xdr:cNvPr id="78" name="グループ化 77">
          <a:extLst>
            <a:ext uri="{FF2B5EF4-FFF2-40B4-BE49-F238E27FC236}">
              <a16:creationId xmlns:a16="http://schemas.microsoft.com/office/drawing/2014/main" id="{00000000-0008-0000-0200-00004E000000}"/>
            </a:ext>
          </a:extLst>
        </xdr:cNvPr>
        <xdr:cNvGrpSpPr/>
      </xdr:nvGrpSpPr>
      <xdr:grpSpPr>
        <a:xfrm>
          <a:off x="8498149" y="38638390"/>
          <a:ext cx="2448308" cy="419810"/>
          <a:chOff x="8572500" y="15481788"/>
          <a:chExt cx="2732942" cy="219808"/>
        </a:xfrm>
      </xdr:grpSpPr>
      <xdr:cxnSp macro="">
        <xdr:nvCxnSpPr>
          <xdr:cNvPr id="79" name="直線矢印コネクタ 78">
            <a:extLst>
              <a:ext uri="{FF2B5EF4-FFF2-40B4-BE49-F238E27FC236}">
                <a16:creationId xmlns:a16="http://schemas.microsoft.com/office/drawing/2014/main" id="{00000000-0008-0000-0200-00004F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0" name="直線矢印コネクタ 79">
            <a:extLst>
              <a:ext uri="{FF2B5EF4-FFF2-40B4-BE49-F238E27FC236}">
                <a16:creationId xmlns:a16="http://schemas.microsoft.com/office/drawing/2014/main" id="{00000000-0008-0000-0200-000050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74</xdr:row>
      <xdr:rowOff>7185</xdr:rowOff>
    </xdr:from>
    <xdr:to>
      <xdr:col>10</xdr:col>
      <xdr:colOff>1190136</xdr:colOff>
      <xdr:row>74</xdr:row>
      <xdr:rowOff>311986</xdr:rowOff>
    </xdr:to>
    <xdr:grpSp>
      <xdr:nvGrpSpPr>
        <xdr:cNvPr id="81" name="グループ化 80">
          <a:extLst>
            <a:ext uri="{FF2B5EF4-FFF2-40B4-BE49-F238E27FC236}">
              <a16:creationId xmlns:a16="http://schemas.microsoft.com/office/drawing/2014/main" id="{00000000-0008-0000-0200-000051000000}"/>
            </a:ext>
          </a:extLst>
        </xdr:cNvPr>
        <xdr:cNvGrpSpPr/>
      </xdr:nvGrpSpPr>
      <xdr:grpSpPr>
        <a:xfrm>
          <a:off x="8498149" y="40216292"/>
          <a:ext cx="2448308" cy="304801"/>
          <a:chOff x="8572500" y="15481788"/>
          <a:chExt cx="2732942" cy="219808"/>
        </a:xfrm>
      </xdr:grpSpPr>
      <xdr:cxnSp macro="">
        <xdr:nvCxnSpPr>
          <xdr:cNvPr id="82" name="直線矢印コネクタ 81">
            <a:extLst>
              <a:ext uri="{FF2B5EF4-FFF2-40B4-BE49-F238E27FC236}">
                <a16:creationId xmlns:a16="http://schemas.microsoft.com/office/drawing/2014/main" id="{00000000-0008-0000-0200-000052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3" name="直線矢印コネクタ 82">
            <a:extLst>
              <a:ext uri="{FF2B5EF4-FFF2-40B4-BE49-F238E27FC236}">
                <a16:creationId xmlns:a16="http://schemas.microsoft.com/office/drawing/2014/main" id="{00000000-0008-0000-0200-000053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76</xdr:row>
      <xdr:rowOff>8617</xdr:rowOff>
    </xdr:from>
    <xdr:to>
      <xdr:col>10</xdr:col>
      <xdr:colOff>1190136</xdr:colOff>
      <xdr:row>76</xdr:row>
      <xdr:rowOff>288636</xdr:rowOff>
    </xdr:to>
    <xdr:grpSp>
      <xdr:nvGrpSpPr>
        <xdr:cNvPr id="84" name="グループ化 83">
          <a:extLst>
            <a:ext uri="{FF2B5EF4-FFF2-40B4-BE49-F238E27FC236}">
              <a16:creationId xmlns:a16="http://schemas.microsoft.com/office/drawing/2014/main" id="{00000000-0008-0000-0200-000054000000}"/>
            </a:ext>
          </a:extLst>
        </xdr:cNvPr>
        <xdr:cNvGrpSpPr/>
      </xdr:nvGrpSpPr>
      <xdr:grpSpPr>
        <a:xfrm>
          <a:off x="8498149" y="41891403"/>
          <a:ext cx="2448308" cy="280019"/>
          <a:chOff x="8572500" y="15481788"/>
          <a:chExt cx="2732942" cy="219808"/>
        </a:xfrm>
      </xdr:grpSpPr>
      <xdr:cxnSp macro="">
        <xdr:nvCxnSpPr>
          <xdr:cNvPr id="85" name="直線矢印コネクタ 84">
            <a:extLst>
              <a:ext uri="{FF2B5EF4-FFF2-40B4-BE49-F238E27FC236}">
                <a16:creationId xmlns:a16="http://schemas.microsoft.com/office/drawing/2014/main" id="{00000000-0008-0000-0200-000055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6" name="直線矢印コネクタ 85">
            <a:extLst>
              <a:ext uri="{FF2B5EF4-FFF2-40B4-BE49-F238E27FC236}">
                <a16:creationId xmlns:a16="http://schemas.microsoft.com/office/drawing/2014/main" id="{00000000-0008-0000-0200-000056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135</xdr:row>
      <xdr:rowOff>6836</xdr:rowOff>
    </xdr:from>
    <xdr:to>
      <xdr:col>10</xdr:col>
      <xdr:colOff>1190136</xdr:colOff>
      <xdr:row>135</xdr:row>
      <xdr:rowOff>342900</xdr:rowOff>
    </xdr:to>
    <xdr:grpSp>
      <xdr:nvGrpSpPr>
        <xdr:cNvPr id="87" name="グループ化 86">
          <a:extLst>
            <a:ext uri="{FF2B5EF4-FFF2-40B4-BE49-F238E27FC236}">
              <a16:creationId xmlns:a16="http://schemas.microsoft.com/office/drawing/2014/main" id="{00000000-0008-0000-0200-000057000000}"/>
            </a:ext>
          </a:extLst>
        </xdr:cNvPr>
        <xdr:cNvGrpSpPr/>
      </xdr:nvGrpSpPr>
      <xdr:grpSpPr>
        <a:xfrm>
          <a:off x="8498149" y="84167015"/>
          <a:ext cx="2448308" cy="336064"/>
          <a:chOff x="8572500" y="15481788"/>
          <a:chExt cx="2732942" cy="219808"/>
        </a:xfrm>
      </xdr:grpSpPr>
      <xdr:cxnSp macro="">
        <xdr:nvCxnSpPr>
          <xdr:cNvPr id="88" name="直線矢印コネクタ 87">
            <a:extLst>
              <a:ext uri="{FF2B5EF4-FFF2-40B4-BE49-F238E27FC236}">
                <a16:creationId xmlns:a16="http://schemas.microsoft.com/office/drawing/2014/main" id="{00000000-0008-0000-0200-000058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9" name="直線矢印コネクタ 88">
            <a:extLst>
              <a:ext uri="{FF2B5EF4-FFF2-40B4-BE49-F238E27FC236}">
                <a16:creationId xmlns:a16="http://schemas.microsoft.com/office/drawing/2014/main" id="{00000000-0008-0000-0200-000059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88</xdr:row>
      <xdr:rowOff>330201</xdr:rowOff>
    </xdr:from>
    <xdr:to>
      <xdr:col>10</xdr:col>
      <xdr:colOff>1190998</xdr:colOff>
      <xdr:row>89</xdr:row>
      <xdr:rowOff>314325</xdr:rowOff>
    </xdr:to>
    <xdr:grpSp>
      <xdr:nvGrpSpPr>
        <xdr:cNvPr id="90" name="グループ化 89">
          <a:extLst>
            <a:ext uri="{FF2B5EF4-FFF2-40B4-BE49-F238E27FC236}">
              <a16:creationId xmlns:a16="http://schemas.microsoft.com/office/drawing/2014/main" id="{00000000-0008-0000-0200-00005A000000}"/>
            </a:ext>
          </a:extLst>
        </xdr:cNvPr>
        <xdr:cNvGrpSpPr/>
      </xdr:nvGrpSpPr>
      <xdr:grpSpPr>
        <a:xfrm>
          <a:off x="8498149" y="50009880"/>
          <a:ext cx="2449170" cy="746124"/>
          <a:chOff x="8572500" y="15481788"/>
          <a:chExt cx="2732942" cy="219808"/>
        </a:xfrm>
      </xdr:grpSpPr>
      <xdr:cxnSp macro="">
        <xdr:nvCxnSpPr>
          <xdr:cNvPr id="91" name="直線矢印コネクタ 90">
            <a:extLst>
              <a:ext uri="{FF2B5EF4-FFF2-40B4-BE49-F238E27FC236}">
                <a16:creationId xmlns:a16="http://schemas.microsoft.com/office/drawing/2014/main" id="{00000000-0008-0000-0200-00005B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2" name="直線矢印コネクタ 91">
            <a:extLst>
              <a:ext uri="{FF2B5EF4-FFF2-40B4-BE49-F238E27FC236}">
                <a16:creationId xmlns:a16="http://schemas.microsoft.com/office/drawing/2014/main" id="{00000000-0008-0000-0200-00005C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105</xdr:row>
      <xdr:rowOff>0</xdr:rowOff>
    </xdr:from>
    <xdr:to>
      <xdr:col>10</xdr:col>
      <xdr:colOff>1190136</xdr:colOff>
      <xdr:row>105</xdr:row>
      <xdr:rowOff>316940</xdr:rowOff>
    </xdr:to>
    <xdr:grpSp>
      <xdr:nvGrpSpPr>
        <xdr:cNvPr id="93" name="グループ化 92">
          <a:extLst>
            <a:ext uri="{FF2B5EF4-FFF2-40B4-BE49-F238E27FC236}">
              <a16:creationId xmlns:a16="http://schemas.microsoft.com/office/drawing/2014/main" id="{00000000-0008-0000-0200-00005D000000}"/>
            </a:ext>
          </a:extLst>
        </xdr:cNvPr>
        <xdr:cNvGrpSpPr/>
      </xdr:nvGrpSpPr>
      <xdr:grpSpPr>
        <a:xfrm>
          <a:off x="8498149" y="63640607"/>
          <a:ext cx="2448308" cy="316940"/>
          <a:chOff x="8572500" y="15481788"/>
          <a:chExt cx="2732942" cy="219808"/>
        </a:xfrm>
      </xdr:grpSpPr>
      <xdr:cxnSp macro="">
        <xdr:nvCxnSpPr>
          <xdr:cNvPr id="94" name="直線矢印コネクタ 93">
            <a:extLst>
              <a:ext uri="{FF2B5EF4-FFF2-40B4-BE49-F238E27FC236}">
                <a16:creationId xmlns:a16="http://schemas.microsoft.com/office/drawing/2014/main" id="{00000000-0008-0000-0200-00005E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5" name="直線矢印コネクタ 94">
            <a:extLst>
              <a:ext uri="{FF2B5EF4-FFF2-40B4-BE49-F238E27FC236}">
                <a16:creationId xmlns:a16="http://schemas.microsoft.com/office/drawing/2014/main" id="{00000000-0008-0000-0200-00005F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109</xdr:row>
      <xdr:rowOff>10502</xdr:rowOff>
    </xdr:from>
    <xdr:to>
      <xdr:col>10</xdr:col>
      <xdr:colOff>1190136</xdr:colOff>
      <xdr:row>109</xdr:row>
      <xdr:rowOff>352798</xdr:rowOff>
    </xdr:to>
    <xdr:grpSp>
      <xdr:nvGrpSpPr>
        <xdr:cNvPr id="96" name="グループ化 95">
          <a:extLst>
            <a:ext uri="{FF2B5EF4-FFF2-40B4-BE49-F238E27FC236}">
              <a16:creationId xmlns:a16="http://schemas.microsoft.com/office/drawing/2014/main" id="{00000000-0008-0000-0200-000060000000}"/>
            </a:ext>
          </a:extLst>
        </xdr:cNvPr>
        <xdr:cNvGrpSpPr/>
      </xdr:nvGrpSpPr>
      <xdr:grpSpPr>
        <a:xfrm>
          <a:off x="8498149" y="66399752"/>
          <a:ext cx="2448308" cy="342296"/>
          <a:chOff x="8572500" y="15481788"/>
          <a:chExt cx="2732942" cy="219808"/>
        </a:xfrm>
      </xdr:grpSpPr>
      <xdr:cxnSp macro="">
        <xdr:nvCxnSpPr>
          <xdr:cNvPr id="97" name="直線矢印コネクタ 96">
            <a:extLst>
              <a:ext uri="{FF2B5EF4-FFF2-40B4-BE49-F238E27FC236}">
                <a16:creationId xmlns:a16="http://schemas.microsoft.com/office/drawing/2014/main" id="{00000000-0008-0000-0200-000061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8" name="直線矢印コネクタ 97">
            <a:extLst>
              <a:ext uri="{FF2B5EF4-FFF2-40B4-BE49-F238E27FC236}">
                <a16:creationId xmlns:a16="http://schemas.microsoft.com/office/drawing/2014/main" id="{00000000-0008-0000-0200-000062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107</xdr:row>
      <xdr:rowOff>1</xdr:rowOff>
    </xdr:from>
    <xdr:to>
      <xdr:col>10</xdr:col>
      <xdr:colOff>1190136</xdr:colOff>
      <xdr:row>107</xdr:row>
      <xdr:rowOff>505199</xdr:rowOff>
    </xdr:to>
    <xdr:grpSp>
      <xdr:nvGrpSpPr>
        <xdr:cNvPr id="99" name="グループ化 98">
          <a:extLst>
            <a:ext uri="{FF2B5EF4-FFF2-40B4-BE49-F238E27FC236}">
              <a16:creationId xmlns:a16="http://schemas.microsoft.com/office/drawing/2014/main" id="{00000000-0008-0000-0200-000063000000}"/>
            </a:ext>
          </a:extLst>
        </xdr:cNvPr>
        <xdr:cNvGrpSpPr/>
      </xdr:nvGrpSpPr>
      <xdr:grpSpPr>
        <a:xfrm>
          <a:off x="8498149" y="64797215"/>
          <a:ext cx="2448308" cy="505198"/>
          <a:chOff x="8572500" y="15481788"/>
          <a:chExt cx="2732942" cy="219808"/>
        </a:xfrm>
      </xdr:grpSpPr>
      <xdr:cxnSp macro="">
        <xdr:nvCxnSpPr>
          <xdr:cNvPr id="100" name="直線矢印コネクタ 99">
            <a:extLst>
              <a:ext uri="{FF2B5EF4-FFF2-40B4-BE49-F238E27FC236}">
                <a16:creationId xmlns:a16="http://schemas.microsoft.com/office/drawing/2014/main" id="{00000000-0008-0000-0200-000064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1" name="直線矢印コネクタ 100">
            <a:extLst>
              <a:ext uri="{FF2B5EF4-FFF2-40B4-BE49-F238E27FC236}">
                <a16:creationId xmlns:a16="http://schemas.microsoft.com/office/drawing/2014/main" id="{00000000-0008-0000-0200-000065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113</xdr:row>
      <xdr:rowOff>10501</xdr:rowOff>
    </xdr:from>
    <xdr:to>
      <xdr:col>10</xdr:col>
      <xdr:colOff>1190136</xdr:colOff>
      <xdr:row>113</xdr:row>
      <xdr:rowOff>1389529</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8498149" y="68808215"/>
          <a:ext cx="2448308" cy="1379028"/>
          <a:chOff x="8572500" y="15481788"/>
          <a:chExt cx="2732942" cy="219808"/>
        </a:xfrm>
      </xdr:grpSpPr>
      <xdr:cxnSp macro="">
        <xdr:nvCxnSpPr>
          <xdr:cNvPr id="103" name="直線矢印コネクタ 102">
            <a:extLst>
              <a:ext uri="{FF2B5EF4-FFF2-40B4-BE49-F238E27FC236}">
                <a16:creationId xmlns:a16="http://schemas.microsoft.com/office/drawing/2014/main" id="{00000000-0008-0000-0200-000067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4" name="直線矢印コネクタ 103">
            <a:extLst>
              <a:ext uri="{FF2B5EF4-FFF2-40B4-BE49-F238E27FC236}">
                <a16:creationId xmlns:a16="http://schemas.microsoft.com/office/drawing/2014/main" id="{00000000-0008-0000-0200-000068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118</xdr:row>
      <xdr:rowOff>11479</xdr:rowOff>
    </xdr:from>
    <xdr:to>
      <xdr:col>10</xdr:col>
      <xdr:colOff>1190136</xdr:colOff>
      <xdr:row>118</xdr:row>
      <xdr:rowOff>334478</xdr:rowOff>
    </xdr:to>
    <xdr:grpSp>
      <xdr:nvGrpSpPr>
        <xdr:cNvPr id="105" name="グループ化 104">
          <a:extLst>
            <a:ext uri="{FF2B5EF4-FFF2-40B4-BE49-F238E27FC236}">
              <a16:creationId xmlns:a16="http://schemas.microsoft.com/office/drawing/2014/main" id="{00000000-0008-0000-0200-000069000000}"/>
            </a:ext>
          </a:extLst>
        </xdr:cNvPr>
        <xdr:cNvGrpSpPr/>
      </xdr:nvGrpSpPr>
      <xdr:grpSpPr>
        <a:xfrm>
          <a:off x="8498149" y="73422015"/>
          <a:ext cx="2448308" cy="322999"/>
          <a:chOff x="8572500" y="15481788"/>
          <a:chExt cx="2732942" cy="219808"/>
        </a:xfrm>
      </xdr:grpSpPr>
      <xdr:cxnSp macro="">
        <xdr:nvCxnSpPr>
          <xdr:cNvPr id="106" name="直線矢印コネクタ 105">
            <a:extLst>
              <a:ext uri="{FF2B5EF4-FFF2-40B4-BE49-F238E27FC236}">
                <a16:creationId xmlns:a16="http://schemas.microsoft.com/office/drawing/2014/main" id="{00000000-0008-0000-0200-00006A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7" name="直線矢印コネクタ 106">
            <a:extLst>
              <a:ext uri="{FF2B5EF4-FFF2-40B4-BE49-F238E27FC236}">
                <a16:creationId xmlns:a16="http://schemas.microsoft.com/office/drawing/2014/main" id="{00000000-0008-0000-0200-00006B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120</xdr:row>
      <xdr:rowOff>30389</xdr:rowOff>
    </xdr:from>
    <xdr:to>
      <xdr:col>10</xdr:col>
      <xdr:colOff>1190136</xdr:colOff>
      <xdr:row>120</xdr:row>
      <xdr:rowOff>619638</xdr:rowOff>
    </xdr:to>
    <xdr:grpSp>
      <xdr:nvGrpSpPr>
        <xdr:cNvPr id="108" name="グループ化 107">
          <a:extLst>
            <a:ext uri="{FF2B5EF4-FFF2-40B4-BE49-F238E27FC236}">
              <a16:creationId xmlns:a16="http://schemas.microsoft.com/office/drawing/2014/main" id="{00000000-0008-0000-0200-00006C000000}"/>
            </a:ext>
          </a:extLst>
        </xdr:cNvPr>
        <xdr:cNvGrpSpPr/>
      </xdr:nvGrpSpPr>
      <xdr:grpSpPr>
        <a:xfrm>
          <a:off x="8498149" y="75032960"/>
          <a:ext cx="2448308" cy="589249"/>
          <a:chOff x="8572500" y="15481788"/>
          <a:chExt cx="2732942" cy="219808"/>
        </a:xfrm>
      </xdr:grpSpPr>
      <xdr:cxnSp macro="">
        <xdr:nvCxnSpPr>
          <xdr:cNvPr id="109" name="直線矢印コネクタ 108">
            <a:extLst>
              <a:ext uri="{FF2B5EF4-FFF2-40B4-BE49-F238E27FC236}">
                <a16:creationId xmlns:a16="http://schemas.microsoft.com/office/drawing/2014/main" id="{00000000-0008-0000-0200-00006D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0" name="直線矢印コネクタ 109">
            <a:extLst>
              <a:ext uri="{FF2B5EF4-FFF2-40B4-BE49-F238E27FC236}">
                <a16:creationId xmlns:a16="http://schemas.microsoft.com/office/drawing/2014/main" id="{00000000-0008-0000-0200-00006E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122</xdr:row>
      <xdr:rowOff>601890</xdr:rowOff>
    </xdr:from>
    <xdr:to>
      <xdr:col>10</xdr:col>
      <xdr:colOff>1190136</xdr:colOff>
      <xdr:row>123</xdr:row>
      <xdr:rowOff>237636</xdr:rowOff>
    </xdr:to>
    <xdr:grpSp>
      <xdr:nvGrpSpPr>
        <xdr:cNvPr id="111" name="グループ化 110">
          <a:extLst>
            <a:ext uri="{FF2B5EF4-FFF2-40B4-BE49-F238E27FC236}">
              <a16:creationId xmlns:a16="http://schemas.microsoft.com/office/drawing/2014/main" id="{00000000-0008-0000-0200-00006F000000}"/>
            </a:ext>
          </a:extLst>
        </xdr:cNvPr>
        <xdr:cNvGrpSpPr/>
      </xdr:nvGrpSpPr>
      <xdr:grpSpPr>
        <a:xfrm>
          <a:off x="8498149" y="77346176"/>
          <a:ext cx="2448308" cy="248067"/>
          <a:chOff x="8572500" y="15481788"/>
          <a:chExt cx="2732942" cy="219808"/>
        </a:xfrm>
      </xdr:grpSpPr>
      <xdr:cxnSp macro="">
        <xdr:nvCxnSpPr>
          <xdr:cNvPr id="112" name="直線矢印コネクタ 111">
            <a:extLst>
              <a:ext uri="{FF2B5EF4-FFF2-40B4-BE49-F238E27FC236}">
                <a16:creationId xmlns:a16="http://schemas.microsoft.com/office/drawing/2014/main" id="{00000000-0008-0000-0200-000070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3" name="直線矢印コネクタ 112">
            <a:extLst>
              <a:ext uri="{FF2B5EF4-FFF2-40B4-BE49-F238E27FC236}">
                <a16:creationId xmlns:a16="http://schemas.microsoft.com/office/drawing/2014/main" id="{00000000-0008-0000-0200-000071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125</xdr:row>
      <xdr:rowOff>2930</xdr:rowOff>
    </xdr:from>
    <xdr:to>
      <xdr:col>10</xdr:col>
      <xdr:colOff>1190136</xdr:colOff>
      <xdr:row>125</xdr:row>
      <xdr:rowOff>616088</xdr:rowOff>
    </xdr:to>
    <xdr:grpSp>
      <xdr:nvGrpSpPr>
        <xdr:cNvPr id="114" name="グループ化 113">
          <a:extLst>
            <a:ext uri="{FF2B5EF4-FFF2-40B4-BE49-F238E27FC236}">
              <a16:creationId xmlns:a16="http://schemas.microsoft.com/office/drawing/2014/main" id="{00000000-0008-0000-0200-000072000000}"/>
            </a:ext>
          </a:extLst>
        </xdr:cNvPr>
        <xdr:cNvGrpSpPr/>
      </xdr:nvGrpSpPr>
      <xdr:grpSpPr>
        <a:xfrm>
          <a:off x="8498149" y="78244001"/>
          <a:ext cx="2448308" cy="613158"/>
          <a:chOff x="8572500" y="15481788"/>
          <a:chExt cx="2732942" cy="219808"/>
        </a:xfrm>
      </xdr:grpSpPr>
      <xdr:cxnSp macro="">
        <xdr:nvCxnSpPr>
          <xdr:cNvPr id="115" name="直線矢印コネクタ 114">
            <a:extLst>
              <a:ext uri="{FF2B5EF4-FFF2-40B4-BE49-F238E27FC236}">
                <a16:creationId xmlns:a16="http://schemas.microsoft.com/office/drawing/2014/main" id="{00000000-0008-0000-0200-000073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6" name="直線矢印コネクタ 115">
            <a:extLst>
              <a:ext uri="{FF2B5EF4-FFF2-40B4-BE49-F238E27FC236}">
                <a16:creationId xmlns:a16="http://schemas.microsoft.com/office/drawing/2014/main" id="{00000000-0008-0000-0200-000074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59</xdr:row>
      <xdr:rowOff>455542</xdr:rowOff>
    </xdr:from>
    <xdr:to>
      <xdr:col>10</xdr:col>
      <xdr:colOff>1190136</xdr:colOff>
      <xdr:row>60</xdr:row>
      <xdr:rowOff>601455</xdr:rowOff>
    </xdr:to>
    <xdr:grpSp>
      <xdr:nvGrpSpPr>
        <xdr:cNvPr id="117" name="グループ化 116">
          <a:extLst>
            <a:ext uri="{FF2B5EF4-FFF2-40B4-BE49-F238E27FC236}">
              <a16:creationId xmlns:a16="http://schemas.microsoft.com/office/drawing/2014/main" id="{00000000-0008-0000-0200-000075000000}"/>
            </a:ext>
          </a:extLst>
        </xdr:cNvPr>
        <xdr:cNvGrpSpPr/>
      </xdr:nvGrpSpPr>
      <xdr:grpSpPr>
        <a:xfrm>
          <a:off x="8498149" y="29846971"/>
          <a:ext cx="2448308" cy="608555"/>
          <a:chOff x="8572500" y="15481788"/>
          <a:chExt cx="2732942" cy="219808"/>
        </a:xfrm>
      </xdr:grpSpPr>
      <xdr:cxnSp macro="">
        <xdr:nvCxnSpPr>
          <xdr:cNvPr id="118" name="直線矢印コネクタ 117">
            <a:extLst>
              <a:ext uri="{FF2B5EF4-FFF2-40B4-BE49-F238E27FC236}">
                <a16:creationId xmlns:a16="http://schemas.microsoft.com/office/drawing/2014/main" id="{00000000-0008-0000-0200-000076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9" name="直線矢印コネクタ 118">
            <a:extLst>
              <a:ext uri="{FF2B5EF4-FFF2-40B4-BE49-F238E27FC236}">
                <a16:creationId xmlns:a16="http://schemas.microsoft.com/office/drawing/2014/main" id="{00000000-0008-0000-0200-000077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2</xdr:col>
      <xdr:colOff>253996</xdr:colOff>
      <xdr:row>80</xdr:row>
      <xdr:rowOff>144539</xdr:rowOff>
    </xdr:from>
    <xdr:to>
      <xdr:col>3</xdr:col>
      <xdr:colOff>3789</xdr:colOff>
      <xdr:row>81</xdr:row>
      <xdr:rowOff>602598</xdr:rowOff>
    </xdr:to>
    <xdr:pic>
      <xdr:nvPicPr>
        <xdr:cNvPr id="120" name="図 119">
          <a:extLst>
            <a:ext uri="{FF2B5EF4-FFF2-40B4-BE49-F238E27FC236}">
              <a16:creationId xmlns:a16="http://schemas.microsoft.com/office/drawing/2014/main" id="{00000000-0008-0000-0200-000078000000}"/>
            </a:ext>
          </a:extLst>
        </xdr:cNvPr>
        <xdr:cNvPicPr>
          <a:picLocks noChangeAspect="1"/>
        </xdr:cNvPicPr>
      </xdr:nvPicPr>
      <xdr:blipFill rotWithShape="1">
        <a:blip xmlns:r="http://schemas.openxmlformats.org/officeDocument/2006/relationships" r:embed="rId1"/>
        <a:srcRect l="10424" r="9976"/>
        <a:stretch/>
      </xdr:blipFill>
      <xdr:spPr>
        <a:xfrm>
          <a:off x="1171571" y="44042089"/>
          <a:ext cx="1316935" cy="1039084"/>
        </a:xfrm>
        <a:prstGeom prst="rect">
          <a:avLst/>
        </a:prstGeom>
      </xdr:spPr>
    </xdr:pic>
    <xdr:clientData/>
  </xdr:twoCellAnchor>
  <xdr:twoCellAnchor>
    <xdr:from>
      <xdr:col>8</xdr:col>
      <xdr:colOff>619613</xdr:colOff>
      <xdr:row>83</xdr:row>
      <xdr:rowOff>11692</xdr:rowOff>
    </xdr:from>
    <xdr:to>
      <xdr:col>10</xdr:col>
      <xdr:colOff>1190136</xdr:colOff>
      <xdr:row>83</xdr:row>
      <xdr:rowOff>314325</xdr:rowOff>
    </xdr:to>
    <xdr:grpSp>
      <xdr:nvGrpSpPr>
        <xdr:cNvPr id="121" name="グループ化 120">
          <a:extLst>
            <a:ext uri="{FF2B5EF4-FFF2-40B4-BE49-F238E27FC236}">
              <a16:creationId xmlns:a16="http://schemas.microsoft.com/office/drawing/2014/main" id="{00000000-0008-0000-0200-000079000000}"/>
            </a:ext>
          </a:extLst>
        </xdr:cNvPr>
        <xdr:cNvGrpSpPr/>
      </xdr:nvGrpSpPr>
      <xdr:grpSpPr>
        <a:xfrm>
          <a:off x="8498149" y="46085478"/>
          <a:ext cx="2448308" cy="302633"/>
          <a:chOff x="8572500" y="15481788"/>
          <a:chExt cx="2732942" cy="219808"/>
        </a:xfrm>
      </xdr:grpSpPr>
      <xdr:cxnSp macro="">
        <xdr:nvCxnSpPr>
          <xdr:cNvPr id="122" name="直線矢印コネクタ 121">
            <a:extLst>
              <a:ext uri="{FF2B5EF4-FFF2-40B4-BE49-F238E27FC236}">
                <a16:creationId xmlns:a16="http://schemas.microsoft.com/office/drawing/2014/main" id="{00000000-0008-0000-0200-00007A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3" name="直線矢印コネクタ 122">
            <a:extLst>
              <a:ext uri="{FF2B5EF4-FFF2-40B4-BE49-F238E27FC236}">
                <a16:creationId xmlns:a16="http://schemas.microsoft.com/office/drawing/2014/main" id="{00000000-0008-0000-0200-00007B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101</xdr:row>
      <xdr:rowOff>11692</xdr:rowOff>
    </xdr:from>
    <xdr:to>
      <xdr:col>10</xdr:col>
      <xdr:colOff>1190136</xdr:colOff>
      <xdr:row>101</xdr:row>
      <xdr:rowOff>316939</xdr:rowOff>
    </xdr:to>
    <xdr:grpSp>
      <xdr:nvGrpSpPr>
        <xdr:cNvPr id="124" name="グループ化 123">
          <a:extLst>
            <a:ext uri="{FF2B5EF4-FFF2-40B4-BE49-F238E27FC236}">
              <a16:creationId xmlns:a16="http://schemas.microsoft.com/office/drawing/2014/main" id="{00000000-0008-0000-0200-00007C000000}"/>
            </a:ext>
          </a:extLst>
        </xdr:cNvPr>
        <xdr:cNvGrpSpPr/>
      </xdr:nvGrpSpPr>
      <xdr:grpSpPr>
        <a:xfrm>
          <a:off x="8498149" y="60604299"/>
          <a:ext cx="2448308" cy="305247"/>
          <a:chOff x="8572500" y="15481788"/>
          <a:chExt cx="2732942" cy="219808"/>
        </a:xfrm>
      </xdr:grpSpPr>
      <xdr:cxnSp macro="">
        <xdr:nvCxnSpPr>
          <xdr:cNvPr id="125" name="直線矢印コネクタ 124">
            <a:extLst>
              <a:ext uri="{FF2B5EF4-FFF2-40B4-BE49-F238E27FC236}">
                <a16:creationId xmlns:a16="http://schemas.microsoft.com/office/drawing/2014/main" id="{00000000-0008-0000-0200-00007D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6" name="直線矢印コネクタ 125">
            <a:extLst>
              <a:ext uri="{FF2B5EF4-FFF2-40B4-BE49-F238E27FC236}">
                <a16:creationId xmlns:a16="http://schemas.microsoft.com/office/drawing/2014/main" id="{00000000-0008-0000-0200-00007E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129</xdr:row>
      <xdr:rowOff>464993</xdr:rowOff>
    </xdr:from>
    <xdr:to>
      <xdr:col>10</xdr:col>
      <xdr:colOff>1190136</xdr:colOff>
      <xdr:row>130</xdr:row>
      <xdr:rowOff>407035</xdr:rowOff>
    </xdr:to>
    <xdr:grpSp>
      <xdr:nvGrpSpPr>
        <xdr:cNvPr id="127" name="グループ化 126">
          <a:extLst>
            <a:ext uri="{FF2B5EF4-FFF2-40B4-BE49-F238E27FC236}">
              <a16:creationId xmlns:a16="http://schemas.microsoft.com/office/drawing/2014/main" id="{00000000-0008-0000-0200-00007F000000}"/>
            </a:ext>
          </a:extLst>
        </xdr:cNvPr>
        <xdr:cNvGrpSpPr/>
      </xdr:nvGrpSpPr>
      <xdr:grpSpPr>
        <a:xfrm>
          <a:off x="8498149" y="81373064"/>
          <a:ext cx="2448308" cy="404685"/>
          <a:chOff x="8572500" y="15481788"/>
          <a:chExt cx="2732942" cy="219808"/>
        </a:xfrm>
      </xdr:grpSpPr>
      <xdr:cxnSp macro="">
        <xdr:nvCxnSpPr>
          <xdr:cNvPr id="128" name="直線矢印コネクタ 127">
            <a:extLst>
              <a:ext uri="{FF2B5EF4-FFF2-40B4-BE49-F238E27FC236}">
                <a16:creationId xmlns:a16="http://schemas.microsoft.com/office/drawing/2014/main" id="{00000000-0008-0000-0200-000080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200-000081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269562</xdr:colOff>
      <xdr:row>110</xdr:row>
      <xdr:rowOff>411040</xdr:rowOff>
    </xdr:from>
    <xdr:to>
      <xdr:col>6</xdr:col>
      <xdr:colOff>16321</xdr:colOff>
      <xdr:row>113</xdr:row>
      <xdr:rowOff>198952</xdr:rowOff>
    </xdr:to>
    <xdr:grpSp>
      <xdr:nvGrpSpPr>
        <xdr:cNvPr id="130" name="グループ化 129">
          <a:extLst>
            <a:ext uri="{FF2B5EF4-FFF2-40B4-BE49-F238E27FC236}">
              <a16:creationId xmlns:a16="http://schemas.microsoft.com/office/drawing/2014/main" id="{00000000-0008-0000-0200-000082000000}"/>
            </a:ext>
          </a:extLst>
        </xdr:cNvPr>
        <xdr:cNvGrpSpPr/>
      </xdr:nvGrpSpPr>
      <xdr:grpSpPr>
        <a:xfrm>
          <a:off x="2977383" y="67453433"/>
          <a:ext cx="1311581" cy="1543233"/>
          <a:chOff x="2464977" y="50902227"/>
          <a:chExt cx="1533419" cy="1537021"/>
        </a:xfrm>
      </xdr:grpSpPr>
      <xdr:cxnSp macro="">
        <xdr:nvCxnSpPr>
          <xdr:cNvPr id="131" name="直線コネクタ 130">
            <a:extLst>
              <a:ext uri="{FF2B5EF4-FFF2-40B4-BE49-F238E27FC236}">
                <a16:creationId xmlns:a16="http://schemas.microsoft.com/office/drawing/2014/main" id="{00000000-0008-0000-0200-000083000000}"/>
              </a:ext>
            </a:extLst>
          </xdr:cNvPr>
          <xdr:cNvCxnSpPr/>
        </xdr:nvCxnSpPr>
        <xdr:spPr>
          <a:xfrm>
            <a:off x="2878919" y="51008330"/>
            <a:ext cx="0" cy="9297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a:off x="2878919" y="51103500"/>
            <a:ext cx="69930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 name="直線矢印コネクタ 132">
            <a:extLst>
              <a:ext uri="{FF2B5EF4-FFF2-40B4-BE49-F238E27FC236}">
                <a16:creationId xmlns:a16="http://schemas.microsoft.com/office/drawing/2014/main" id="{00000000-0008-0000-0200-000085000000}"/>
              </a:ext>
            </a:extLst>
          </xdr:cNvPr>
          <xdr:cNvCxnSpPr/>
        </xdr:nvCxnSpPr>
        <xdr:spPr>
          <a:xfrm flipV="1">
            <a:off x="3653791" y="51101933"/>
            <a:ext cx="0" cy="27324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2622011" y="51008330"/>
            <a:ext cx="0" cy="9297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a:off x="2622011" y="51361285"/>
            <a:ext cx="0" cy="79849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2665164" y="51008513"/>
            <a:ext cx="0" cy="115126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a:off x="2469983" y="51103500"/>
            <a:ext cx="15241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2464977" y="51136099"/>
            <a:ext cx="111324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a:off x="2895926"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a:off x="2891774" y="51521017"/>
            <a:ext cx="593310" cy="343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end</a:t>
            </a:r>
            <a:endParaRPr kumimoji="1" lang="ja-JP" altLang="en-US" sz="1100"/>
          </a:p>
        </xdr:txBody>
      </xdr:sp>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flipV="1">
            <a:off x="3319962" y="51390260"/>
            <a:ext cx="0" cy="23277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矢印コネクタ 141">
            <a:extLst>
              <a:ext uri="{FF2B5EF4-FFF2-40B4-BE49-F238E27FC236}">
                <a16:creationId xmlns:a16="http://schemas.microsoft.com/office/drawing/2014/main" id="{00000000-0008-0000-0200-00008E000000}"/>
              </a:ext>
            </a:extLst>
          </xdr:cNvPr>
          <xdr:cNvCxnSpPr/>
        </xdr:nvCxnSpPr>
        <xdr:spPr>
          <a:xfrm flipH="1">
            <a:off x="2878442" y="51546671"/>
            <a:ext cx="434341" cy="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2920678" y="51334889"/>
            <a:ext cx="380038" cy="31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2h</a:t>
            </a:r>
            <a:endParaRPr kumimoji="1" lang="ja-JP" altLang="en-US" sz="1100"/>
          </a:p>
        </xdr:txBody>
      </xdr:sp>
      <xdr:cxnSp macro="">
        <xdr:nvCxnSpPr>
          <xdr:cNvPr id="144" name="直線コネクタ 143">
            <a:extLst>
              <a:ext uri="{FF2B5EF4-FFF2-40B4-BE49-F238E27FC236}">
                <a16:creationId xmlns:a16="http://schemas.microsoft.com/office/drawing/2014/main" id="{00000000-0008-0000-0200-000090000000}"/>
              </a:ext>
            </a:extLst>
          </xdr:cNvPr>
          <xdr:cNvCxnSpPr/>
        </xdr:nvCxnSpPr>
        <xdr:spPr>
          <a:xfrm>
            <a:off x="2464977" y="51328863"/>
            <a:ext cx="111324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 name="直線コネクタ 144">
            <a:extLst>
              <a:ext uri="{FF2B5EF4-FFF2-40B4-BE49-F238E27FC236}">
                <a16:creationId xmlns:a16="http://schemas.microsoft.com/office/drawing/2014/main" id="{00000000-0008-0000-0200-000091000000}"/>
              </a:ext>
            </a:extLst>
          </xdr:cNvPr>
          <xdr:cNvCxnSpPr/>
        </xdr:nvCxnSpPr>
        <xdr:spPr>
          <a:xfrm>
            <a:off x="2469983" y="51366770"/>
            <a:ext cx="15241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6" name="直線コネクタ 145">
            <a:extLst>
              <a:ext uri="{FF2B5EF4-FFF2-40B4-BE49-F238E27FC236}">
                <a16:creationId xmlns:a16="http://schemas.microsoft.com/office/drawing/2014/main" id="{00000000-0008-0000-0200-000092000000}"/>
              </a:ext>
            </a:extLst>
          </xdr:cNvPr>
          <xdr:cNvCxnSpPr/>
        </xdr:nvCxnSpPr>
        <xdr:spPr>
          <a:xfrm>
            <a:off x="2883925" y="51366769"/>
            <a:ext cx="69930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7" name="直線コネクタ 146">
            <a:extLst>
              <a:ext uri="{FF2B5EF4-FFF2-40B4-BE49-F238E27FC236}">
                <a16:creationId xmlns:a16="http://schemas.microsoft.com/office/drawing/2014/main" id="{00000000-0008-0000-0200-000093000000}"/>
              </a:ext>
            </a:extLst>
          </xdr:cNvPr>
          <xdr:cNvCxnSpPr/>
        </xdr:nvCxnSpPr>
        <xdr:spPr>
          <a:xfrm>
            <a:off x="2840394" y="51008513"/>
            <a:ext cx="0" cy="115126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a:off x="2882351" y="51361285"/>
            <a:ext cx="0" cy="79849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 name="直線コネクタ 148">
            <a:extLst>
              <a:ext uri="{FF2B5EF4-FFF2-40B4-BE49-F238E27FC236}">
                <a16:creationId xmlns:a16="http://schemas.microsoft.com/office/drawing/2014/main" id="{00000000-0008-0000-0200-000095000000}"/>
              </a:ext>
            </a:extLst>
          </xdr:cNvPr>
          <xdr:cNvCxnSpPr/>
        </xdr:nvCxnSpPr>
        <xdr:spPr>
          <a:xfrm>
            <a:off x="2939001"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a:off x="2978486"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a:off x="3021561"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a:off x="3068227"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a:off x="3111302"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3150786"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a:off x="3193862"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3233347"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3276422"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3315907"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3387699"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3463081"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3538462"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2486712"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2529787"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2569272"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2612347" y="51118968"/>
            <a:ext cx="0" cy="2322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620420" y="51114707"/>
            <a:ext cx="377976" cy="32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a:t>
            </a:r>
            <a:endParaRPr kumimoji="1" lang="ja-JP" altLang="en-US" sz="1100"/>
          </a:p>
        </xdr:txBody>
      </xdr:sp>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269705" y="51517789"/>
            <a:ext cx="627781" cy="267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middle</a:t>
            </a:r>
            <a:endParaRPr kumimoji="1" lang="ja-JP" altLang="en-US" sz="1100"/>
          </a:p>
        </xdr:txBody>
      </xdr:sp>
      <xdr:cxnSp macro="">
        <xdr:nvCxnSpPr>
          <xdr:cNvPr id="168" name="直線矢印コネクタ 167">
            <a:extLst>
              <a:ext uri="{FF2B5EF4-FFF2-40B4-BE49-F238E27FC236}">
                <a16:creationId xmlns:a16="http://schemas.microsoft.com/office/drawing/2014/main" id="{00000000-0008-0000-0200-0000A8000000}"/>
              </a:ext>
            </a:extLst>
          </xdr:cNvPr>
          <xdr:cNvCxnSpPr/>
        </xdr:nvCxnSpPr>
        <xdr:spPr>
          <a:xfrm flipH="1">
            <a:off x="3312783" y="51546671"/>
            <a:ext cx="434341" cy="0"/>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2990304" y="50902227"/>
            <a:ext cx="585234" cy="32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beam</a:t>
            </a:r>
            <a:endParaRPr kumimoji="1" lang="ja-JP" altLang="en-US" sz="1100"/>
          </a:p>
        </xdr:txBody>
      </xdr:sp>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2470092" y="52118497"/>
            <a:ext cx="687811" cy="32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column</a:t>
            </a:r>
            <a:endParaRPr kumimoji="1" lang="ja-JP" altLang="en-US" sz="1100"/>
          </a:p>
        </xdr:txBody>
      </xdr:sp>
    </xdr:grpSp>
    <xdr:clientData/>
  </xdr:twoCellAnchor>
  <xdr:twoCellAnchor>
    <xdr:from>
      <xdr:col>5</xdr:col>
      <xdr:colOff>173181</xdr:colOff>
      <xdr:row>96</xdr:row>
      <xdr:rowOff>232099</xdr:rowOff>
    </xdr:from>
    <xdr:to>
      <xdr:col>5</xdr:col>
      <xdr:colOff>1679194</xdr:colOff>
      <xdr:row>96</xdr:row>
      <xdr:rowOff>606737</xdr:rowOff>
    </xdr:to>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3268806" y="53889599"/>
          <a:ext cx="1506013" cy="3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Note:Transverse</a:t>
          </a:r>
          <a:r>
            <a:rPr kumimoji="1" lang="en-US" altLang="ja-JP" sz="800" baseline="0"/>
            <a:t> reinforcement of beam not shown for clarity</a:t>
          </a:r>
          <a:endParaRPr kumimoji="1" lang="ja-JP" altLang="en-US" sz="800"/>
        </a:p>
      </xdr:txBody>
    </xdr:sp>
    <xdr:clientData/>
  </xdr:twoCellAnchor>
  <xdr:twoCellAnchor>
    <xdr:from>
      <xdr:col>5</xdr:col>
      <xdr:colOff>192052</xdr:colOff>
      <xdr:row>109</xdr:row>
      <xdr:rowOff>123592</xdr:rowOff>
    </xdr:from>
    <xdr:to>
      <xdr:col>5</xdr:col>
      <xdr:colOff>1690740</xdr:colOff>
      <xdr:row>110</xdr:row>
      <xdr:rowOff>80595</xdr:rowOff>
    </xdr:to>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3287677" y="66296942"/>
          <a:ext cx="1495513" cy="614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Note:Transverse</a:t>
          </a:r>
          <a:r>
            <a:rPr kumimoji="1" lang="en-US" altLang="ja-JP" sz="800" baseline="0"/>
            <a:t> reinforcement not shown for clarity</a:t>
          </a:r>
          <a:endParaRPr kumimoji="1" lang="ja-JP" altLang="en-US" sz="800"/>
        </a:p>
      </xdr:txBody>
    </xdr:sp>
    <xdr:clientData/>
  </xdr:twoCellAnchor>
  <xdr:twoCellAnchor>
    <xdr:from>
      <xdr:col>5</xdr:col>
      <xdr:colOff>167203</xdr:colOff>
      <xdr:row>113</xdr:row>
      <xdr:rowOff>140150</xdr:rowOff>
    </xdr:from>
    <xdr:to>
      <xdr:col>5</xdr:col>
      <xdr:colOff>1665891</xdr:colOff>
      <xdr:row>113</xdr:row>
      <xdr:rowOff>633414</xdr:rowOff>
    </xdr:to>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3259653" y="68713800"/>
          <a:ext cx="1505038" cy="493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Note:Transverse</a:t>
          </a:r>
          <a:r>
            <a:rPr kumimoji="1" lang="en-US" altLang="ja-JP" sz="800" baseline="0"/>
            <a:t> reinforcement of column not shown for clarity</a:t>
          </a:r>
          <a:endParaRPr kumimoji="1" lang="ja-JP" altLang="en-US" sz="800"/>
        </a:p>
      </xdr:txBody>
    </xdr:sp>
    <xdr:clientData/>
  </xdr:twoCellAnchor>
  <xdr:twoCellAnchor>
    <xdr:from>
      <xdr:col>5</xdr:col>
      <xdr:colOff>200125</xdr:colOff>
      <xdr:row>82</xdr:row>
      <xdr:rowOff>92531</xdr:rowOff>
    </xdr:from>
    <xdr:to>
      <xdr:col>6</xdr:col>
      <xdr:colOff>112344</xdr:colOff>
      <xdr:row>84</xdr:row>
      <xdr:rowOff>3059</xdr:rowOff>
    </xdr:to>
    <xdr:grpSp>
      <xdr:nvGrpSpPr>
        <xdr:cNvPr id="174" name="グループ化 173">
          <a:extLst>
            <a:ext uri="{FF2B5EF4-FFF2-40B4-BE49-F238E27FC236}">
              <a16:creationId xmlns:a16="http://schemas.microsoft.com/office/drawing/2014/main" id="{00000000-0008-0000-0200-0000AE000000}"/>
            </a:ext>
          </a:extLst>
        </xdr:cNvPr>
        <xdr:cNvGrpSpPr/>
      </xdr:nvGrpSpPr>
      <xdr:grpSpPr>
        <a:xfrm>
          <a:off x="2907946" y="45703674"/>
          <a:ext cx="1477041" cy="944671"/>
          <a:chOff x="3495532" y="45420394"/>
          <a:chExt cx="1687044" cy="939228"/>
        </a:xfrm>
      </xdr:grpSpPr>
      <xdr:cxnSp macro="">
        <xdr:nvCxnSpPr>
          <xdr:cNvPr id="175" name="直線矢印コネクタ 174">
            <a:extLst>
              <a:ext uri="{FF2B5EF4-FFF2-40B4-BE49-F238E27FC236}">
                <a16:creationId xmlns:a16="http://schemas.microsoft.com/office/drawing/2014/main" id="{00000000-0008-0000-0200-0000AF000000}"/>
              </a:ext>
            </a:extLst>
          </xdr:cNvPr>
          <xdr:cNvCxnSpPr/>
        </xdr:nvCxnSpPr>
        <xdr:spPr>
          <a:xfrm>
            <a:off x="3495532" y="45679469"/>
            <a:ext cx="667490" cy="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6" name="直線矢印コネクタ 175">
            <a:extLst>
              <a:ext uri="{FF2B5EF4-FFF2-40B4-BE49-F238E27FC236}">
                <a16:creationId xmlns:a16="http://schemas.microsoft.com/office/drawing/2014/main" id="{00000000-0008-0000-0200-0000B0000000}"/>
              </a:ext>
            </a:extLst>
          </xdr:cNvPr>
          <xdr:cNvCxnSpPr/>
        </xdr:nvCxnSpPr>
        <xdr:spPr>
          <a:xfrm flipV="1">
            <a:off x="4294061" y="45809792"/>
            <a:ext cx="0" cy="34707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a:off x="3538954" y="45831019"/>
            <a:ext cx="730818" cy="361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column</a:t>
            </a:r>
            <a:endParaRPr kumimoji="1" lang="ja-JP" altLang="en-US" sz="1100"/>
          </a:p>
        </xdr:txBody>
      </xdr:sp>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3666382" y="45420394"/>
            <a:ext cx="706184" cy="396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c2</a:t>
            </a:r>
            <a:endParaRPr kumimoji="1" lang="ja-JP" altLang="en-US" sz="1100"/>
          </a:p>
        </xdr:txBody>
      </xdr:sp>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3522529" y="45815726"/>
            <a:ext cx="648703" cy="331658"/>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266959" y="45807775"/>
            <a:ext cx="915617" cy="551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c1</a:t>
            </a:r>
          </a:p>
          <a:p>
            <a:r>
              <a:rPr kumimoji="1" lang="en-US" altLang="ja-JP" sz="1100"/>
              <a:t>(minimum)</a:t>
            </a:r>
            <a:endParaRPr kumimoji="1" lang="ja-JP" altLang="en-US" sz="1100"/>
          </a:p>
        </xdr:txBody>
      </xdr:sp>
    </xdr:grpSp>
    <xdr:clientData/>
  </xdr:twoCellAnchor>
  <xdr:twoCellAnchor>
    <xdr:from>
      <xdr:col>5</xdr:col>
      <xdr:colOff>144359</xdr:colOff>
      <xdr:row>134</xdr:row>
      <xdr:rowOff>1119</xdr:rowOff>
    </xdr:from>
    <xdr:to>
      <xdr:col>5</xdr:col>
      <xdr:colOff>1745535</xdr:colOff>
      <xdr:row>135</xdr:row>
      <xdr:rowOff>507725</xdr:rowOff>
    </xdr:to>
    <xdr:grpSp>
      <xdr:nvGrpSpPr>
        <xdr:cNvPr id="181" name="グループ化 180">
          <a:extLst>
            <a:ext uri="{FF2B5EF4-FFF2-40B4-BE49-F238E27FC236}">
              <a16:creationId xmlns:a16="http://schemas.microsoft.com/office/drawing/2014/main" id="{00000000-0008-0000-0200-0000B5000000}"/>
            </a:ext>
          </a:extLst>
        </xdr:cNvPr>
        <xdr:cNvGrpSpPr/>
      </xdr:nvGrpSpPr>
      <xdr:grpSpPr>
        <a:xfrm>
          <a:off x="2852180" y="83725869"/>
          <a:ext cx="1420201" cy="942035"/>
          <a:chOff x="2509157" y="35404130"/>
          <a:chExt cx="1606042" cy="941635"/>
        </a:xfrm>
      </xdr:grpSpPr>
      <xdr:cxnSp macro="">
        <xdr:nvCxnSpPr>
          <xdr:cNvPr id="182" name="直線コネクタ 181">
            <a:extLst>
              <a:ext uri="{FF2B5EF4-FFF2-40B4-BE49-F238E27FC236}">
                <a16:creationId xmlns:a16="http://schemas.microsoft.com/office/drawing/2014/main" id="{00000000-0008-0000-0200-0000B6000000}"/>
              </a:ext>
            </a:extLst>
          </xdr:cNvPr>
          <xdr:cNvCxnSpPr/>
        </xdr:nvCxnSpPr>
        <xdr:spPr>
          <a:xfrm>
            <a:off x="2811073" y="35685281"/>
            <a:ext cx="99289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3" name="直線コネクタ 182">
            <a:extLst>
              <a:ext uri="{FF2B5EF4-FFF2-40B4-BE49-F238E27FC236}">
                <a16:creationId xmlns:a16="http://schemas.microsoft.com/office/drawing/2014/main" id="{00000000-0008-0000-0200-0000B7000000}"/>
              </a:ext>
            </a:extLst>
          </xdr:cNvPr>
          <xdr:cNvCxnSpPr/>
        </xdr:nvCxnSpPr>
        <xdr:spPr>
          <a:xfrm>
            <a:off x="2811072" y="35780091"/>
            <a:ext cx="23243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4" name="直線コネクタ 183">
            <a:extLst>
              <a:ext uri="{FF2B5EF4-FFF2-40B4-BE49-F238E27FC236}">
                <a16:creationId xmlns:a16="http://schemas.microsoft.com/office/drawing/2014/main" id="{00000000-0008-0000-0200-0000B8000000}"/>
              </a:ext>
            </a:extLst>
          </xdr:cNvPr>
          <xdr:cNvCxnSpPr/>
        </xdr:nvCxnSpPr>
        <xdr:spPr>
          <a:xfrm>
            <a:off x="3532177" y="35780091"/>
            <a:ext cx="25522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5" name="直線コネクタ 184">
            <a:extLst>
              <a:ext uri="{FF2B5EF4-FFF2-40B4-BE49-F238E27FC236}">
                <a16:creationId xmlns:a16="http://schemas.microsoft.com/office/drawing/2014/main" id="{00000000-0008-0000-0200-0000B9000000}"/>
              </a:ext>
            </a:extLst>
          </xdr:cNvPr>
          <xdr:cNvCxnSpPr/>
        </xdr:nvCxnSpPr>
        <xdr:spPr>
          <a:xfrm>
            <a:off x="3043503" y="36025879"/>
            <a:ext cx="50524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6" name="直線コネクタ 185">
            <a:extLst>
              <a:ext uri="{FF2B5EF4-FFF2-40B4-BE49-F238E27FC236}">
                <a16:creationId xmlns:a16="http://schemas.microsoft.com/office/drawing/2014/main" id="{00000000-0008-0000-0200-0000BA000000}"/>
              </a:ext>
            </a:extLst>
          </xdr:cNvPr>
          <xdr:cNvCxnSpPr/>
        </xdr:nvCxnSpPr>
        <xdr:spPr>
          <a:xfrm>
            <a:off x="3203852" y="36023079"/>
            <a:ext cx="0" cy="19913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7" name="直線コネクタ 186">
            <a:extLst>
              <a:ext uri="{FF2B5EF4-FFF2-40B4-BE49-F238E27FC236}">
                <a16:creationId xmlns:a16="http://schemas.microsoft.com/office/drawing/2014/main" id="{00000000-0008-0000-0200-0000BB000000}"/>
              </a:ext>
            </a:extLst>
          </xdr:cNvPr>
          <xdr:cNvCxnSpPr/>
        </xdr:nvCxnSpPr>
        <xdr:spPr>
          <a:xfrm>
            <a:off x="3541630" y="35769866"/>
            <a:ext cx="0" cy="26397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2999796" y="35760224"/>
            <a:ext cx="652361" cy="346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footing</a:t>
            </a:r>
            <a:endParaRPr kumimoji="1" lang="ja-JP" altLang="en-US" sz="1100"/>
          </a:p>
        </xdr:txBody>
      </xdr:sp>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3495937" y="35506908"/>
            <a:ext cx="619262" cy="312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3494046" y="35404130"/>
            <a:ext cx="619262" cy="312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SL</a:t>
            </a:r>
            <a:endParaRPr kumimoji="1" lang="ja-JP" altLang="en-US" sz="1100"/>
          </a:p>
        </xdr:txBody>
      </xdr:sp>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3044673" y="35778149"/>
            <a:ext cx="0" cy="26397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3344657" y="36023079"/>
            <a:ext cx="0" cy="23155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93" name="フリーフォーム: 図形 239">
            <a:extLst>
              <a:ext uri="{FF2B5EF4-FFF2-40B4-BE49-F238E27FC236}">
                <a16:creationId xmlns:a16="http://schemas.microsoft.com/office/drawing/2014/main" id="{00000000-0008-0000-0200-0000C1000000}"/>
              </a:ext>
            </a:extLst>
          </xdr:cNvPr>
          <xdr:cNvSpPr/>
        </xdr:nvSpPr>
        <xdr:spPr>
          <a:xfrm>
            <a:off x="3159460" y="36207778"/>
            <a:ext cx="240195" cy="49696"/>
          </a:xfrm>
          <a:custGeom>
            <a:avLst/>
            <a:gdLst>
              <a:gd name="connsiteX0" fmla="*/ 0 w 306456"/>
              <a:gd name="connsiteY0" fmla="*/ 57978 h 57978"/>
              <a:gd name="connsiteX1" fmla="*/ 91108 w 306456"/>
              <a:gd name="connsiteY1" fmla="*/ 0 h 57978"/>
              <a:gd name="connsiteX2" fmla="*/ 207065 w 306456"/>
              <a:gd name="connsiteY2" fmla="*/ 57978 h 57978"/>
              <a:gd name="connsiteX3" fmla="*/ 306456 w 306456"/>
              <a:gd name="connsiteY3" fmla="*/ 0 h 57978"/>
            </a:gdLst>
            <a:ahLst/>
            <a:cxnLst>
              <a:cxn ang="0">
                <a:pos x="connsiteX0" y="connsiteY0"/>
              </a:cxn>
              <a:cxn ang="0">
                <a:pos x="connsiteX1" y="connsiteY1"/>
              </a:cxn>
              <a:cxn ang="0">
                <a:pos x="connsiteX2" y="connsiteY2"/>
              </a:cxn>
              <a:cxn ang="0">
                <a:pos x="connsiteX3" y="connsiteY3"/>
              </a:cxn>
            </a:cxnLst>
            <a:rect l="l" t="t" r="r" b="b"/>
            <a:pathLst>
              <a:path w="306456" h="57978">
                <a:moveTo>
                  <a:pt x="0" y="57978"/>
                </a:moveTo>
                <a:cubicBezTo>
                  <a:pt x="28298" y="28989"/>
                  <a:pt x="56597" y="0"/>
                  <a:pt x="91108" y="0"/>
                </a:cubicBezTo>
                <a:cubicBezTo>
                  <a:pt x="125619" y="0"/>
                  <a:pt x="171174" y="57978"/>
                  <a:pt x="207065" y="57978"/>
                </a:cubicBezTo>
                <a:cubicBezTo>
                  <a:pt x="242956" y="57978"/>
                  <a:pt x="274706" y="28989"/>
                  <a:pt x="306456" y="0"/>
                </a:cubicBez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4" name="テキスト ボックス 193">
            <a:extLst>
              <a:ext uri="{FF2B5EF4-FFF2-40B4-BE49-F238E27FC236}">
                <a16:creationId xmlns:a16="http://schemas.microsoft.com/office/drawing/2014/main" id="{00000000-0008-0000-0200-0000C2000000}"/>
              </a:ext>
            </a:extLst>
          </xdr:cNvPr>
          <xdr:cNvSpPr txBox="1"/>
        </xdr:nvSpPr>
        <xdr:spPr>
          <a:xfrm>
            <a:off x="3266496" y="35999710"/>
            <a:ext cx="652361" cy="346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pile</a:t>
            </a:r>
            <a:endParaRPr kumimoji="1" lang="ja-JP" altLang="en-US" sz="1100"/>
          </a:p>
        </xdr:txBody>
      </xdr:sp>
      <xdr:cxnSp macro="">
        <xdr:nvCxnSpPr>
          <xdr:cNvPr id="195" name="直線矢印コネクタ 194">
            <a:extLst>
              <a:ext uri="{FF2B5EF4-FFF2-40B4-BE49-F238E27FC236}">
                <a16:creationId xmlns:a16="http://schemas.microsoft.com/office/drawing/2014/main" id="{00000000-0008-0000-0200-0000C3000000}"/>
              </a:ext>
            </a:extLst>
          </xdr:cNvPr>
          <xdr:cNvCxnSpPr/>
        </xdr:nvCxnSpPr>
        <xdr:spPr>
          <a:xfrm flipV="1">
            <a:off x="2973958" y="35670247"/>
            <a:ext cx="0" cy="361467"/>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96" name="テキスト ボックス 195">
            <a:extLst>
              <a:ext uri="{FF2B5EF4-FFF2-40B4-BE49-F238E27FC236}">
                <a16:creationId xmlns:a16="http://schemas.microsoft.com/office/drawing/2014/main" id="{00000000-0008-0000-0200-0000C4000000}"/>
              </a:ext>
            </a:extLst>
          </xdr:cNvPr>
          <xdr:cNvSpPr txBox="1"/>
        </xdr:nvSpPr>
        <xdr:spPr>
          <a:xfrm>
            <a:off x="2509157" y="35743896"/>
            <a:ext cx="696686" cy="346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depth</a:t>
            </a:r>
            <a:endParaRPr kumimoji="1" lang="ja-JP" altLang="en-US" sz="1100"/>
          </a:p>
        </xdr:txBody>
      </xdr:sp>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a:off x="3225624" y="35484236"/>
            <a:ext cx="0" cy="19913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3307265" y="35484219"/>
            <a:ext cx="0" cy="19913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105879</xdr:colOff>
      <xdr:row>97</xdr:row>
      <xdr:rowOff>313679</xdr:rowOff>
    </xdr:from>
    <xdr:to>
      <xdr:col>2</xdr:col>
      <xdr:colOff>1572153</xdr:colOff>
      <xdr:row>99</xdr:row>
      <xdr:rowOff>255359</xdr:rowOff>
    </xdr:to>
    <xdr:grpSp>
      <xdr:nvGrpSpPr>
        <xdr:cNvPr id="199" name="グループ化 198">
          <a:extLst>
            <a:ext uri="{FF2B5EF4-FFF2-40B4-BE49-F238E27FC236}">
              <a16:creationId xmlns:a16="http://schemas.microsoft.com/office/drawing/2014/main" id="{00000000-0008-0000-0200-0000C7000000}"/>
            </a:ext>
          </a:extLst>
        </xdr:cNvPr>
        <xdr:cNvGrpSpPr>
          <a:grpSpLocks noChangeAspect="1"/>
        </xdr:cNvGrpSpPr>
      </xdr:nvGrpSpPr>
      <xdr:grpSpPr>
        <a:xfrm>
          <a:off x="908700" y="58593072"/>
          <a:ext cx="1456749" cy="1084680"/>
          <a:chOff x="2367546" y="48887790"/>
          <a:chExt cx="1459924" cy="1124107"/>
        </a:xfrm>
      </xdr:grpSpPr>
      <xdr:pic>
        <xdr:nvPicPr>
          <xdr:cNvPr id="200" name="図 199">
            <a:extLst>
              <a:ext uri="{FF2B5EF4-FFF2-40B4-BE49-F238E27FC236}">
                <a16:creationId xmlns:a16="http://schemas.microsoft.com/office/drawing/2014/main" id="{00000000-0008-0000-0200-0000C8000000}"/>
              </a:ext>
            </a:extLst>
          </xdr:cNvPr>
          <xdr:cNvPicPr>
            <a:picLocks noChangeAspect="1"/>
          </xdr:cNvPicPr>
        </xdr:nvPicPr>
        <xdr:blipFill rotWithShape="1">
          <a:blip xmlns:r="http://schemas.openxmlformats.org/officeDocument/2006/relationships" r:embed="rId2"/>
          <a:srcRect l="27935" t="3529" b="14294"/>
          <a:stretch/>
        </xdr:blipFill>
        <xdr:spPr>
          <a:xfrm>
            <a:off x="2469985" y="49000393"/>
            <a:ext cx="1357485" cy="1011504"/>
          </a:xfrm>
          <a:prstGeom prst="rect">
            <a:avLst/>
          </a:prstGeom>
        </xdr:spPr>
      </xdr:pic>
      <xdr:sp macro="" textlink="">
        <xdr:nvSpPr>
          <xdr:cNvPr id="201" name="テキスト ボックス 200">
            <a:extLst>
              <a:ext uri="{FF2B5EF4-FFF2-40B4-BE49-F238E27FC236}">
                <a16:creationId xmlns:a16="http://schemas.microsoft.com/office/drawing/2014/main" id="{00000000-0008-0000-0200-0000C9000000}"/>
              </a:ext>
            </a:extLst>
          </xdr:cNvPr>
          <xdr:cNvSpPr txBox="1"/>
        </xdr:nvSpPr>
        <xdr:spPr>
          <a:xfrm>
            <a:off x="2367546" y="48887790"/>
            <a:ext cx="805385" cy="31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top side</a:t>
            </a:r>
            <a:endParaRPr kumimoji="1" lang="ja-JP" altLang="en-US" sz="1100"/>
          </a:p>
        </xdr:txBody>
      </xdr:sp>
      <xdr:sp macro="" textlink="">
        <xdr:nvSpPr>
          <xdr:cNvPr id="202" name="四角形: 角を丸くする 155">
            <a:extLst>
              <a:ext uri="{FF2B5EF4-FFF2-40B4-BE49-F238E27FC236}">
                <a16:creationId xmlns:a16="http://schemas.microsoft.com/office/drawing/2014/main" id="{00000000-0008-0000-0200-0000CA000000}"/>
              </a:ext>
            </a:extLst>
          </xdr:cNvPr>
          <xdr:cNvSpPr/>
        </xdr:nvSpPr>
        <xdr:spPr>
          <a:xfrm>
            <a:off x="2817928" y="49334838"/>
            <a:ext cx="204802" cy="127720"/>
          </a:xfrm>
          <a:prstGeom prst="round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03" name="直線矢印コネクタ 202">
            <a:extLst>
              <a:ext uri="{FF2B5EF4-FFF2-40B4-BE49-F238E27FC236}">
                <a16:creationId xmlns:a16="http://schemas.microsoft.com/office/drawing/2014/main" id="{00000000-0008-0000-0200-0000CB000000}"/>
              </a:ext>
            </a:extLst>
          </xdr:cNvPr>
          <xdr:cNvCxnSpPr/>
        </xdr:nvCxnSpPr>
        <xdr:spPr>
          <a:xfrm>
            <a:off x="2662152" y="49118698"/>
            <a:ext cx="167268" cy="223024"/>
          </a:xfrm>
          <a:prstGeom prst="straightConnector1">
            <a:avLst/>
          </a:prstGeom>
          <a:ln w="95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469545</xdr:colOff>
      <xdr:row>117</xdr:row>
      <xdr:rowOff>95881</xdr:rowOff>
    </xdr:from>
    <xdr:to>
      <xdr:col>5</xdr:col>
      <xdr:colOff>1734181</xdr:colOff>
      <xdr:row>119</xdr:row>
      <xdr:rowOff>27342</xdr:rowOff>
    </xdr:to>
    <xdr:grpSp>
      <xdr:nvGrpSpPr>
        <xdr:cNvPr id="204" name="グループ化 203">
          <a:extLst>
            <a:ext uri="{FF2B5EF4-FFF2-40B4-BE49-F238E27FC236}">
              <a16:creationId xmlns:a16="http://schemas.microsoft.com/office/drawing/2014/main" id="{00000000-0008-0000-0200-0000CC000000}"/>
            </a:ext>
          </a:extLst>
        </xdr:cNvPr>
        <xdr:cNvGrpSpPr/>
      </xdr:nvGrpSpPr>
      <xdr:grpSpPr>
        <a:xfrm>
          <a:off x="3177366" y="73043774"/>
          <a:ext cx="1093186" cy="1047247"/>
          <a:chOff x="2617076" y="54365253"/>
          <a:chExt cx="1255858" cy="1045229"/>
        </a:xfrm>
      </xdr:grpSpPr>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a:off x="2753297" y="55272324"/>
            <a:ext cx="7311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a:off x="2749703" y="54563625"/>
            <a:ext cx="6462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a:off x="2617076" y="54891826"/>
            <a:ext cx="305156" cy="346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a:t>
            </a:r>
            <a:endParaRPr kumimoji="1" lang="ja-JP" altLang="en-US" sz="1100"/>
          </a:p>
        </xdr:txBody>
      </xdr:sp>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3223621" y="55099251"/>
            <a:ext cx="615557" cy="311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sp macro="" textlink="">
        <xdr:nvSpPr>
          <xdr:cNvPr id="209" name="テキスト ボックス 208">
            <a:extLst>
              <a:ext uri="{FF2B5EF4-FFF2-40B4-BE49-F238E27FC236}">
                <a16:creationId xmlns:a16="http://schemas.microsoft.com/office/drawing/2014/main" id="{00000000-0008-0000-0200-0000D1000000}"/>
              </a:ext>
            </a:extLst>
          </xdr:cNvPr>
          <xdr:cNvSpPr txBox="1"/>
        </xdr:nvSpPr>
        <xdr:spPr>
          <a:xfrm>
            <a:off x="3217089" y="54996851"/>
            <a:ext cx="615557" cy="311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SL</a:t>
            </a:r>
            <a:endParaRPr kumimoji="1" lang="ja-JP" altLang="en-US" sz="1100"/>
          </a:p>
        </xdr:txBody>
      </xdr:sp>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a:off x="2884877" y="54619715"/>
            <a:ext cx="0" cy="18663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2921053" y="54590504"/>
            <a:ext cx="651519" cy="345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beam</a:t>
            </a:r>
            <a:endParaRPr kumimoji="1" lang="ja-JP" altLang="en-US" sz="1100"/>
          </a:p>
        </xdr:txBody>
      </xdr:sp>
      <xdr:cxnSp macro="">
        <xdr:nvCxnSpPr>
          <xdr:cNvPr id="212" name="直線矢印コネクタ 211">
            <a:extLst>
              <a:ext uri="{FF2B5EF4-FFF2-40B4-BE49-F238E27FC236}">
                <a16:creationId xmlns:a16="http://schemas.microsoft.com/office/drawing/2014/main" id="{00000000-0008-0000-0200-0000D4000000}"/>
              </a:ext>
            </a:extLst>
          </xdr:cNvPr>
          <xdr:cNvCxnSpPr/>
        </xdr:nvCxnSpPr>
        <xdr:spPr>
          <a:xfrm flipV="1">
            <a:off x="2814401" y="54795078"/>
            <a:ext cx="1219" cy="472487"/>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2908491" y="54365253"/>
            <a:ext cx="0" cy="19840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2964790" y="54366296"/>
            <a:ext cx="0" cy="19840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2753297" y="54628674"/>
            <a:ext cx="13623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2888356" y="54798565"/>
            <a:ext cx="10804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2996301" y="54619715"/>
            <a:ext cx="0" cy="18663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2996448" y="54628674"/>
            <a:ext cx="42863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2912607" y="54796403"/>
            <a:ext cx="0" cy="48239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2917459" y="54789062"/>
            <a:ext cx="955475" cy="395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shear wall</a:t>
            </a:r>
            <a:endParaRPr kumimoji="1" lang="ja-JP" altLang="en-US" sz="1100"/>
          </a:p>
        </xdr:txBody>
      </xdr:sp>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2967915" y="54796403"/>
            <a:ext cx="0" cy="48239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207816</xdr:colOff>
      <xdr:row>100</xdr:row>
      <xdr:rowOff>164808</xdr:rowOff>
    </xdr:from>
    <xdr:to>
      <xdr:col>5</xdr:col>
      <xdr:colOff>1736516</xdr:colOff>
      <xdr:row>101</xdr:row>
      <xdr:rowOff>534801</xdr:rowOff>
    </xdr:to>
    <xdr:grpSp>
      <xdr:nvGrpSpPr>
        <xdr:cNvPr id="222" name="グループ化 221">
          <a:extLst>
            <a:ext uri="{FF2B5EF4-FFF2-40B4-BE49-F238E27FC236}">
              <a16:creationId xmlns:a16="http://schemas.microsoft.com/office/drawing/2014/main" id="{00000000-0008-0000-0200-0000DE000000}"/>
            </a:ext>
          </a:extLst>
        </xdr:cNvPr>
        <xdr:cNvGrpSpPr/>
      </xdr:nvGrpSpPr>
      <xdr:grpSpPr>
        <a:xfrm>
          <a:off x="2915637" y="60185915"/>
          <a:ext cx="1357250" cy="941493"/>
          <a:chOff x="2364440" y="47663341"/>
          <a:chExt cx="1524003" cy="992602"/>
        </a:xfrm>
      </xdr:grpSpPr>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2586494" y="47970251"/>
            <a:ext cx="98818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2586494" y="48123943"/>
            <a:ext cx="3270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3247641" y="48123943"/>
            <a:ext cx="3270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2911465" y="48415296"/>
            <a:ext cx="3270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2911465" y="48114665"/>
            <a:ext cx="0" cy="30595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a:off x="3247642" y="48114665"/>
            <a:ext cx="0" cy="30595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9" name="直線矢印コネクタ 228">
            <a:extLst>
              <a:ext uri="{FF2B5EF4-FFF2-40B4-BE49-F238E27FC236}">
                <a16:creationId xmlns:a16="http://schemas.microsoft.com/office/drawing/2014/main" id="{00000000-0008-0000-0200-0000E5000000}"/>
              </a:ext>
            </a:extLst>
          </xdr:cNvPr>
          <xdr:cNvCxnSpPr/>
        </xdr:nvCxnSpPr>
        <xdr:spPr>
          <a:xfrm>
            <a:off x="2906128" y="48494842"/>
            <a:ext cx="377196" cy="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230" name="直線矢印コネクタ 229">
            <a:extLst>
              <a:ext uri="{FF2B5EF4-FFF2-40B4-BE49-F238E27FC236}">
                <a16:creationId xmlns:a16="http://schemas.microsoft.com/office/drawing/2014/main" id="{00000000-0008-0000-0200-0000E6000000}"/>
              </a:ext>
            </a:extLst>
          </xdr:cNvPr>
          <xdr:cNvCxnSpPr/>
        </xdr:nvCxnSpPr>
        <xdr:spPr>
          <a:xfrm flipV="1">
            <a:off x="2833965" y="47974332"/>
            <a:ext cx="0" cy="479903"/>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2620762" y="48089162"/>
            <a:ext cx="472965" cy="314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a:t>
            </a:r>
            <a:endParaRPr kumimoji="1" lang="ja-JP" altLang="en-US" sz="1100"/>
          </a:p>
        </xdr:txBody>
      </xdr:sp>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3214673" y="48369311"/>
            <a:ext cx="617740" cy="286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width</a:t>
            </a:r>
            <a:endParaRPr kumimoji="1" lang="ja-JP" altLang="en-US" sz="1100"/>
          </a:p>
        </xdr:txBody>
      </xdr:sp>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2833673" y="48133988"/>
            <a:ext cx="617740" cy="286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beam</a:t>
            </a:r>
            <a:endParaRPr kumimoji="1" lang="ja-JP" altLang="en-US" sz="1100"/>
          </a:p>
        </xdr:txBody>
      </xdr:sp>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3270702" y="47809018"/>
            <a:ext cx="617740" cy="286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3270703" y="47663341"/>
            <a:ext cx="617740" cy="286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SL</a:t>
            </a:r>
            <a:endParaRPr kumimoji="1" lang="ja-JP" altLang="en-US" sz="1100"/>
          </a:p>
        </xdr:txBody>
      </xdr:sp>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2364440" y="48268456"/>
            <a:ext cx="617226" cy="314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depth</a:t>
            </a:r>
            <a:endParaRPr kumimoji="1" lang="ja-JP" altLang="en-US" sz="1100"/>
          </a:p>
        </xdr:txBody>
      </xdr:sp>
    </xdr:grpSp>
    <xdr:clientData/>
  </xdr:twoCellAnchor>
  <xdr:twoCellAnchor>
    <xdr:from>
      <xdr:col>2</xdr:col>
      <xdr:colOff>75481</xdr:colOff>
      <xdr:row>126</xdr:row>
      <xdr:rowOff>254242</xdr:rowOff>
    </xdr:from>
    <xdr:to>
      <xdr:col>2</xdr:col>
      <xdr:colOff>1730450</xdr:colOff>
      <xdr:row>130</xdr:row>
      <xdr:rowOff>429271</xdr:rowOff>
    </xdr:to>
    <xdr:grpSp>
      <xdr:nvGrpSpPr>
        <xdr:cNvPr id="237" name="グループ化 236">
          <a:extLst>
            <a:ext uri="{FF2B5EF4-FFF2-40B4-BE49-F238E27FC236}">
              <a16:creationId xmlns:a16="http://schemas.microsoft.com/office/drawing/2014/main" id="{00000000-0008-0000-0200-0000ED000000}"/>
            </a:ext>
          </a:extLst>
        </xdr:cNvPr>
        <xdr:cNvGrpSpPr/>
      </xdr:nvGrpSpPr>
      <xdr:grpSpPr>
        <a:xfrm>
          <a:off x="878302" y="79651921"/>
          <a:ext cx="1483519" cy="2148064"/>
          <a:chOff x="333375" y="62220617"/>
          <a:chExt cx="1654969" cy="2012831"/>
        </a:xfrm>
      </xdr:grpSpPr>
      <xdr:grpSp>
        <xdr:nvGrpSpPr>
          <xdr:cNvPr id="238" name="グループ化 237">
            <a:extLst>
              <a:ext uri="{FF2B5EF4-FFF2-40B4-BE49-F238E27FC236}">
                <a16:creationId xmlns:a16="http://schemas.microsoft.com/office/drawing/2014/main" id="{00000000-0008-0000-0200-0000EE000000}"/>
              </a:ext>
            </a:extLst>
          </xdr:cNvPr>
          <xdr:cNvGrpSpPr>
            <a:grpSpLocks noChangeAspect="1"/>
          </xdr:cNvGrpSpPr>
        </xdr:nvGrpSpPr>
        <xdr:grpSpPr>
          <a:xfrm>
            <a:off x="369093" y="62220617"/>
            <a:ext cx="1584734" cy="1745710"/>
            <a:chOff x="2470547" y="63429102"/>
            <a:chExt cx="1568522" cy="1727851"/>
          </a:xfrm>
        </xdr:grpSpPr>
        <xdr:pic>
          <xdr:nvPicPr>
            <xdr:cNvPr id="240" name="図 239">
              <a:extLst>
                <a:ext uri="{FF2B5EF4-FFF2-40B4-BE49-F238E27FC236}">
                  <a16:creationId xmlns:a16="http://schemas.microsoft.com/office/drawing/2014/main" id="{00000000-0008-0000-0200-0000F0000000}"/>
                </a:ext>
              </a:extLst>
            </xdr:cNvPr>
            <xdr:cNvPicPr>
              <a:picLocks noChangeAspect="1"/>
            </xdr:cNvPicPr>
          </xdr:nvPicPr>
          <xdr:blipFill rotWithShape="1">
            <a:blip xmlns:r="http://schemas.openxmlformats.org/officeDocument/2006/relationships" r:embed="rId3"/>
            <a:srcRect r="10087"/>
            <a:stretch/>
          </xdr:blipFill>
          <xdr:spPr>
            <a:xfrm>
              <a:off x="2984625" y="63852797"/>
              <a:ext cx="1051594" cy="1289724"/>
            </a:xfrm>
            <a:prstGeom prst="rect">
              <a:avLst/>
            </a:prstGeom>
          </xdr:spPr>
        </xdr:pic>
        <xdr:grpSp>
          <xdr:nvGrpSpPr>
            <xdr:cNvPr id="241" name="グループ化 240">
              <a:extLst>
                <a:ext uri="{FF2B5EF4-FFF2-40B4-BE49-F238E27FC236}">
                  <a16:creationId xmlns:a16="http://schemas.microsoft.com/office/drawing/2014/main" id="{00000000-0008-0000-0200-0000F1000000}"/>
                </a:ext>
              </a:extLst>
            </xdr:cNvPr>
            <xdr:cNvGrpSpPr/>
          </xdr:nvGrpSpPr>
          <xdr:grpSpPr>
            <a:xfrm>
              <a:off x="2470547" y="63912973"/>
              <a:ext cx="473186" cy="1243980"/>
              <a:chOff x="2356758" y="63327643"/>
              <a:chExt cx="440872" cy="1165419"/>
            </a:xfrm>
          </xdr:grpSpPr>
          <xdr:pic>
            <xdr:nvPicPr>
              <xdr:cNvPr id="245" name="図 244">
                <a:extLst>
                  <a:ext uri="{FF2B5EF4-FFF2-40B4-BE49-F238E27FC236}">
                    <a16:creationId xmlns:a16="http://schemas.microsoft.com/office/drawing/2014/main" id="{00000000-0008-0000-0200-0000F5000000}"/>
                  </a:ext>
                </a:extLst>
              </xdr:cNvPr>
              <xdr:cNvPicPr>
                <a:picLocks noChangeAspect="1"/>
              </xdr:cNvPicPr>
            </xdr:nvPicPr>
            <xdr:blipFill rotWithShape="1">
              <a:blip xmlns:r="http://schemas.openxmlformats.org/officeDocument/2006/relationships" r:embed="rId4"/>
              <a:srcRect l="64926" r="14178"/>
              <a:stretch/>
            </xdr:blipFill>
            <xdr:spPr>
              <a:xfrm>
                <a:off x="2645230" y="63327643"/>
                <a:ext cx="152400" cy="1165419"/>
              </a:xfrm>
              <a:prstGeom prst="rect">
                <a:avLst/>
              </a:prstGeom>
            </xdr:spPr>
          </xdr:pic>
          <xdr:pic>
            <xdr:nvPicPr>
              <xdr:cNvPr id="246" name="図 245">
                <a:extLst>
                  <a:ext uri="{FF2B5EF4-FFF2-40B4-BE49-F238E27FC236}">
                    <a16:creationId xmlns:a16="http://schemas.microsoft.com/office/drawing/2014/main" id="{00000000-0008-0000-0200-0000F6000000}"/>
                  </a:ext>
                </a:extLst>
              </xdr:cNvPr>
              <xdr:cNvPicPr>
                <a:picLocks noChangeAspect="1"/>
              </xdr:cNvPicPr>
            </xdr:nvPicPr>
            <xdr:blipFill rotWithShape="1">
              <a:blip xmlns:r="http://schemas.openxmlformats.org/officeDocument/2006/relationships" r:embed="rId4"/>
              <a:srcRect r="57462"/>
              <a:stretch/>
            </xdr:blipFill>
            <xdr:spPr>
              <a:xfrm>
                <a:off x="2356758" y="63327643"/>
                <a:ext cx="310244" cy="1165419"/>
              </a:xfrm>
              <a:prstGeom prst="rect">
                <a:avLst/>
              </a:prstGeom>
            </xdr:spPr>
          </xdr:pic>
        </xdr:grpSp>
        <xdr:grpSp>
          <xdr:nvGrpSpPr>
            <xdr:cNvPr id="242" name="グループ化 241">
              <a:extLst>
                <a:ext uri="{FF2B5EF4-FFF2-40B4-BE49-F238E27FC236}">
                  <a16:creationId xmlns:a16="http://schemas.microsoft.com/office/drawing/2014/main" id="{00000000-0008-0000-0200-0000F2000000}"/>
                </a:ext>
              </a:extLst>
            </xdr:cNvPr>
            <xdr:cNvGrpSpPr/>
          </xdr:nvGrpSpPr>
          <xdr:grpSpPr>
            <a:xfrm>
              <a:off x="2978784" y="63429102"/>
              <a:ext cx="1060285" cy="382848"/>
              <a:chOff x="2922815" y="62769157"/>
              <a:chExt cx="990599" cy="357100"/>
            </a:xfrm>
          </xdr:grpSpPr>
          <xdr:pic>
            <xdr:nvPicPr>
              <xdr:cNvPr id="243" name="図 242">
                <a:extLst>
                  <a:ext uri="{FF2B5EF4-FFF2-40B4-BE49-F238E27FC236}">
                    <a16:creationId xmlns:a16="http://schemas.microsoft.com/office/drawing/2014/main" id="{00000000-0008-0000-0200-0000F3000000}"/>
                  </a:ext>
                </a:extLst>
              </xdr:cNvPr>
              <xdr:cNvPicPr>
                <a:picLocks noChangeAspect="1"/>
              </xdr:cNvPicPr>
            </xdr:nvPicPr>
            <xdr:blipFill rotWithShape="1">
              <a:blip xmlns:r="http://schemas.openxmlformats.org/officeDocument/2006/relationships" r:embed="rId5"/>
              <a:srcRect t="51942" b="20970"/>
              <a:stretch/>
            </xdr:blipFill>
            <xdr:spPr>
              <a:xfrm>
                <a:off x="2922815" y="62968414"/>
                <a:ext cx="990599" cy="157843"/>
              </a:xfrm>
              <a:prstGeom prst="rect">
                <a:avLst/>
              </a:prstGeom>
            </xdr:spPr>
          </xdr:pic>
          <xdr:pic>
            <xdr:nvPicPr>
              <xdr:cNvPr id="244" name="図 243">
                <a:extLst>
                  <a:ext uri="{FF2B5EF4-FFF2-40B4-BE49-F238E27FC236}">
                    <a16:creationId xmlns:a16="http://schemas.microsoft.com/office/drawing/2014/main" id="{00000000-0008-0000-0200-0000F4000000}"/>
                  </a:ext>
                </a:extLst>
              </xdr:cNvPr>
              <xdr:cNvPicPr>
                <a:picLocks noChangeAspect="1"/>
              </xdr:cNvPicPr>
            </xdr:nvPicPr>
            <xdr:blipFill rotWithShape="1">
              <a:blip xmlns:r="http://schemas.openxmlformats.org/officeDocument/2006/relationships" r:embed="rId5"/>
              <a:srcRect b="63936"/>
              <a:stretch/>
            </xdr:blipFill>
            <xdr:spPr>
              <a:xfrm>
                <a:off x="2922815" y="62769157"/>
                <a:ext cx="990599" cy="210143"/>
              </a:xfrm>
              <a:prstGeom prst="rect">
                <a:avLst/>
              </a:prstGeom>
            </xdr:spPr>
          </xdr:pic>
        </xdr:grpSp>
      </xdr:grpSp>
      <xdr:pic>
        <xdr:nvPicPr>
          <xdr:cNvPr id="239" name="図 238">
            <a:extLst>
              <a:ext uri="{FF2B5EF4-FFF2-40B4-BE49-F238E27FC236}">
                <a16:creationId xmlns:a16="http://schemas.microsoft.com/office/drawing/2014/main" id="{00000000-0008-0000-0200-0000EF000000}"/>
              </a:ext>
            </a:extLst>
          </xdr:cNvPr>
          <xdr:cNvPicPr>
            <a:picLocks noChangeAspect="1"/>
          </xdr:cNvPicPr>
        </xdr:nvPicPr>
        <xdr:blipFill>
          <a:blip xmlns:r="http://schemas.openxmlformats.org/officeDocument/2006/relationships" r:embed="rId6"/>
          <a:stretch>
            <a:fillRect/>
          </a:stretch>
        </xdr:blipFill>
        <xdr:spPr>
          <a:xfrm>
            <a:off x="333375" y="63990141"/>
            <a:ext cx="1654969" cy="243307"/>
          </a:xfrm>
          <a:prstGeom prst="rect">
            <a:avLst/>
          </a:prstGeom>
        </xdr:spPr>
      </xdr:pic>
    </xdr:grpSp>
    <xdr:clientData/>
  </xdr:twoCellAnchor>
  <xdr:twoCellAnchor>
    <xdr:from>
      <xdr:col>2</xdr:col>
      <xdr:colOff>229519</xdr:colOff>
      <xdr:row>114</xdr:row>
      <xdr:rowOff>240383</xdr:rowOff>
    </xdr:from>
    <xdr:to>
      <xdr:col>2</xdr:col>
      <xdr:colOff>1608724</xdr:colOff>
      <xdr:row>119</xdr:row>
      <xdr:rowOff>313373</xdr:rowOff>
    </xdr:to>
    <xdr:pic>
      <xdr:nvPicPr>
        <xdr:cNvPr id="247" name="図 246">
          <a:extLst>
            <a:ext uri="{FF2B5EF4-FFF2-40B4-BE49-F238E27FC236}">
              <a16:creationId xmlns:a16="http://schemas.microsoft.com/office/drawing/2014/main" id="{00000000-0008-0000-0200-0000F7000000}"/>
            </a:ext>
          </a:extLst>
        </xdr:cNvPr>
        <xdr:cNvPicPr>
          <a:picLocks noChangeAspect="1"/>
        </xdr:cNvPicPr>
      </xdr:nvPicPr>
      <xdr:blipFill rotWithShape="1">
        <a:blip xmlns:r="http://schemas.openxmlformats.org/officeDocument/2006/relationships" r:embed="rId7"/>
        <a:srcRect l="6413" t="5503" r="6031" b="28532"/>
        <a:stretch/>
      </xdr:blipFill>
      <xdr:spPr>
        <a:xfrm>
          <a:off x="1143919" y="71474683"/>
          <a:ext cx="1382380" cy="2660615"/>
        </a:xfrm>
        <a:prstGeom prst="rect">
          <a:avLst/>
        </a:prstGeom>
      </xdr:spPr>
    </xdr:pic>
    <xdr:clientData/>
  </xdr:twoCellAnchor>
  <xdr:twoCellAnchor>
    <xdr:from>
      <xdr:col>33</xdr:col>
      <xdr:colOff>49398</xdr:colOff>
      <xdr:row>115</xdr:row>
      <xdr:rowOff>284007</xdr:rowOff>
    </xdr:from>
    <xdr:to>
      <xdr:col>35</xdr:col>
      <xdr:colOff>1245</xdr:colOff>
      <xdr:row>119</xdr:row>
      <xdr:rowOff>721241</xdr:rowOff>
    </xdr:to>
    <xdr:grpSp>
      <xdr:nvGrpSpPr>
        <xdr:cNvPr id="248" name="グループ化 247">
          <a:extLst>
            <a:ext uri="{FF2B5EF4-FFF2-40B4-BE49-F238E27FC236}">
              <a16:creationId xmlns:a16="http://schemas.microsoft.com/office/drawing/2014/main" id="{00000000-0008-0000-0200-0000F8000000}"/>
            </a:ext>
          </a:extLst>
        </xdr:cNvPr>
        <xdr:cNvGrpSpPr>
          <a:grpSpLocks noChangeAspect="1"/>
        </xdr:cNvGrpSpPr>
      </xdr:nvGrpSpPr>
      <xdr:grpSpPr>
        <a:xfrm>
          <a:off x="20990791" y="72211364"/>
          <a:ext cx="1149275" cy="2573556"/>
          <a:chOff x="2809890" y="57787761"/>
          <a:chExt cx="1947478" cy="3826878"/>
        </a:xfrm>
      </xdr:grpSpPr>
      <xdr:pic>
        <xdr:nvPicPr>
          <xdr:cNvPr id="249" name="図 248">
            <a:extLst>
              <a:ext uri="{FF2B5EF4-FFF2-40B4-BE49-F238E27FC236}">
                <a16:creationId xmlns:a16="http://schemas.microsoft.com/office/drawing/2014/main" id="{00000000-0008-0000-0200-0000F9000000}"/>
              </a:ext>
            </a:extLst>
          </xdr:cNvPr>
          <xdr:cNvPicPr>
            <a:picLocks noChangeAspect="1"/>
          </xdr:cNvPicPr>
        </xdr:nvPicPr>
        <xdr:blipFill>
          <a:blip xmlns:r="http://schemas.openxmlformats.org/officeDocument/2006/relationships" r:embed="rId7"/>
          <a:stretch>
            <a:fillRect/>
          </a:stretch>
        </xdr:blipFill>
        <xdr:spPr>
          <a:xfrm>
            <a:off x="3346176" y="57787761"/>
            <a:ext cx="1411192" cy="3826878"/>
          </a:xfrm>
          <a:prstGeom prst="rect">
            <a:avLst/>
          </a:prstGeom>
        </xdr:spPr>
      </xdr:pic>
      <xdr:pic>
        <xdr:nvPicPr>
          <xdr:cNvPr id="250" name="図 249">
            <a:extLst>
              <a:ext uri="{FF2B5EF4-FFF2-40B4-BE49-F238E27FC236}">
                <a16:creationId xmlns:a16="http://schemas.microsoft.com/office/drawing/2014/main" id="{00000000-0008-0000-0200-0000FA000000}"/>
              </a:ext>
            </a:extLst>
          </xdr:cNvPr>
          <xdr:cNvPicPr>
            <a:picLocks noChangeAspect="1"/>
          </xdr:cNvPicPr>
        </xdr:nvPicPr>
        <xdr:blipFill>
          <a:blip xmlns:r="http://schemas.openxmlformats.org/officeDocument/2006/relationships" r:embed="rId8"/>
          <a:stretch>
            <a:fillRect/>
          </a:stretch>
        </xdr:blipFill>
        <xdr:spPr>
          <a:xfrm>
            <a:off x="2809890" y="57796043"/>
            <a:ext cx="582995" cy="3801718"/>
          </a:xfrm>
          <a:prstGeom prst="rect">
            <a:avLst/>
          </a:prstGeom>
        </xdr:spPr>
      </xdr:pic>
    </xdr:grpSp>
    <xdr:clientData/>
  </xdr:twoCellAnchor>
  <xdr:twoCellAnchor editAs="oneCell">
    <xdr:from>
      <xdr:col>2</xdr:col>
      <xdr:colOff>75869</xdr:colOff>
      <xdr:row>132</xdr:row>
      <xdr:rowOff>65972</xdr:rowOff>
    </xdr:from>
    <xdr:to>
      <xdr:col>3</xdr:col>
      <xdr:colOff>5731</xdr:colOff>
      <xdr:row>134</xdr:row>
      <xdr:rowOff>199875</xdr:rowOff>
    </xdr:to>
    <xdr:pic>
      <xdr:nvPicPr>
        <xdr:cNvPr id="251" name="図 250">
          <a:extLst>
            <a:ext uri="{FF2B5EF4-FFF2-40B4-BE49-F238E27FC236}">
              <a16:creationId xmlns:a16="http://schemas.microsoft.com/office/drawing/2014/main" id="{00000000-0008-0000-0200-0000FB000000}"/>
            </a:ext>
          </a:extLst>
        </xdr:cNvPr>
        <xdr:cNvPicPr>
          <a:picLocks noChangeAspect="1"/>
        </xdr:cNvPicPr>
      </xdr:nvPicPr>
      <xdr:blipFill rotWithShape="1">
        <a:blip xmlns:r="http://schemas.openxmlformats.org/officeDocument/2006/relationships" r:embed="rId9"/>
        <a:srcRect b="38281"/>
        <a:stretch/>
      </xdr:blipFill>
      <xdr:spPr>
        <a:xfrm>
          <a:off x="990269" y="82346097"/>
          <a:ext cx="1639879" cy="1324528"/>
        </a:xfrm>
        <a:prstGeom prst="rect">
          <a:avLst/>
        </a:prstGeom>
      </xdr:spPr>
    </xdr:pic>
    <xdr:clientData/>
  </xdr:twoCellAnchor>
  <xdr:twoCellAnchor>
    <xdr:from>
      <xdr:col>8</xdr:col>
      <xdr:colOff>654250</xdr:colOff>
      <xdr:row>91</xdr:row>
      <xdr:rowOff>1</xdr:rowOff>
    </xdr:from>
    <xdr:to>
      <xdr:col>10</xdr:col>
      <xdr:colOff>1209098</xdr:colOff>
      <xdr:row>91</xdr:row>
      <xdr:rowOff>254635</xdr:rowOff>
    </xdr:to>
    <xdr:grpSp>
      <xdr:nvGrpSpPr>
        <xdr:cNvPr id="252" name="グループ化 251">
          <a:extLst>
            <a:ext uri="{FF2B5EF4-FFF2-40B4-BE49-F238E27FC236}">
              <a16:creationId xmlns:a16="http://schemas.microsoft.com/office/drawing/2014/main" id="{00000000-0008-0000-0200-0000FC000000}"/>
            </a:ext>
          </a:extLst>
        </xdr:cNvPr>
        <xdr:cNvGrpSpPr/>
      </xdr:nvGrpSpPr>
      <xdr:grpSpPr>
        <a:xfrm>
          <a:off x="8532786" y="51475822"/>
          <a:ext cx="2432633" cy="254634"/>
          <a:chOff x="8572500" y="15481788"/>
          <a:chExt cx="2732942" cy="219808"/>
        </a:xfrm>
      </xdr:grpSpPr>
      <xdr:cxnSp macro="">
        <xdr:nvCxnSpPr>
          <xdr:cNvPr id="253" name="直線矢印コネクタ 252">
            <a:extLst>
              <a:ext uri="{FF2B5EF4-FFF2-40B4-BE49-F238E27FC236}">
                <a16:creationId xmlns:a16="http://schemas.microsoft.com/office/drawing/2014/main" id="{00000000-0008-0000-0200-0000FD00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4" name="直線矢印コネクタ 253">
            <a:extLst>
              <a:ext uri="{FF2B5EF4-FFF2-40B4-BE49-F238E27FC236}">
                <a16:creationId xmlns:a16="http://schemas.microsoft.com/office/drawing/2014/main" id="{00000000-0008-0000-0200-0000FE00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65</xdr:row>
      <xdr:rowOff>10501</xdr:rowOff>
    </xdr:from>
    <xdr:to>
      <xdr:col>10</xdr:col>
      <xdr:colOff>1190136</xdr:colOff>
      <xdr:row>65</xdr:row>
      <xdr:rowOff>311565</xdr:rowOff>
    </xdr:to>
    <xdr:grpSp>
      <xdr:nvGrpSpPr>
        <xdr:cNvPr id="255" name="グループ化 254">
          <a:extLst>
            <a:ext uri="{FF2B5EF4-FFF2-40B4-BE49-F238E27FC236}">
              <a16:creationId xmlns:a16="http://schemas.microsoft.com/office/drawing/2014/main" id="{00000000-0008-0000-0200-0000FF000000}"/>
            </a:ext>
          </a:extLst>
        </xdr:cNvPr>
        <xdr:cNvGrpSpPr/>
      </xdr:nvGrpSpPr>
      <xdr:grpSpPr>
        <a:xfrm>
          <a:off x="8498149" y="33375215"/>
          <a:ext cx="2448308" cy="301064"/>
          <a:chOff x="8572500" y="15481788"/>
          <a:chExt cx="2732942" cy="219808"/>
        </a:xfrm>
      </xdr:grpSpPr>
      <xdr:cxnSp macro="">
        <xdr:nvCxnSpPr>
          <xdr:cNvPr id="256" name="直線矢印コネクタ 255">
            <a:extLst>
              <a:ext uri="{FF2B5EF4-FFF2-40B4-BE49-F238E27FC236}">
                <a16:creationId xmlns:a16="http://schemas.microsoft.com/office/drawing/2014/main" id="{00000000-0008-0000-0200-00000001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7" name="直線矢印コネクタ 256">
            <a:extLst>
              <a:ext uri="{FF2B5EF4-FFF2-40B4-BE49-F238E27FC236}">
                <a16:creationId xmlns:a16="http://schemas.microsoft.com/office/drawing/2014/main" id="{00000000-0008-0000-0200-00000101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619613</xdr:colOff>
      <xdr:row>88</xdr:row>
      <xdr:rowOff>11692</xdr:rowOff>
    </xdr:from>
    <xdr:to>
      <xdr:col>10</xdr:col>
      <xdr:colOff>1190998</xdr:colOff>
      <xdr:row>88</xdr:row>
      <xdr:rowOff>417286</xdr:rowOff>
    </xdr:to>
    <xdr:grpSp>
      <xdr:nvGrpSpPr>
        <xdr:cNvPr id="258" name="グループ化 257">
          <a:extLst>
            <a:ext uri="{FF2B5EF4-FFF2-40B4-BE49-F238E27FC236}">
              <a16:creationId xmlns:a16="http://schemas.microsoft.com/office/drawing/2014/main" id="{00000000-0008-0000-0200-000002010000}"/>
            </a:ext>
          </a:extLst>
        </xdr:cNvPr>
        <xdr:cNvGrpSpPr/>
      </xdr:nvGrpSpPr>
      <xdr:grpSpPr>
        <a:xfrm>
          <a:off x="8498149" y="49691371"/>
          <a:ext cx="2449170" cy="405594"/>
          <a:chOff x="8572500" y="15481788"/>
          <a:chExt cx="2732942" cy="219808"/>
        </a:xfrm>
      </xdr:grpSpPr>
      <xdr:cxnSp macro="">
        <xdr:nvCxnSpPr>
          <xdr:cNvPr id="259" name="直線矢印コネクタ 258">
            <a:extLst>
              <a:ext uri="{FF2B5EF4-FFF2-40B4-BE49-F238E27FC236}">
                <a16:creationId xmlns:a16="http://schemas.microsoft.com/office/drawing/2014/main" id="{00000000-0008-0000-0200-00000301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0" name="直線矢印コネクタ 259">
            <a:extLst>
              <a:ext uri="{FF2B5EF4-FFF2-40B4-BE49-F238E27FC236}">
                <a16:creationId xmlns:a16="http://schemas.microsoft.com/office/drawing/2014/main" id="{00000000-0008-0000-0200-00000401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620280</xdr:colOff>
      <xdr:row>69</xdr:row>
      <xdr:rowOff>17320</xdr:rowOff>
    </xdr:from>
    <xdr:to>
      <xdr:col>10</xdr:col>
      <xdr:colOff>1190998</xdr:colOff>
      <xdr:row>69</xdr:row>
      <xdr:rowOff>588532</xdr:rowOff>
    </xdr:to>
    <xdr:grpSp>
      <xdr:nvGrpSpPr>
        <xdr:cNvPr id="261" name="グループ化 260">
          <a:extLst>
            <a:ext uri="{FF2B5EF4-FFF2-40B4-BE49-F238E27FC236}">
              <a16:creationId xmlns:a16="http://schemas.microsoft.com/office/drawing/2014/main" id="{00000000-0008-0000-0200-000005010000}"/>
            </a:ext>
          </a:extLst>
        </xdr:cNvPr>
        <xdr:cNvGrpSpPr/>
      </xdr:nvGrpSpPr>
      <xdr:grpSpPr>
        <a:xfrm>
          <a:off x="8498816" y="36293963"/>
          <a:ext cx="2448503" cy="571212"/>
          <a:chOff x="8572500" y="15481788"/>
          <a:chExt cx="2732942" cy="219808"/>
        </a:xfrm>
      </xdr:grpSpPr>
      <xdr:cxnSp macro="">
        <xdr:nvCxnSpPr>
          <xdr:cNvPr id="262" name="直線矢印コネクタ 261">
            <a:extLst>
              <a:ext uri="{FF2B5EF4-FFF2-40B4-BE49-F238E27FC236}">
                <a16:creationId xmlns:a16="http://schemas.microsoft.com/office/drawing/2014/main" id="{00000000-0008-0000-0200-00000601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3" name="直線矢印コネクタ 262">
            <a:extLst>
              <a:ext uri="{FF2B5EF4-FFF2-40B4-BE49-F238E27FC236}">
                <a16:creationId xmlns:a16="http://schemas.microsoft.com/office/drawing/2014/main" id="{00000000-0008-0000-0200-00000701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1189426</xdr:colOff>
      <xdr:row>65</xdr:row>
      <xdr:rowOff>304800</xdr:rowOff>
    </xdr:from>
    <xdr:to>
      <xdr:col>10</xdr:col>
      <xdr:colOff>1189426</xdr:colOff>
      <xdr:row>66</xdr:row>
      <xdr:rowOff>1</xdr:rowOff>
    </xdr:to>
    <xdr:cxnSp macro="">
      <xdr:nvCxnSpPr>
        <xdr:cNvPr id="264" name="直線コネクタ 263">
          <a:extLst>
            <a:ext uri="{FF2B5EF4-FFF2-40B4-BE49-F238E27FC236}">
              <a16:creationId xmlns:a16="http://schemas.microsoft.com/office/drawing/2014/main" id="{00000000-0008-0000-0200-000008010000}"/>
            </a:ext>
          </a:extLst>
        </xdr:cNvPr>
        <xdr:cNvCxnSpPr/>
      </xdr:nvCxnSpPr>
      <xdr:spPr>
        <a:xfrm flipV="1">
          <a:off x="12333676" y="33451800"/>
          <a:ext cx="0" cy="26670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619613</xdr:colOff>
      <xdr:row>52</xdr:row>
      <xdr:rowOff>11478</xdr:rowOff>
    </xdr:from>
    <xdr:to>
      <xdr:col>10</xdr:col>
      <xdr:colOff>1190136</xdr:colOff>
      <xdr:row>52</xdr:row>
      <xdr:rowOff>427132</xdr:rowOff>
    </xdr:to>
    <xdr:grpSp>
      <xdr:nvGrpSpPr>
        <xdr:cNvPr id="265" name="グループ化 264">
          <a:extLst>
            <a:ext uri="{FF2B5EF4-FFF2-40B4-BE49-F238E27FC236}">
              <a16:creationId xmlns:a16="http://schemas.microsoft.com/office/drawing/2014/main" id="{00000000-0008-0000-0200-000009010000}"/>
            </a:ext>
          </a:extLst>
        </xdr:cNvPr>
        <xdr:cNvGrpSpPr/>
      </xdr:nvGrpSpPr>
      <xdr:grpSpPr>
        <a:xfrm>
          <a:off x="8498149" y="25075835"/>
          <a:ext cx="2448308" cy="415654"/>
          <a:chOff x="8572500" y="15481788"/>
          <a:chExt cx="2732942" cy="219808"/>
        </a:xfrm>
      </xdr:grpSpPr>
      <xdr:cxnSp macro="">
        <xdr:nvCxnSpPr>
          <xdr:cNvPr id="266" name="直線矢印コネクタ 265">
            <a:extLst>
              <a:ext uri="{FF2B5EF4-FFF2-40B4-BE49-F238E27FC236}">
                <a16:creationId xmlns:a16="http://schemas.microsoft.com/office/drawing/2014/main" id="{00000000-0008-0000-0200-00000A01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7" name="直線矢印コネクタ 266">
            <a:extLst>
              <a:ext uri="{FF2B5EF4-FFF2-40B4-BE49-F238E27FC236}">
                <a16:creationId xmlns:a16="http://schemas.microsoft.com/office/drawing/2014/main" id="{00000000-0008-0000-0200-00000B01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26265</xdr:colOff>
      <xdr:row>50</xdr:row>
      <xdr:rowOff>236807</xdr:rowOff>
    </xdr:from>
    <xdr:to>
      <xdr:col>5</xdr:col>
      <xdr:colOff>1773182</xdr:colOff>
      <xdr:row>51</xdr:row>
      <xdr:rowOff>774167</xdr:rowOff>
    </xdr:to>
    <xdr:grpSp>
      <xdr:nvGrpSpPr>
        <xdr:cNvPr id="268" name="グループ化 267">
          <a:extLst>
            <a:ext uri="{FF2B5EF4-FFF2-40B4-BE49-F238E27FC236}">
              <a16:creationId xmlns:a16="http://schemas.microsoft.com/office/drawing/2014/main" id="{00000000-0008-0000-0200-00000C010000}"/>
            </a:ext>
          </a:extLst>
        </xdr:cNvPr>
        <xdr:cNvGrpSpPr/>
      </xdr:nvGrpSpPr>
      <xdr:grpSpPr>
        <a:xfrm>
          <a:off x="2734086" y="23722736"/>
          <a:ext cx="1537367" cy="1326574"/>
          <a:chOff x="459345" y="23053796"/>
          <a:chExt cx="1741020" cy="1340347"/>
        </a:xfrm>
      </xdr:grpSpPr>
      <xdr:pic>
        <xdr:nvPicPr>
          <xdr:cNvPr id="269" name="図 268">
            <a:extLst>
              <a:ext uri="{FF2B5EF4-FFF2-40B4-BE49-F238E27FC236}">
                <a16:creationId xmlns:a16="http://schemas.microsoft.com/office/drawing/2014/main" id="{00000000-0008-0000-0200-00000D010000}"/>
              </a:ext>
            </a:extLst>
          </xdr:cNvPr>
          <xdr:cNvPicPr>
            <a:picLocks noChangeAspect="1"/>
          </xdr:cNvPicPr>
        </xdr:nvPicPr>
        <xdr:blipFill>
          <a:blip xmlns:r="http://schemas.openxmlformats.org/officeDocument/2006/relationships" r:embed="rId10"/>
          <a:stretch>
            <a:fillRect/>
          </a:stretch>
        </xdr:blipFill>
        <xdr:spPr>
          <a:xfrm>
            <a:off x="459345" y="23053796"/>
            <a:ext cx="1741020" cy="1246909"/>
          </a:xfrm>
          <a:prstGeom prst="rect">
            <a:avLst/>
          </a:prstGeom>
        </xdr:spPr>
      </xdr:pic>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776844" y="24101136"/>
            <a:ext cx="208643" cy="1723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704273" y="24020399"/>
            <a:ext cx="453571" cy="373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a:t>
            </a:r>
            <a:endParaRPr kumimoji="1" lang="ja-JP" altLang="en-US" sz="1400"/>
          </a:p>
        </xdr:txBody>
      </xdr:sp>
    </xdr:grpSp>
    <xdr:clientData/>
  </xdr:twoCellAnchor>
  <xdr:twoCellAnchor>
    <xdr:from>
      <xdr:col>5</xdr:col>
      <xdr:colOff>64567</xdr:colOff>
      <xdr:row>51</xdr:row>
      <xdr:rowOff>769904</xdr:rowOff>
    </xdr:from>
    <xdr:to>
      <xdr:col>6</xdr:col>
      <xdr:colOff>1773</xdr:colOff>
      <xdr:row>53</xdr:row>
      <xdr:rowOff>427205</xdr:rowOff>
    </xdr:to>
    <xdr:grpSp>
      <xdr:nvGrpSpPr>
        <xdr:cNvPr id="272" name="グループ化 271">
          <a:extLst>
            <a:ext uri="{FF2B5EF4-FFF2-40B4-BE49-F238E27FC236}">
              <a16:creationId xmlns:a16="http://schemas.microsoft.com/office/drawing/2014/main" id="{00000000-0008-0000-0200-000010010000}"/>
            </a:ext>
          </a:extLst>
        </xdr:cNvPr>
        <xdr:cNvGrpSpPr/>
      </xdr:nvGrpSpPr>
      <xdr:grpSpPr>
        <a:xfrm>
          <a:off x="2772388" y="25045047"/>
          <a:ext cx="1502028" cy="1235729"/>
          <a:chOff x="494925" y="24427701"/>
          <a:chExt cx="1715206" cy="1229515"/>
        </a:xfrm>
      </xdr:grpSpPr>
      <xdr:pic>
        <xdr:nvPicPr>
          <xdr:cNvPr id="273" name="図 272">
            <a:extLst>
              <a:ext uri="{FF2B5EF4-FFF2-40B4-BE49-F238E27FC236}">
                <a16:creationId xmlns:a16="http://schemas.microsoft.com/office/drawing/2014/main" id="{00000000-0008-0000-0200-000011010000}"/>
              </a:ext>
            </a:extLst>
          </xdr:cNvPr>
          <xdr:cNvPicPr>
            <a:picLocks noChangeAspect="1"/>
          </xdr:cNvPicPr>
        </xdr:nvPicPr>
        <xdr:blipFill>
          <a:blip xmlns:r="http://schemas.openxmlformats.org/officeDocument/2006/relationships" r:embed="rId11"/>
          <a:stretch>
            <a:fillRect/>
          </a:stretch>
        </xdr:blipFill>
        <xdr:spPr>
          <a:xfrm>
            <a:off x="494925" y="24427701"/>
            <a:ext cx="1715206" cy="1126403"/>
          </a:xfrm>
          <a:prstGeom prst="rect">
            <a:avLst/>
          </a:prstGeom>
        </xdr:spPr>
      </xdr:pic>
      <xdr:sp macro="" textlink="">
        <xdr:nvSpPr>
          <xdr:cNvPr id="274" name="正方形/長方形 273">
            <a:extLst>
              <a:ext uri="{FF2B5EF4-FFF2-40B4-BE49-F238E27FC236}">
                <a16:creationId xmlns:a16="http://schemas.microsoft.com/office/drawing/2014/main" id="{00000000-0008-0000-0200-000012010000}"/>
              </a:ext>
            </a:extLst>
          </xdr:cNvPr>
          <xdr:cNvSpPr/>
        </xdr:nvSpPr>
        <xdr:spPr>
          <a:xfrm>
            <a:off x="637144" y="25370559"/>
            <a:ext cx="208643" cy="1723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583623" y="25283472"/>
            <a:ext cx="453571" cy="373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(b)</a:t>
            </a:r>
            <a:endParaRPr kumimoji="1" lang="ja-JP" altLang="en-US" sz="1400"/>
          </a:p>
        </xdr:txBody>
      </xdr:sp>
    </xdr:grpSp>
    <xdr:clientData/>
  </xdr:twoCellAnchor>
  <xdr:twoCellAnchor>
    <xdr:from>
      <xdr:col>5</xdr:col>
      <xdr:colOff>49355</xdr:colOff>
      <xdr:row>53</xdr:row>
      <xdr:rowOff>421498</xdr:rowOff>
    </xdr:from>
    <xdr:to>
      <xdr:col>5</xdr:col>
      <xdr:colOff>1770161</xdr:colOff>
      <xdr:row>55</xdr:row>
      <xdr:rowOff>20502</xdr:rowOff>
    </xdr:to>
    <xdr:grpSp>
      <xdr:nvGrpSpPr>
        <xdr:cNvPr id="276" name="グループ化 275">
          <a:extLst>
            <a:ext uri="{FF2B5EF4-FFF2-40B4-BE49-F238E27FC236}">
              <a16:creationId xmlns:a16="http://schemas.microsoft.com/office/drawing/2014/main" id="{00000000-0008-0000-0200-000014010000}"/>
            </a:ext>
          </a:extLst>
        </xdr:cNvPr>
        <xdr:cNvGrpSpPr/>
      </xdr:nvGrpSpPr>
      <xdr:grpSpPr>
        <a:xfrm>
          <a:off x="2757176" y="26275069"/>
          <a:ext cx="1511256" cy="1177433"/>
          <a:chOff x="3153301" y="26565981"/>
          <a:chExt cx="1723981" cy="1175555"/>
        </a:xfrm>
      </xdr:grpSpPr>
      <xdr:pic>
        <xdr:nvPicPr>
          <xdr:cNvPr id="277" name="図 276">
            <a:extLst>
              <a:ext uri="{FF2B5EF4-FFF2-40B4-BE49-F238E27FC236}">
                <a16:creationId xmlns:a16="http://schemas.microsoft.com/office/drawing/2014/main" id="{00000000-0008-0000-0200-000015010000}"/>
              </a:ext>
            </a:extLst>
          </xdr:cNvPr>
          <xdr:cNvPicPr>
            <a:picLocks noChangeAspect="1"/>
          </xdr:cNvPicPr>
        </xdr:nvPicPr>
        <xdr:blipFill>
          <a:blip xmlns:r="http://schemas.openxmlformats.org/officeDocument/2006/relationships" r:embed="rId12"/>
          <a:stretch>
            <a:fillRect/>
          </a:stretch>
        </xdr:blipFill>
        <xdr:spPr>
          <a:xfrm>
            <a:off x="3153301" y="26565981"/>
            <a:ext cx="1723981" cy="1047871"/>
          </a:xfrm>
          <a:prstGeom prst="rect">
            <a:avLst/>
          </a:prstGeom>
        </xdr:spPr>
      </xdr:pic>
      <xdr:sp macro="" textlink="">
        <xdr:nvSpPr>
          <xdr:cNvPr id="278" name="正方形/長方形 277">
            <a:extLst>
              <a:ext uri="{FF2B5EF4-FFF2-40B4-BE49-F238E27FC236}">
                <a16:creationId xmlns:a16="http://schemas.microsoft.com/office/drawing/2014/main" id="{00000000-0008-0000-0200-000016010000}"/>
              </a:ext>
            </a:extLst>
          </xdr:cNvPr>
          <xdr:cNvSpPr/>
        </xdr:nvSpPr>
        <xdr:spPr>
          <a:xfrm>
            <a:off x="3427670" y="27460941"/>
            <a:ext cx="251924" cy="12519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374009" y="27375960"/>
            <a:ext cx="454736" cy="365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(c)</a:t>
            </a:r>
            <a:endParaRPr kumimoji="1" lang="ja-JP" altLang="en-US" sz="1400"/>
          </a:p>
        </xdr:txBody>
      </xdr:sp>
    </xdr:grpSp>
    <xdr:clientData/>
  </xdr:twoCellAnchor>
  <xdr:twoCellAnchor>
    <xdr:from>
      <xdr:col>8</xdr:col>
      <xdr:colOff>654250</xdr:colOff>
      <xdr:row>96</xdr:row>
      <xdr:rowOff>1</xdr:rowOff>
    </xdr:from>
    <xdr:to>
      <xdr:col>10</xdr:col>
      <xdr:colOff>1209098</xdr:colOff>
      <xdr:row>96</xdr:row>
      <xdr:rowOff>2298140</xdr:rowOff>
    </xdr:to>
    <xdr:grpSp>
      <xdr:nvGrpSpPr>
        <xdr:cNvPr id="280" name="グループ化 279">
          <a:extLst>
            <a:ext uri="{FF2B5EF4-FFF2-40B4-BE49-F238E27FC236}">
              <a16:creationId xmlns:a16="http://schemas.microsoft.com/office/drawing/2014/main" id="{00000000-0008-0000-0200-000018010000}"/>
            </a:ext>
          </a:extLst>
        </xdr:cNvPr>
        <xdr:cNvGrpSpPr/>
      </xdr:nvGrpSpPr>
      <xdr:grpSpPr>
        <a:xfrm>
          <a:off x="8532786" y="53897894"/>
          <a:ext cx="2432633" cy="2298139"/>
          <a:chOff x="8572500" y="15481788"/>
          <a:chExt cx="2732942" cy="219808"/>
        </a:xfrm>
      </xdr:grpSpPr>
      <xdr:cxnSp macro="">
        <xdr:nvCxnSpPr>
          <xdr:cNvPr id="281" name="直線矢印コネクタ 280">
            <a:extLst>
              <a:ext uri="{FF2B5EF4-FFF2-40B4-BE49-F238E27FC236}">
                <a16:creationId xmlns:a16="http://schemas.microsoft.com/office/drawing/2014/main" id="{00000000-0008-0000-0200-00001901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82" name="直線矢印コネクタ 281">
            <a:extLst>
              <a:ext uri="{FF2B5EF4-FFF2-40B4-BE49-F238E27FC236}">
                <a16:creationId xmlns:a16="http://schemas.microsoft.com/office/drawing/2014/main" id="{00000000-0008-0000-0200-00001A01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5</xdr:col>
      <xdr:colOff>47190</xdr:colOff>
      <xdr:row>96</xdr:row>
      <xdr:rowOff>2118757</xdr:rowOff>
    </xdr:from>
    <xdr:to>
      <xdr:col>6</xdr:col>
      <xdr:colOff>2181</xdr:colOff>
      <xdr:row>96</xdr:row>
      <xdr:rowOff>3459626</xdr:rowOff>
    </xdr:to>
    <xdr:pic>
      <xdr:nvPicPr>
        <xdr:cNvPr id="283" name="図 282">
          <a:extLst>
            <a:ext uri="{FF2B5EF4-FFF2-40B4-BE49-F238E27FC236}">
              <a16:creationId xmlns:a16="http://schemas.microsoft.com/office/drawing/2014/main" id="{00000000-0008-0000-0200-00001B010000}"/>
            </a:ext>
          </a:extLst>
        </xdr:cNvPr>
        <xdr:cNvPicPr>
          <a:picLocks noChangeAspect="1"/>
        </xdr:cNvPicPr>
      </xdr:nvPicPr>
      <xdr:blipFill>
        <a:blip xmlns:r="http://schemas.openxmlformats.org/officeDocument/2006/relationships" r:embed="rId13"/>
        <a:stretch>
          <a:fillRect/>
        </a:stretch>
      </xdr:blipFill>
      <xdr:spPr>
        <a:xfrm>
          <a:off x="3145990" y="55776257"/>
          <a:ext cx="1674533" cy="1334519"/>
        </a:xfrm>
        <a:prstGeom prst="rect">
          <a:avLst/>
        </a:prstGeom>
      </xdr:spPr>
    </xdr:pic>
    <xdr:clientData/>
  </xdr:twoCellAnchor>
  <xdr:twoCellAnchor editAs="oneCell">
    <xdr:from>
      <xdr:col>5</xdr:col>
      <xdr:colOff>258537</xdr:colOff>
      <xdr:row>96</xdr:row>
      <xdr:rowOff>3519982</xdr:rowOff>
    </xdr:from>
    <xdr:to>
      <xdr:col>5</xdr:col>
      <xdr:colOff>1397356</xdr:colOff>
      <xdr:row>96</xdr:row>
      <xdr:rowOff>4241160</xdr:rowOff>
    </xdr:to>
    <xdr:pic>
      <xdr:nvPicPr>
        <xdr:cNvPr id="284" name="図 283">
          <a:extLst>
            <a:ext uri="{FF2B5EF4-FFF2-40B4-BE49-F238E27FC236}">
              <a16:creationId xmlns:a16="http://schemas.microsoft.com/office/drawing/2014/main" id="{00000000-0008-0000-0200-00001C010000}"/>
            </a:ext>
          </a:extLst>
        </xdr:cNvPr>
        <xdr:cNvPicPr>
          <a:picLocks noChangeAspect="1"/>
        </xdr:cNvPicPr>
      </xdr:nvPicPr>
      <xdr:blipFill>
        <a:blip xmlns:r="http://schemas.openxmlformats.org/officeDocument/2006/relationships" r:embed="rId14"/>
        <a:stretch>
          <a:fillRect/>
        </a:stretch>
      </xdr:blipFill>
      <xdr:spPr>
        <a:xfrm>
          <a:off x="3350987" y="57171132"/>
          <a:ext cx="1145169" cy="721178"/>
        </a:xfrm>
        <a:prstGeom prst="rect">
          <a:avLst/>
        </a:prstGeom>
      </xdr:spPr>
    </xdr:pic>
    <xdr:clientData/>
  </xdr:twoCellAnchor>
  <xdr:twoCellAnchor editAs="oneCell">
    <xdr:from>
      <xdr:col>5</xdr:col>
      <xdr:colOff>54428</xdr:colOff>
      <xdr:row>113</xdr:row>
      <xdr:rowOff>762000</xdr:rowOff>
    </xdr:from>
    <xdr:to>
      <xdr:col>6</xdr:col>
      <xdr:colOff>6244</xdr:colOff>
      <xdr:row>113</xdr:row>
      <xdr:rowOff>2096519</xdr:rowOff>
    </xdr:to>
    <xdr:pic>
      <xdr:nvPicPr>
        <xdr:cNvPr id="285" name="図 284">
          <a:extLst>
            <a:ext uri="{FF2B5EF4-FFF2-40B4-BE49-F238E27FC236}">
              <a16:creationId xmlns:a16="http://schemas.microsoft.com/office/drawing/2014/main" id="{00000000-0008-0000-0200-00001D010000}"/>
            </a:ext>
          </a:extLst>
        </xdr:cNvPr>
        <xdr:cNvPicPr>
          <a:picLocks noChangeAspect="1"/>
        </xdr:cNvPicPr>
      </xdr:nvPicPr>
      <xdr:blipFill>
        <a:blip xmlns:r="http://schemas.openxmlformats.org/officeDocument/2006/relationships" r:embed="rId13"/>
        <a:stretch>
          <a:fillRect/>
        </a:stretch>
      </xdr:blipFill>
      <xdr:spPr>
        <a:xfrm>
          <a:off x="3150053" y="69332475"/>
          <a:ext cx="1680883" cy="1334519"/>
        </a:xfrm>
        <a:prstGeom prst="rect">
          <a:avLst/>
        </a:prstGeom>
      </xdr:spPr>
    </xdr:pic>
    <xdr:clientData/>
  </xdr:twoCellAnchor>
  <xdr:twoCellAnchor editAs="oneCell">
    <xdr:from>
      <xdr:col>5</xdr:col>
      <xdr:colOff>124237</xdr:colOff>
      <xdr:row>113</xdr:row>
      <xdr:rowOff>2128630</xdr:rowOff>
    </xdr:from>
    <xdr:to>
      <xdr:col>6</xdr:col>
      <xdr:colOff>4593</xdr:colOff>
      <xdr:row>113</xdr:row>
      <xdr:rowOff>2599574</xdr:rowOff>
    </xdr:to>
    <xdr:pic>
      <xdr:nvPicPr>
        <xdr:cNvPr id="286" name="図 285">
          <a:extLst>
            <a:ext uri="{FF2B5EF4-FFF2-40B4-BE49-F238E27FC236}">
              <a16:creationId xmlns:a16="http://schemas.microsoft.com/office/drawing/2014/main" id="{00000000-0008-0000-0200-00001E010000}"/>
            </a:ext>
          </a:extLst>
        </xdr:cNvPr>
        <xdr:cNvPicPr>
          <a:picLocks noChangeAspect="1"/>
        </xdr:cNvPicPr>
      </xdr:nvPicPr>
      <xdr:blipFill>
        <a:blip xmlns:r="http://schemas.openxmlformats.org/officeDocument/2006/relationships" r:embed="rId15"/>
        <a:stretch>
          <a:fillRect/>
        </a:stretch>
      </xdr:blipFill>
      <xdr:spPr>
        <a:xfrm>
          <a:off x="3216687" y="70695930"/>
          <a:ext cx="1542748" cy="477294"/>
        </a:xfrm>
        <a:prstGeom prst="rect">
          <a:avLst/>
        </a:prstGeom>
      </xdr:spPr>
    </xdr:pic>
    <xdr:clientData/>
  </xdr:twoCellAnchor>
  <xdr:twoCellAnchor>
    <xdr:from>
      <xdr:col>5</xdr:col>
      <xdr:colOff>1467274</xdr:colOff>
      <xdr:row>26</xdr:row>
      <xdr:rowOff>170779</xdr:rowOff>
    </xdr:from>
    <xdr:to>
      <xdr:col>5</xdr:col>
      <xdr:colOff>1611514</xdr:colOff>
      <xdr:row>26</xdr:row>
      <xdr:rowOff>170779</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4562899" y="11581729"/>
          <a:ext cx="1410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65238</xdr:colOff>
      <xdr:row>83</xdr:row>
      <xdr:rowOff>229853</xdr:rowOff>
    </xdr:from>
    <xdr:to>
      <xdr:col>3</xdr:col>
      <xdr:colOff>139700</xdr:colOff>
      <xdr:row>86</xdr:row>
      <xdr:rowOff>687456</xdr:rowOff>
    </xdr:to>
    <xdr:grpSp>
      <xdr:nvGrpSpPr>
        <xdr:cNvPr id="344" name="グループ化 343">
          <a:extLst>
            <a:ext uri="{FF2B5EF4-FFF2-40B4-BE49-F238E27FC236}">
              <a16:creationId xmlns:a16="http://schemas.microsoft.com/office/drawing/2014/main" id="{00000000-0008-0000-0200-000058010000}"/>
            </a:ext>
          </a:extLst>
        </xdr:cNvPr>
        <xdr:cNvGrpSpPr/>
      </xdr:nvGrpSpPr>
      <xdr:grpSpPr>
        <a:xfrm>
          <a:off x="868059" y="46303639"/>
          <a:ext cx="1639284" cy="2362603"/>
          <a:chOff x="976325" y="45974701"/>
          <a:chExt cx="1863505" cy="2362603"/>
        </a:xfrm>
      </xdr:grpSpPr>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1718535" y="46060151"/>
            <a:ext cx="0" cy="201550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a:off x="1717624" y="46399081"/>
            <a:ext cx="74609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94" name="二等辺三角形 293">
            <a:extLst>
              <a:ext uri="{FF2B5EF4-FFF2-40B4-BE49-F238E27FC236}">
                <a16:creationId xmlns:a16="http://schemas.microsoft.com/office/drawing/2014/main" id="{00000000-0008-0000-0200-000026010000}"/>
              </a:ext>
            </a:extLst>
          </xdr:cNvPr>
          <xdr:cNvSpPr/>
        </xdr:nvSpPr>
        <xdr:spPr>
          <a:xfrm rot="10800000">
            <a:off x="1775858" y="46326382"/>
            <a:ext cx="80236" cy="56892"/>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1661706" y="47772282"/>
            <a:ext cx="1178124" cy="408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(Basement Floor)</a:t>
            </a:r>
            <a:endParaRPr kumimoji="1" lang="ja-JP" altLang="en-US" sz="1000"/>
          </a:p>
        </xdr:txBody>
      </xdr:sp>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1654495" y="47346982"/>
            <a:ext cx="1109209" cy="408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(Ground Floor)</a:t>
            </a:r>
            <a:endParaRPr kumimoji="1" lang="ja-JP" altLang="en-US" sz="1000"/>
          </a:p>
        </xdr:txBody>
      </xdr:sp>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976783" y="46785416"/>
            <a:ext cx="685426" cy="453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2nd Floor</a:t>
            </a:r>
          </a:p>
          <a:p>
            <a:r>
              <a:rPr kumimoji="1" lang="en-US" altLang="ja-JP" sz="1000">
                <a:solidFill>
                  <a:srgbClr val="FF0000"/>
                </a:solidFill>
              </a:rPr>
              <a:t>Column</a:t>
            </a:r>
            <a:endParaRPr kumimoji="1" lang="ja-JP" altLang="en-US" sz="1000">
              <a:solidFill>
                <a:srgbClr val="FF0000"/>
              </a:solidFill>
            </a:endParaRPr>
          </a:p>
        </xdr:txBody>
      </xdr:sp>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978581" y="46361699"/>
            <a:ext cx="683050" cy="402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3rd Floor</a:t>
            </a:r>
          </a:p>
          <a:p>
            <a:r>
              <a:rPr kumimoji="1" lang="en-US" altLang="ja-JP" sz="1000">
                <a:solidFill>
                  <a:srgbClr val="FF0000"/>
                </a:solidFill>
              </a:rPr>
              <a:t>Column</a:t>
            </a:r>
            <a:endParaRPr kumimoji="1" lang="ja-JP" altLang="en-US" sz="1000">
              <a:solidFill>
                <a:srgbClr val="FF0000"/>
              </a:solidFill>
            </a:endParaRPr>
          </a:p>
        </xdr:txBody>
      </xdr:sp>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37383" y="46202582"/>
            <a:ext cx="741665" cy="401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(3rd Floor)</a:t>
            </a:r>
            <a:endParaRPr kumimoji="1" lang="ja-JP" altLang="en-US" sz="1000"/>
          </a:p>
        </xdr:txBody>
      </xdr:sp>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1834915" y="46590173"/>
            <a:ext cx="799239" cy="401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(2nd Floor)</a:t>
            </a:r>
            <a:endParaRPr kumimoji="1" lang="ja-JP" altLang="en-US" sz="1000"/>
          </a:p>
        </xdr:txBody>
      </xdr:sp>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1835863" y="46985707"/>
            <a:ext cx="817724" cy="408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(1st Floor)</a:t>
            </a:r>
            <a:endParaRPr kumimoji="1" lang="ja-JP" altLang="en-US" sz="1000"/>
          </a:p>
        </xdr:txBody>
      </xdr:sp>
      <xdr:cxnSp macro="">
        <xdr:nvCxnSpPr>
          <xdr:cNvPr id="304" name="直線コネクタ 303">
            <a:extLst>
              <a:ext uri="{FF2B5EF4-FFF2-40B4-BE49-F238E27FC236}">
                <a16:creationId xmlns:a16="http://schemas.microsoft.com/office/drawing/2014/main" id="{00000000-0008-0000-0200-000030010000}"/>
              </a:ext>
            </a:extLst>
          </xdr:cNvPr>
          <xdr:cNvCxnSpPr/>
        </xdr:nvCxnSpPr>
        <xdr:spPr>
          <a:xfrm>
            <a:off x="1717624" y="46783800"/>
            <a:ext cx="74609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1717624" y="47186083"/>
            <a:ext cx="74609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1717624" y="48068279"/>
            <a:ext cx="74609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1541924" y="47646677"/>
            <a:ext cx="921797"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979549" y="47632654"/>
            <a:ext cx="619781" cy="502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Ground</a:t>
            </a:r>
            <a:endParaRPr kumimoji="1" lang="ja-JP" altLang="en-US" sz="1000">
              <a:solidFill>
                <a:srgbClr val="FF0000"/>
              </a:solidFill>
            </a:endParaRPr>
          </a:p>
        </xdr:txBody>
      </xdr:sp>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987307" y="47745655"/>
            <a:ext cx="515465" cy="408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aseline="0">
                <a:solidFill>
                  <a:srgbClr val="FF0000"/>
                </a:solidFill>
              </a:rPr>
              <a:t>Floor</a:t>
            </a:r>
            <a:endParaRPr kumimoji="1" lang="ja-JP" altLang="en-US" sz="1000">
              <a:solidFill>
                <a:srgbClr val="FF0000"/>
              </a:solidFill>
            </a:endParaRPr>
          </a:p>
        </xdr:txBody>
      </xdr:sp>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a:off x="1073938" y="45974701"/>
            <a:ext cx="543178" cy="401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Etabs</a:t>
            </a:r>
            <a:endParaRPr kumimoji="1" lang="ja-JP" altLang="en-US" sz="1000">
              <a:solidFill>
                <a:srgbClr val="FF0000"/>
              </a:solidFill>
            </a:endParaRPr>
          </a:p>
        </xdr:txBody>
      </xdr:sp>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a:off x="1835196" y="45974703"/>
            <a:ext cx="743852" cy="401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(Drawing)</a:t>
            </a:r>
            <a:endParaRPr kumimoji="1" lang="ja-JP" altLang="en-US" sz="1000"/>
          </a:p>
        </xdr:txBody>
      </xdr:sp>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976325" y="47185301"/>
            <a:ext cx="646850" cy="48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1st Floor</a:t>
            </a:r>
          </a:p>
          <a:p>
            <a:r>
              <a:rPr kumimoji="1" lang="en-US" altLang="ja-JP" sz="1000">
                <a:solidFill>
                  <a:srgbClr val="FF0000"/>
                </a:solidFill>
              </a:rPr>
              <a:t>Column</a:t>
            </a:r>
            <a:endParaRPr kumimoji="1" lang="ja-JP" altLang="en-US" sz="1000">
              <a:solidFill>
                <a:srgbClr val="FF0000"/>
              </a:solidFill>
            </a:endParaRPr>
          </a:p>
        </xdr:txBody>
      </xdr:sp>
      <xdr:sp macro="" textlink="">
        <xdr:nvSpPr>
          <xdr:cNvPr id="313" name="右中かっこ 312">
            <a:extLst>
              <a:ext uri="{FF2B5EF4-FFF2-40B4-BE49-F238E27FC236}">
                <a16:creationId xmlns:a16="http://schemas.microsoft.com/office/drawing/2014/main" id="{00000000-0008-0000-0200-000039010000}"/>
              </a:ext>
            </a:extLst>
          </xdr:cNvPr>
          <xdr:cNvSpPr/>
        </xdr:nvSpPr>
        <xdr:spPr>
          <a:xfrm flipH="1">
            <a:off x="1618616" y="46439027"/>
            <a:ext cx="61429" cy="299007"/>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a:off x="976366" y="47856589"/>
            <a:ext cx="688603" cy="480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aseline="0">
                <a:solidFill>
                  <a:srgbClr val="FF0000"/>
                </a:solidFill>
              </a:rPr>
              <a:t>Column</a:t>
            </a:r>
            <a:endParaRPr kumimoji="1" lang="ja-JP" altLang="en-US" sz="1000">
              <a:solidFill>
                <a:srgbClr val="FF0000"/>
              </a:solidFill>
            </a:endParaRPr>
          </a:p>
        </xdr:txBody>
      </xdr:sp>
      <xdr:sp macro="" textlink="">
        <xdr:nvSpPr>
          <xdr:cNvPr id="315" name="二等辺三角形 314">
            <a:extLst>
              <a:ext uri="{FF2B5EF4-FFF2-40B4-BE49-F238E27FC236}">
                <a16:creationId xmlns:a16="http://schemas.microsoft.com/office/drawing/2014/main" id="{00000000-0008-0000-0200-00003B010000}"/>
              </a:ext>
            </a:extLst>
          </xdr:cNvPr>
          <xdr:cNvSpPr/>
        </xdr:nvSpPr>
        <xdr:spPr>
          <a:xfrm rot="10800000">
            <a:off x="1775858" y="46704603"/>
            <a:ext cx="80236" cy="66417"/>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6" name="二等辺三角形 315">
            <a:extLst>
              <a:ext uri="{FF2B5EF4-FFF2-40B4-BE49-F238E27FC236}">
                <a16:creationId xmlns:a16="http://schemas.microsoft.com/office/drawing/2014/main" id="{00000000-0008-0000-0200-00003C010000}"/>
              </a:ext>
            </a:extLst>
          </xdr:cNvPr>
          <xdr:cNvSpPr/>
        </xdr:nvSpPr>
        <xdr:spPr>
          <a:xfrm rot="10800000">
            <a:off x="1775858" y="47106850"/>
            <a:ext cx="80236" cy="56892"/>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7" name="二等辺三角形 316">
            <a:extLst>
              <a:ext uri="{FF2B5EF4-FFF2-40B4-BE49-F238E27FC236}">
                <a16:creationId xmlns:a16="http://schemas.microsoft.com/office/drawing/2014/main" id="{00000000-0008-0000-0200-00003D010000}"/>
              </a:ext>
            </a:extLst>
          </xdr:cNvPr>
          <xdr:cNvSpPr/>
        </xdr:nvSpPr>
        <xdr:spPr>
          <a:xfrm rot="10800000">
            <a:off x="1775858" y="47563527"/>
            <a:ext cx="80236" cy="56892"/>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8" name="二等辺三角形 317">
            <a:extLst>
              <a:ext uri="{FF2B5EF4-FFF2-40B4-BE49-F238E27FC236}">
                <a16:creationId xmlns:a16="http://schemas.microsoft.com/office/drawing/2014/main" id="{00000000-0008-0000-0200-00003E010000}"/>
              </a:ext>
            </a:extLst>
          </xdr:cNvPr>
          <xdr:cNvSpPr/>
        </xdr:nvSpPr>
        <xdr:spPr>
          <a:xfrm rot="10800000">
            <a:off x="1775858" y="47992993"/>
            <a:ext cx="80236" cy="66417"/>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9" name="右中かっこ 318">
            <a:extLst>
              <a:ext uri="{FF2B5EF4-FFF2-40B4-BE49-F238E27FC236}">
                <a16:creationId xmlns:a16="http://schemas.microsoft.com/office/drawing/2014/main" id="{00000000-0008-0000-0200-00003F010000}"/>
              </a:ext>
            </a:extLst>
          </xdr:cNvPr>
          <xdr:cNvSpPr/>
        </xdr:nvSpPr>
        <xdr:spPr>
          <a:xfrm flipH="1">
            <a:off x="1618616" y="46850808"/>
            <a:ext cx="61429" cy="291967"/>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20" name="右中かっこ 319">
            <a:extLst>
              <a:ext uri="{FF2B5EF4-FFF2-40B4-BE49-F238E27FC236}">
                <a16:creationId xmlns:a16="http://schemas.microsoft.com/office/drawing/2014/main" id="{00000000-0008-0000-0200-000040010000}"/>
              </a:ext>
            </a:extLst>
          </xdr:cNvPr>
          <xdr:cNvSpPr/>
        </xdr:nvSpPr>
        <xdr:spPr>
          <a:xfrm flipH="1">
            <a:off x="1618616" y="47246705"/>
            <a:ext cx="61429" cy="299007"/>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21" name="右中かっこ 320">
            <a:extLst>
              <a:ext uri="{FF2B5EF4-FFF2-40B4-BE49-F238E27FC236}">
                <a16:creationId xmlns:a16="http://schemas.microsoft.com/office/drawing/2014/main" id="{00000000-0008-0000-0200-000041010000}"/>
              </a:ext>
            </a:extLst>
          </xdr:cNvPr>
          <xdr:cNvSpPr/>
        </xdr:nvSpPr>
        <xdr:spPr>
          <a:xfrm flipH="1">
            <a:off x="1618616" y="47723412"/>
            <a:ext cx="61429" cy="299007"/>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5</xdr:col>
      <xdr:colOff>1432637</xdr:colOff>
      <xdr:row>25</xdr:row>
      <xdr:rowOff>170780</xdr:rowOff>
    </xdr:from>
    <xdr:to>
      <xdr:col>5</xdr:col>
      <xdr:colOff>1576877</xdr:colOff>
      <xdr:row>25</xdr:row>
      <xdr:rowOff>170780</xdr:rowOff>
    </xdr:to>
    <xdr:cxnSp macro="">
      <xdr:nvCxnSpPr>
        <xdr:cNvPr id="322" name="直線コネクタ 321">
          <a:extLst>
            <a:ext uri="{FF2B5EF4-FFF2-40B4-BE49-F238E27FC236}">
              <a16:creationId xmlns:a16="http://schemas.microsoft.com/office/drawing/2014/main" id="{00000000-0008-0000-0200-000042010000}"/>
            </a:ext>
          </a:extLst>
        </xdr:cNvPr>
        <xdr:cNvCxnSpPr/>
      </xdr:nvCxnSpPr>
      <xdr:spPr>
        <a:xfrm>
          <a:off x="4531437" y="11124530"/>
          <a:ext cx="13789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1460347</xdr:colOff>
      <xdr:row>24</xdr:row>
      <xdr:rowOff>170780</xdr:rowOff>
    </xdr:from>
    <xdr:to>
      <xdr:col>5</xdr:col>
      <xdr:colOff>1604587</xdr:colOff>
      <xdr:row>24</xdr:row>
      <xdr:rowOff>170780</xdr:rowOff>
    </xdr:to>
    <xdr:cxnSp macro="">
      <xdr:nvCxnSpPr>
        <xdr:cNvPr id="323" name="直線コネクタ 322">
          <a:extLst>
            <a:ext uri="{FF2B5EF4-FFF2-40B4-BE49-F238E27FC236}">
              <a16:creationId xmlns:a16="http://schemas.microsoft.com/office/drawing/2014/main" id="{00000000-0008-0000-0200-000043010000}"/>
            </a:ext>
          </a:extLst>
        </xdr:cNvPr>
        <xdr:cNvCxnSpPr/>
      </xdr:nvCxnSpPr>
      <xdr:spPr>
        <a:xfrm>
          <a:off x="4552797" y="10667330"/>
          <a:ext cx="15059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360557</xdr:colOff>
      <xdr:row>107</xdr:row>
      <xdr:rowOff>123918</xdr:rowOff>
    </xdr:from>
    <xdr:to>
      <xdr:col>5</xdr:col>
      <xdr:colOff>1549715</xdr:colOff>
      <xdr:row>108</xdr:row>
      <xdr:rowOff>598829</xdr:rowOff>
    </xdr:to>
    <xdr:grpSp>
      <xdr:nvGrpSpPr>
        <xdr:cNvPr id="324" name="グループ化 323">
          <a:extLst>
            <a:ext uri="{FF2B5EF4-FFF2-40B4-BE49-F238E27FC236}">
              <a16:creationId xmlns:a16="http://schemas.microsoft.com/office/drawing/2014/main" id="{00000000-0008-0000-0200-000044010000}"/>
            </a:ext>
          </a:extLst>
        </xdr:cNvPr>
        <xdr:cNvGrpSpPr/>
      </xdr:nvGrpSpPr>
      <xdr:grpSpPr>
        <a:xfrm>
          <a:off x="2709150" y="64921132"/>
          <a:ext cx="1548386" cy="1413804"/>
          <a:chOff x="3056980" y="64685220"/>
          <a:chExt cx="1588509" cy="1404179"/>
        </a:xfrm>
      </xdr:grpSpPr>
      <xdr:grpSp>
        <xdr:nvGrpSpPr>
          <xdr:cNvPr id="325" name="グループ化 324">
            <a:extLst>
              <a:ext uri="{FF2B5EF4-FFF2-40B4-BE49-F238E27FC236}">
                <a16:creationId xmlns:a16="http://schemas.microsoft.com/office/drawing/2014/main" id="{00000000-0008-0000-0200-000045010000}"/>
              </a:ext>
            </a:extLst>
          </xdr:cNvPr>
          <xdr:cNvGrpSpPr/>
        </xdr:nvGrpSpPr>
        <xdr:grpSpPr>
          <a:xfrm>
            <a:off x="3676036" y="64685220"/>
            <a:ext cx="969453" cy="1404179"/>
            <a:chOff x="2490449" y="41398909"/>
            <a:chExt cx="962766" cy="1435125"/>
          </a:xfrm>
        </xdr:grpSpPr>
        <xdr:cxnSp macro="">
          <xdr:nvCxnSpPr>
            <xdr:cNvPr id="328" name="直線コネクタ 327">
              <a:extLst>
                <a:ext uri="{FF2B5EF4-FFF2-40B4-BE49-F238E27FC236}">
                  <a16:creationId xmlns:a16="http://schemas.microsoft.com/office/drawing/2014/main" id="{00000000-0008-0000-0200-000048010000}"/>
                </a:ext>
              </a:extLst>
            </xdr:cNvPr>
            <xdr:cNvCxnSpPr/>
          </xdr:nvCxnSpPr>
          <xdr:spPr>
            <a:xfrm>
              <a:off x="2564215" y="41398909"/>
              <a:ext cx="0" cy="14351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3004980" y="41398909"/>
              <a:ext cx="0" cy="38306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3004980" y="42436034"/>
              <a:ext cx="0" cy="38306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3004980" y="41775787"/>
              <a:ext cx="4482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3004980" y="42432684"/>
              <a:ext cx="4482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3" name="直線コネクタ 332">
              <a:extLst>
                <a:ext uri="{FF2B5EF4-FFF2-40B4-BE49-F238E27FC236}">
                  <a16:creationId xmlns:a16="http://schemas.microsoft.com/office/drawing/2014/main" id="{00000000-0008-0000-0200-00004D010000}"/>
                </a:ext>
              </a:extLst>
            </xdr:cNvPr>
            <xdr:cNvCxnSpPr>
              <a:stCxn id="339" idx="0"/>
            </xdr:cNvCxnSpPr>
          </xdr:nvCxnSpPr>
          <xdr:spPr>
            <a:xfrm>
              <a:off x="2721742" y="41870585"/>
              <a:ext cx="713957" cy="154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2776483" y="42345098"/>
              <a:ext cx="672353"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2645104" y="41938465"/>
              <a:ext cx="0" cy="26057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2697655" y="41993207"/>
              <a:ext cx="0" cy="28027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7" name="直線矢印コネクタ 336">
              <a:extLst>
                <a:ext uri="{FF2B5EF4-FFF2-40B4-BE49-F238E27FC236}">
                  <a16:creationId xmlns:a16="http://schemas.microsoft.com/office/drawing/2014/main" id="{00000000-0008-0000-0200-000051010000}"/>
                </a:ext>
              </a:extLst>
            </xdr:cNvPr>
            <xdr:cNvCxnSpPr/>
          </xdr:nvCxnSpPr>
          <xdr:spPr>
            <a:xfrm>
              <a:off x="2639585" y="41689066"/>
              <a:ext cx="369001" cy="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338" name="直線矢印コネクタ 337">
              <a:extLst>
                <a:ext uri="{FF2B5EF4-FFF2-40B4-BE49-F238E27FC236}">
                  <a16:creationId xmlns:a16="http://schemas.microsoft.com/office/drawing/2014/main" id="{00000000-0008-0000-0200-000052010000}"/>
                </a:ext>
              </a:extLst>
            </xdr:cNvPr>
            <xdr:cNvCxnSpPr/>
          </xdr:nvCxnSpPr>
          <xdr:spPr>
            <a:xfrm flipV="1">
              <a:off x="2490449" y="41927893"/>
              <a:ext cx="0" cy="271143"/>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39" name="円弧 338">
              <a:extLst>
                <a:ext uri="{FF2B5EF4-FFF2-40B4-BE49-F238E27FC236}">
                  <a16:creationId xmlns:a16="http://schemas.microsoft.com/office/drawing/2014/main" id="{00000000-0008-0000-0200-000053010000}"/>
                </a:ext>
              </a:extLst>
            </xdr:cNvPr>
            <xdr:cNvSpPr/>
          </xdr:nvSpPr>
          <xdr:spPr>
            <a:xfrm flipH="1">
              <a:off x="2645104" y="41870585"/>
              <a:ext cx="153275" cy="144518"/>
            </a:xfrm>
            <a:prstGeom prst="arc">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40" name="円弧 339">
              <a:extLst>
                <a:ext uri="{FF2B5EF4-FFF2-40B4-BE49-F238E27FC236}">
                  <a16:creationId xmlns:a16="http://schemas.microsoft.com/office/drawing/2014/main" id="{00000000-0008-0000-0200-000054010000}"/>
                </a:ext>
              </a:extLst>
            </xdr:cNvPr>
            <xdr:cNvSpPr/>
          </xdr:nvSpPr>
          <xdr:spPr>
            <a:xfrm flipH="1" flipV="1">
              <a:off x="2697656" y="42194653"/>
              <a:ext cx="157654" cy="148898"/>
            </a:xfrm>
            <a:prstGeom prst="arc">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341" name="直線矢印コネクタ 340">
              <a:extLst>
                <a:ext uri="{FF2B5EF4-FFF2-40B4-BE49-F238E27FC236}">
                  <a16:creationId xmlns:a16="http://schemas.microsoft.com/office/drawing/2014/main" id="{00000000-0008-0000-0200-000055010000}"/>
                </a:ext>
              </a:extLst>
            </xdr:cNvPr>
            <xdr:cNvCxnSpPr/>
          </xdr:nvCxnSpPr>
          <xdr:spPr>
            <a:xfrm flipV="1">
              <a:off x="2638106" y="41622322"/>
              <a:ext cx="0" cy="212013"/>
            </a:xfrm>
            <a:prstGeom prst="straightConnector1">
              <a:avLst/>
            </a:prstGeom>
            <a:ln w="6350">
              <a:solidFill>
                <a:schemeClr val="tx1"/>
              </a:solidFill>
              <a:prstDash val="sysDash"/>
              <a:headEnd type="none"/>
              <a:tailEnd type="none"/>
            </a:ln>
          </xdr:spPr>
          <xdr:style>
            <a:lnRef idx="1">
              <a:schemeClr val="accent1"/>
            </a:lnRef>
            <a:fillRef idx="0">
              <a:schemeClr val="accent1"/>
            </a:fillRef>
            <a:effectRef idx="0">
              <a:schemeClr val="accent1"/>
            </a:effectRef>
            <a:fontRef idx="minor">
              <a:schemeClr val="tx1"/>
            </a:fontRef>
          </xdr:style>
        </xdr:cxnSp>
      </xdr:grpSp>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3821444" y="64706907"/>
            <a:ext cx="476250" cy="312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ℓdh</a:t>
            </a:r>
            <a:endParaRPr kumimoji="1" lang="ja-JP" altLang="en-US" sz="1100">
              <a:solidFill>
                <a:schemeClr val="tx1"/>
              </a:solidFill>
            </a:endParaRPr>
          </a:p>
        </xdr:txBody>
      </xdr:sp>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3056980" y="64992872"/>
            <a:ext cx="771605" cy="26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Extension</a:t>
            </a:r>
            <a:endParaRPr kumimoji="1" lang="ja-JP" altLang="en-US" sz="1100">
              <a:solidFill>
                <a:schemeClr val="tx1"/>
              </a:solidFill>
            </a:endParaRPr>
          </a:p>
        </xdr:txBody>
      </xdr:sp>
    </xdr:grpSp>
    <xdr:clientData/>
  </xdr:twoCellAnchor>
  <xdr:twoCellAnchor>
    <xdr:from>
      <xdr:col>8</xdr:col>
      <xdr:colOff>619613</xdr:colOff>
      <xdr:row>141</xdr:row>
      <xdr:rowOff>6836</xdr:rowOff>
    </xdr:from>
    <xdr:to>
      <xdr:col>10</xdr:col>
      <xdr:colOff>1190136</xdr:colOff>
      <xdr:row>141</xdr:row>
      <xdr:rowOff>219075</xdr:rowOff>
    </xdr:to>
    <xdr:grpSp>
      <xdr:nvGrpSpPr>
        <xdr:cNvPr id="288" name="グループ化 86">
          <a:extLst>
            <a:ext uri="{FF2B5EF4-FFF2-40B4-BE49-F238E27FC236}">
              <a16:creationId xmlns:a16="http://schemas.microsoft.com/office/drawing/2014/main" id="{00000000-0008-0000-0200-000020010000}"/>
            </a:ext>
          </a:extLst>
        </xdr:cNvPr>
        <xdr:cNvGrpSpPr/>
      </xdr:nvGrpSpPr>
      <xdr:grpSpPr>
        <a:xfrm>
          <a:off x="8498149" y="87487157"/>
          <a:ext cx="2448308" cy="212239"/>
          <a:chOff x="8572500" y="15481788"/>
          <a:chExt cx="2732942" cy="219808"/>
        </a:xfrm>
      </xdr:grpSpPr>
      <xdr:cxnSp macro="">
        <xdr:nvCxnSpPr>
          <xdr:cNvPr id="289" name="直線矢印コネクタ 87">
            <a:extLst>
              <a:ext uri="{FF2B5EF4-FFF2-40B4-BE49-F238E27FC236}">
                <a16:creationId xmlns:a16="http://schemas.microsoft.com/office/drawing/2014/main" id="{00000000-0008-0000-0200-000021010000}"/>
              </a:ext>
            </a:extLst>
          </xdr:cNvPr>
          <xdr:cNvCxnSpPr/>
        </xdr:nvCxnSpPr>
        <xdr:spPr>
          <a:xfrm flipH="1">
            <a:off x="8572500" y="15694269"/>
            <a:ext cx="27329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90" name="直線矢印コネクタ 88">
            <a:extLst>
              <a:ext uri="{FF2B5EF4-FFF2-40B4-BE49-F238E27FC236}">
                <a16:creationId xmlns:a16="http://schemas.microsoft.com/office/drawing/2014/main" id="{00000000-0008-0000-0200-000022010000}"/>
              </a:ext>
            </a:extLst>
          </xdr:cNvPr>
          <xdr:cNvCxnSpPr/>
        </xdr:nvCxnSpPr>
        <xdr:spPr>
          <a:xfrm flipV="1">
            <a:off x="11298116" y="15481788"/>
            <a:ext cx="0" cy="219808"/>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316190</xdr:colOff>
      <xdr:row>140</xdr:row>
      <xdr:rowOff>71567</xdr:rowOff>
    </xdr:from>
    <xdr:to>
      <xdr:col>6</xdr:col>
      <xdr:colOff>135105</xdr:colOff>
      <xdr:row>141</xdr:row>
      <xdr:rowOff>322963</xdr:rowOff>
    </xdr:to>
    <xdr:grpSp>
      <xdr:nvGrpSpPr>
        <xdr:cNvPr id="291" name="グループ化 180">
          <a:extLst>
            <a:ext uri="{FF2B5EF4-FFF2-40B4-BE49-F238E27FC236}">
              <a16:creationId xmlns:a16="http://schemas.microsoft.com/office/drawing/2014/main" id="{00000000-0008-0000-0200-000023010000}"/>
            </a:ext>
          </a:extLst>
        </xdr:cNvPr>
        <xdr:cNvGrpSpPr/>
      </xdr:nvGrpSpPr>
      <xdr:grpSpPr>
        <a:xfrm>
          <a:off x="2683833" y="87116460"/>
          <a:ext cx="1723915" cy="686824"/>
          <a:chOff x="2441752" y="35394735"/>
          <a:chExt cx="1944077" cy="673040"/>
        </a:xfrm>
      </xdr:grpSpPr>
      <xdr:cxnSp macro="">
        <xdr:nvCxnSpPr>
          <xdr:cNvPr id="299" name="直線コネクタ 181">
            <a:extLst>
              <a:ext uri="{FF2B5EF4-FFF2-40B4-BE49-F238E27FC236}">
                <a16:creationId xmlns:a16="http://schemas.microsoft.com/office/drawing/2014/main" id="{00000000-0008-0000-0200-00002B010000}"/>
              </a:ext>
            </a:extLst>
          </xdr:cNvPr>
          <xdr:cNvCxnSpPr/>
        </xdr:nvCxnSpPr>
        <xdr:spPr>
          <a:xfrm>
            <a:off x="2811073" y="35685281"/>
            <a:ext cx="99289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47" name="テキスト ボックス 187">
            <a:extLst>
              <a:ext uri="{FF2B5EF4-FFF2-40B4-BE49-F238E27FC236}">
                <a16:creationId xmlns:a16="http://schemas.microsoft.com/office/drawing/2014/main" id="{00000000-0008-0000-0200-00005B010000}"/>
              </a:ext>
            </a:extLst>
          </xdr:cNvPr>
          <xdr:cNvSpPr txBox="1"/>
        </xdr:nvSpPr>
        <xdr:spPr>
          <a:xfrm>
            <a:off x="3733468" y="35706518"/>
            <a:ext cx="652361" cy="346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Mat</a:t>
            </a:r>
            <a:endParaRPr kumimoji="1" lang="ja-JP" altLang="en-US" sz="1100"/>
          </a:p>
        </xdr:txBody>
      </xdr:sp>
      <xdr:sp macro="" textlink="">
        <xdr:nvSpPr>
          <xdr:cNvPr id="348" name="テキスト ボックス 188">
            <a:extLst>
              <a:ext uri="{FF2B5EF4-FFF2-40B4-BE49-F238E27FC236}">
                <a16:creationId xmlns:a16="http://schemas.microsoft.com/office/drawing/2014/main" id="{00000000-0008-0000-0200-00005C010000}"/>
              </a:ext>
            </a:extLst>
          </xdr:cNvPr>
          <xdr:cNvSpPr txBox="1"/>
        </xdr:nvSpPr>
        <xdr:spPr>
          <a:xfrm>
            <a:off x="3568297" y="35511955"/>
            <a:ext cx="619263" cy="312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sp macro="" textlink="">
        <xdr:nvSpPr>
          <xdr:cNvPr id="349" name="テキスト ボックス 189">
            <a:extLst>
              <a:ext uri="{FF2B5EF4-FFF2-40B4-BE49-F238E27FC236}">
                <a16:creationId xmlns:a16="http://schemas.microsoft.com/office/drawing/2014/main" id="{00000000-0008-0000-0200-00005D010000}"/>
              </a:ext>
            </a:extLst>
          </xdr:cNvPr>
          <xdr:cNvSpPr txBox="1"/>
        </xdr:nvSpPr>
        <xdr:spPr>
          <a:xfrm>
            <a:off x="3642101" y="35394735"/>
            <a:ext cx="619263" cy="312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SL</a:t>
            </a:r>
            <a:endParaRPr kumimoji="1" lang="ja-JP" altLang="en-US" sz="1100"/>
          </a:p>
        </xdr:txBody>
      </xdr:sp>
      <xdr:cxnSp macro="">
        <xdr:nvCxnSpPr>
          <xdr:cNvPr id="354" name="直線矢印コネクタ 194">
            <a:extLst>
              <a:ext uri="{FF2B5EF4-FFF2-40B4-BE49-F238E27FC236}">
                <a16:creationId xmlns:a16="http://schemas.microsoft.com/office/drawing/2014/main" id="{00000000-0008-0000-0200-000062010000}"/>
              </a:ext>
            </a:extLst>
          </xdr:cNvPr>
          <xdr:cNvCxnSpPr/>
        </xdr:nvCxnSpPr>
        <xdr:spPr>
          <a:xfrm flipV="1">
            <a:off x="2973958" y="35670247"/>
            <a:ext cx="0" cy="361467"/>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55" name="テキスト ボックス 195">
            <a:extLst>
              <a:ext uri="{FF2B5EF4-FFF2-40B4-BE49-F238E27FC236}">
                <a16:creationId xmlns:a16="http://schemas.microsoft.com/office/drawing/2014/main" id="{00000000-0008-0000-0200-000063010000}"/>
              </a:ext>
            </a:extLst>
          </xdr:cNvPr>
          <xdr:cNvSpPr txBox="1"/>
        </xdr:nvSpPr>
        <xdr:spPr>
          <a:xfrm>
            <a:off x="2441752" y="35721721"/>
            <a:ext cx="696687" cy="346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depth</a:t>
            </a:r>
            <a:endParaRPr kumimoji="1" lang="ja-JP" altLang="en-US" sz="1100"/>
          </a:p>
        </xdr:txBody>
      </xdr:sp>
      <xdr:cxnSp macro="">
        <xdr:nvCxnSpPr>
          <xdr:cNvPr id="356" name="直線コネクタ 196">
            <a:extLst>
              <a:ext uri="{FF2B5EF4-FFF2-40B4-BE49-F238E27FC236}">
                <a16:creationId xmlns:a16="http://schemas.microsoft.com/office/drawing/2014/main" id="{00000000-0008-0000-0200-000064010000}"/>
              </a:ext>
            </a:extLst>
          </xdr:cNvPr>
          <xdr:cNvCxnSpPr/>
        </xdr:nvCxnSpPr>
        <xdr:spPr>
          <a:xfrm>
            <a:off x="3225624" y="35484236"/>
            <a:ext cx="0" cy="19913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 name="直線コネクタ 197">
            <a:extLst>
              <a:ext uri="{FF2B5EF4-FFF2-40B4-BE49-F238E27FC236}">
                <a16:creationId xmlns:a16="http://schemas.microsoft.com/office/drawing/2014/main" id="{00000000-0008-0000-0200-000065010000}"/>
              </a:ext>
            </a:extLst>
          </xdr:cNvPr>
          <xdr:cNvCxnSpPr/>
        </xdr:nvCxnSpPr>
        <xdr:spPr>
          <a:xfrm>
            <a:off x="3307265" y="35484219"/>
            <a:ext cx="0" cy="19913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2" name="直線コネクタ 181">
            <a:extLst>
              <a:ext uri="{FF2B5EF4-FFF2-40B4-BE49-F238E27FC236}">
                <a16:creationId xmlns:a16="http://schemas.microsoft.com/office/drawing/2014/main" id="{00000000-0008-0000-0200-00006A010000}"/>
              </a:ext>
            </a:extLst>
          </xdr:cNvPr>
          <xdr:cNvCxnSpPr/>
        </xdr:nvCxnSpPr>
        <xdr:spPr>
          <a:xfrm>
            <a:off x="2811073" y="36026381"/>
            <a:ext cx="99289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1178093</xdr:colOff>
      <xdr:row>140</xdr:row>
      <xdr:rowOff>355935</xdr:rowOff>
    </xdr:from>
    <xdr:to>
      <xdr:col>5</xdr:col>
      <xdr:colOff>1178093</xdr:colOff>
      <xdr:row>141</xdr:row>
      <xdr:rowOff>295777</xdr:rowOff>
    </xdr:to>
    <xdr:cxnSp macro="">
      <xdr:nvCxnSpPr>
        <xdr:cNvPr id="364" name="Straight Connector 363">
          <a:extLst>
            <a:ext uri="{FF2B5EF4-FFF2-40B4-BE49-F238E27FC236}">
              <a16:creationId xmlns:a16="http://schemas.microsoft.com/office/drawing/2014/main" id="{00000000-0008-0000-0200-00006C010000}"/>
            </a:ext>
          </a:extLst>
        </xdr:cNvPr>
        <xdr:cNvCxnSpPr/>
      </xdr:nvCxnSpPr>
      <xdr:spPr>
        <a:xfrm flipV="1">
          <a:off x="3885198" y="87038448"/>
          <a:ext cx="0" cy="37097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300789</xdr:colOff>
      <xdr:row>140</xdr:row>
      <xdr:rowOff>360948</xdr:rowOff>
    </xdr:from>
    <xdr:to>
      <xdr:col>5</xdr:col>
      <xdr:colOff>300789</xdr:colOff>
      <xdr:row>141</xdr:row>
      <xdr:rowOff>300790</xdr:rowOff>
    </xdr:to>
    <xdr:cxnSp macro="">
      <xdr:nvCxnSpPr>
        <xdr:cNvPr id="365" name="Straight Connector 364">
          <a:extLst>
            <a:ext uri="{FF2B5EF4-FFF2-40B4-BE49-F238E27FC236}">
              <a16:creationId xmlns:a16="http://schemas.microsoft.com/office/drawing/2014/main" id="{00000000-0008-0000-0200-00006D010000}"/>
            </a:ext>
          </a:extLst>
        </xdr:cNvPr>
        <xdr:cNvCxnSpPr/>
      </xdr:nvCxnSpPr>
      <xdr:spPr>
        <a:xfrm flipV="1">
          <a:off x="3007894" y="87043461"/>
          <a:ext cx="0" cy="37097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181656</xdr:colOff>
      <xdr:row>57</xdr:row>
      <xdr:rowOff>92528</xdr:rowOff>
    </xdr:from>
    <xdr:to>
      <xdr:col>8</xdr:col>
      <xdr:colOff>469446</xdr:colOff>
      <xdr:row>69</xdr:row>
      <xdr:rowOff>160804</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233797</xdr:colOff>
      <xdr:row>69</xdr:row>
      <xdr:rowOff>213014</xdr:rowOff>
    </xdr:from>
    <xdr:to>
      <xdr:col>24</xdr:col>
      <xdr:colOff>62344</xdr:colOff>
      <xdr:row>81</xdr:row>
      <xdr:rowOff>137020</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4664172" y="15491114"/>
          <a:ext cx="4629149" cy="2629108"/>
        </a:xfrm>
        <a:prstGeom prst="rect">
          <a:avLst/>
        </a:prstGeom>
      </xdr:spPr>
    </xdr:pic>
    <xdr:clientData/>
  </xdr:twoCellAnchor>
  <xdr:twoCellAnchor editAs="oneCell">
    <xdr:from>
      <xdr:col>17</xdr:col>
      <xdr:colOff>234722</xdr:colOff>
      <xdr:row>94</xdr:row>
      <xdr:rowOff>27215</xdr:rowOff>
    </xdr:from>
    <xdr:to>
      <xdr:col>25</xdr:col>
      <xdr:colOff>126888</xdr:colOff>
      <xdr:row>99</xdr:row>
      <xdr:rowOff>122464</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3"/>
        <a:srcRect l="5686" t="49566" r="70935" b="30025"/>
        <a:stretch/>
      </xdr:blipFill>
      <xdr:spPr>
        <a:xfrm>
          <a:off x="17189222" y="20900572"/>
          <a:ext cx="5335023" cy="13198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624511</xdr:colOff>
      <xdr:row>24</xdr:row>
      <xdr:rowOff>100861</xdr:rowOff>
    </xdr:from>
    <xdr:ext cx="2103722" cy="479427"/>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4511" y="4618432"/>
              <a:ext cx="2103722" cy="479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en-US" altLang="ja-JP" sz="1400" b="0" i="1">
                        <a:latin typeface="Cambria Math" panose="02040503050406030204" pitchFamily="18" charset="0"/>
                      </a:rPr>
                      <m:t>𝐶𝑠</m:t>
                    </m:r>
                    <m:r>
                      <a:rPr kumimoji="1" lang="en-US" altLang="ja-JP" sz="1400" b="0" i="1">
                        <a:latin typeface="Cambria Math" panose="02040503050406030204" pitchFamily="18" charset="0"/>
                      </a:rPr>
                      <m:t>=</m:t>
                    </m:r>
                    <m:r>
                      <a:rPr kumimoji="1" lang="en-US" altLang="ja-JP" sz="1400" b="0" i="1">
                        <a:latin typeface="Cambria Math" panose="02040503050406030204" pitchFamily="18" charset="0"/>
                      </a:rPr>
                      <m:t>𝑆</m:t>
                    </m:r>
                    <m:d>
                      <m:dPr>
                        <m:begChr m:val="["/>
                        <m:endChr m:val="]"/>
                        <m:ctrlPr>
                          <a:rPr kumimoji="1" lang="en-US" altLang="ja-JP" sz="1400" b="0" i="1">
                            <a:latin typeface="Cambria Math" panose="02040503050406030204" pitchFamily="18" charset="0"/>
                          </a:rPr>
                        </m:ctrlPr>
                      </m:dPr>
                      <m:e>
                        <m:r>
                          <a:rPr kumimoji="1" lang="en-US" altLang="ja-JP" sz="1400" b="0" i="1">
                            <a:latin typeface="Cambria Math" panose="02040503050406030204" pitchFamily="18" charset="0"/>
                          </a:rPr>
                          <m:t>1+</m:t>
                        </m:r>
                        <m:f>
                          <m:fPr>
                            <m:ctrlPr>
                              <a:rPr kumimoji="1" lang="en-US" altLang="ja-JP" sz="1400" b="0" i="1">
                                <a:latin typeface="Cambria Math" panose="02040503050406030204" pitchFamily="18" charset="0"/>
                              </a:rPr>
                            </m:ctrlPr>
                          </m:fPr>
                          <m:num>
                            <m:r>
                              <a:rPr kumimoji="1" lang="en-US" altLang="ja-JP" sz="1400" b="0" i="1">
                                <a:latin typeface="Cambria Math" panose="02040503050406030204" pitchFamily="18" charset="0"/>
                              </a:rPr>
                              <m:t>𝑇</m:t>
                            </m:r>
                          </m:num>
                          <m:den>
                            <m:sSub>
                              <m:sSubPr>
                                <m:ctrlPr>
                                  <a:rPr kumimoji="1" lang="en-US" altLang="ja-JP" sz="1400" b="0" i="1">
                                    <a:latin typeface="Cambria Math" panose="02040503050406030204" pitchFamily="18" charset="0"/>
                                  </a:rPr>
                                </m:ctrlPr>
                              </m:sSubPr>
                              <m:e>
                                <m:r>
                                  <a:rPr kumimoji="1" lang="en-US" altLang="ja-JP" sz="1400" b="0" i="1">
                                    <a:latin typeface="Cambria Math" panose="02040503050406030204" pitchFamily="18" charset="0"/>
                                  </a:rPr>
                                  <m:t>𝑇</m:t>
                                </m:r>
                              </m:e>
                              <m:sub>
                                <m:r>
                                  <a:rPr kumimoji="1" lang="en-US" altLang="ja-JP" sz="1400" b="0" i="1">
                                    <a:latin typeface="Cambria Math" panose="02040503050406030204" pitchFamily="18" charset="0"/>
                                  </a:rPr>
                                  <m:t>𝐵</m:t>
                                </m:r>
                              </m:sub>
                            </m:sSub>
                          </m:den>
                        </m:f>
                        <m:r>
                          <a:rPr kumimoji="1" lang="en-US" altLang="ja-JP" sz="1400" b="0" i="1">
                            <a:latin typeface="Cambria Math" panose="02040503050406030204" pitchFamily="18" charset="0"/>
                          </a:rPr>
                          <m:t>(2.5</m:t>
                        </m:r>
                        <m:r>
                          <m:rPr>
                            <m:sty m:val="p"/>
                          </m:rPr>
                          <a:rPr kumimoji="1" lang="en-US" altLang="ja-JP" sz="1400" b="0" i="1">
                            <a:latin typeface="Cambria Math" panose="02040503050406030204" pitchFamily="18" charset="0"/>
                          </a:rPr>
                          <m:t>η</m:t>
                        </m:r>
                        <m:r>
                          <a:rPr kumimoji="1" lang="en-US" altLang="ja-JP" sz="1400" b="0" i="1">
                            <a:latin typeface="Cambria Math" panose="02040503050406030204" pitchFamily="18" charset="0"/>
                          </a:rPr>
                          <m:t>−1)</m:t>
                        </m:r>
                      </m:e>
                    </m:d>
                  </m:oMath>
                </m:oMathPara>
              </a14:m>
              <a:endParaRPr kumimoji="1" lang="ja-JP" altLang="en-US" sz="1400"/>
            </a:p>
          </xdr:txBody>
        </xdr:sp>
      </mc:Choice>
      <mc:Fallback xmlns="">
        <xdr:sp macro="" textlink="">
          <xdr:nvSpPr>
            <xdr:cNvPr id="2" name="テキスト ボックス 1">
              <a:extLst>
                <a:ext uri="{FF2B5EF4-FFF2-40B4-BE49-F238E27FC236}">
                  <a16:creationId xmlns:a16="http://schemas.microsoft.com/office/drawing/2014/main" id="{D35A632A-AF01-4058-986A-F6549E6EB886}"/>
                </a:ext>
              </a:extLst>
            </xdr:cNvPr>
            <xdr:cNvSpPr txBox="1"/>
          </xdr:nvSpPr>
          <xdr:spPr>
            <a:xfrm>
              <a:off x="624511" y="4618432"/>
              <a:ext cx="2103722" cy="479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400" b="0" i="0">
                  <a:latin typeface="Cambria Math" panose="02040503050406030204" pitchFamily="18" charset="0"/>
                </a:rPr>
                <a:t>𝐶𝑠=𝑆[1+𝑇/𝑇_𝐵 (2.5η−1)]</a:t>
              </a:r>
              <a:endParaRPr kumimoji="1" lang="ja-JP" altLang="en-US" sz="1400"/>
            </a:p>
          </xdr:txBody>
        </xdr:sp>
      </mc:Fallback>
    </mc:AlternateContent>
    <xdr:clientData/>
  </xdr:oneCellAnchor>
  <xdr:twoCellAnchor>
    <xdr:from>
      <xdr:col>19</xdr:col>
      <xdr:colOff>278942</xdr:colOff>
      <xdr:row>83</xdr:row>
      <xdr:rowOff>138793</xdr:rowOff>
    </xdr:from>
    <xdr:to>
      <xdr:col>42</xdr:col>
      <xdr:colOff>374193</xdr:colOff>
      <xdr:row>111</xdr:row>
      <xdr:rowOff>122464</xdr:rowOff>
    </xdr:to>
    <xdr:graphicFrame macro="">
      <xdr:nvGraphicFramePr>
        <xdr:cNvPr id="7" name="グラフ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37</xdr:col>
      <xdr:colOff>671268</xdr:colOff>
      <xdr:row>15</xdr:row>
      <xdr:rowOff>159839</xdr:rowOff>
    </xdr:from>
    <xdr:to>
      <xdr:col>43</xdr:col>
      <xdr:colOff>533984</xdr:colOff>
      <xdr:row>34</xdr:row>
      <xdr:rowOff>78319</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37</xdr:col>
      <xdr:colOff>649941</xdr:colOff>
      <xdr:row>34</xdr:row>
      <xdr:rowOff>145675</xdr:rowOff>
    </xdr:from>
    <xdr:to>
      <xdr:col>43</xdr:col>
      <xdr:colOff>512657</xdr:colOff>
      <xdr:row>51</xdr:row>
      <xdr:rowOff>52950</xdr:rowOff>
    </xdr:to>
    <xdr:graphicFrame macro="">
      <xdr:nvGraphicFramePr>
        <xdr:cNvPr id="9" name="グラフ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45</xdr:col>
      <xdr:colOff>171450</xdr:colOff>
      <xdr:row>31</xdr:row>
      <xdr:rowOff>50960</xdr:rowOff>
    </xdr:from>
    <xdr:to>
      <xdr:col>50</xdr:col>
      <xdr:colOff>273532</xdr:colOff>
      <xdr:row>47</xdr:row>
      <xdr:rowOff>142622</xdr:rowOff>
    </xdr:to>
    <xdr:graphicFrame macro="">
      <xdr:nvGraphicFramePr>
        <xdr:cNvPr id="10" name="グラフ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50</xdr:col>
      <xdr:colOff>542925</xdr:colOff>
      <xdr:row>31</xdr:row>
      <xdr:rowOff>70756</xdr:rowOff>
    </xdr:from>
    <xdr:to>
      <xdr:col>56</xdr:col>
      <xdr:colOff>292553</xdr:colOff>
      <xdr:row>48</xdr:row>
      <xdr:rowOff>9525</xdr:rowOff>
    </xdr:to>
    <xdr:graphicFrame macro="">
      <xdr:nvGraphicFramePr>
        <xdr:cNvPr id="11" name="グラフ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40822</xdr:colOff>
      <xdr:row>49</xdr:row>
      <xdr:rowOff>81643</xdr:rowOff>
    </xdr:from>
    <xdr:to>
      <xdr:col>50</xdr:col>
      <xdr:colOff>142904</xdr:colOff>
      <xdr:row>66</xdr:row>
      <xdr:rowOff>173305</xdr:rowOff>
    </xdr:to>
    <xdr:graphicFrame macro="">
      <xdr:nvGraphicFramePr>
        <xdr:cNvPr id="12" name="グラフ 11">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495300</xdr:colOff>
      <xdr:row>28</xdr:row>
      <xdr:rowOff>48984</xdr:rowOff>
    </xdr:from>
    <xdr:to>
      <xdr:col>10</xdr:col>
      <xdr:colOff>742948</xdr:colOff>
      <xdr:row>38</xdr:row>
      <xdr:rowOff>173183</xdr:rowOff>
    </xdr:to>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6210300" y="6056538"/>
          <a:ext cx="6840309" cy="2430610"/>
        </a:xfrm>
        <a:prstGeom prst="rect">
          <a:avLst/>
        </a:prstGeom>
      </xdr:spPr>
    </xdr:pic>
    <xdr:clientData/>
  </xdr:twoCellAnchor>
  <xdr:oneCellAnchor>
    <xdr:from>
      <xdr:col>1</xdr:col>
      <xdr:colOff>25797</xdr:colOff>
      <xdr:row>29</xdr:row>
      <xdr:rowOff>5612</xdr:rowOff>
    </xdr:from>
    <xdr:ext cx="1763543" cy="219163"/>
    <mc:AlternateContent xmlns:mc="http://schemas.openxmlformats.org/markup-compatibility/2006" xmlns:a14="http://schemas.microsoft.com/office/drawing/2010/main">
      <mc:Choice Requires="a14">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712958" y="5666183"/>
              <a:ext cx="1763543"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kumimoji="1" lang="en-US" altLang="ja-JP" sz="1400" b="0" i="1">
                      <a:latin typeface="Cambria Math" panose="02040503050406030204" pitchFamily="18" charset="0"/>
                    </a:rPr>
                    <m:t>𝐶𝑠</m:t>
                  </m:r>
                  <m:r>
                    <a:rPr kumimoji="1" lang="en-US" altLang="ja-JP" sz="1400" b="0" i="1">
                      <a:latin typeface="Cambria Math" panose="02040503050406030204" pitchFamily="18" charset="0"/>
                    </a:rPr>
                    <m:t>=2.5</m:t>
                  </m:r>
                  <m:r>
                    <a:rPr kumimoji="1" lang="en-US" altLang="ja-JP" sz="1400" b="0" i="1">
                      <a:latin typeface="Cambria Math" panose="02040503050406030204" pitchFamily="18" charset="0"/>
                    </a:rPr>
                    <m:t>𝑆</m:t>
                  </m:r>
                </m:oMath>
              </a14:m>
              <a:r>
                <a:rPr kumimoji="1" lang="en-US" altLang="ja-JP" sz="1400"/>
                <a:t>η</a:t>
              </a:r>
              <a:endParaRPr kumimoji="1" lang="ja-JP" altLang="en-US" sz="1400"/>
            </a:p>
          </xdr:txBody>
        </xdr:sp>
      </mc:Choice>
      <mc:Fallback xmlns="">
        <xdr:sp macro="" textlink="">
          <xdr:nvSpPr>
            <xdr:cNvPr id="15" name="テキスト ボックス 14">
              <a:extLst>
                <a:ext uri="{FF2B5EF4-FFF2-40B4-BE49-F238E27FC236}">
                  <a16:creationId xmlns:a16="http://schemas.microsoft.com/office/drawing/2014/main" id="{37E197B3-58D0-49B6-12F1-B9AC61CD0547}"/>
                </a:ext>
              </a:extLst>
            </xdr:cNvPr>
            <xdr:cNvSpPr txBox="1"/>
          </xdr:nvSpPr>
          <xdr:spPr>
            <a:xfrm>
              <a:off x="712958" y="5666183"/>
              <a:ext cx="1763543"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400" b="0" i="0">
                  <a:latin typeface="Cambria Math" panose="02040503050406030204" pitchFamily="18" charset="0"/>
                </a:rPr>
                <a:t>𝐶𝑠=2.5𝑆</a:t>
              </a:r>
              <a:r>
                <a:rPr kumimoji="1" lang="en-US" altLang="ja-JP" sz="1400"/>
                <a:t>η</a:t>
              </a:r>
              <a:endParaRPr kumimoji="1" lang="ja-JP" altLang="en-US" sz="1400"/>
            </a:p>
          </xdr:txBody>
        </xdr:sp>
      </mc:Fallback>
    </mc:AlternateContent>
    <xdr:clientData/>
  </xdr:oneCellAnchor>
  <xdr:oneCellAnchor>
    <xdr:from>
      <xdr:col>0</xdr:col>
      <xdr:colOff>463947</xdr:colOff>
      <xdr:row>31</xdr:row>
      <xdr:rowOff>221966</xdr:rowOff>
    </xdr:from>
    <xdr:ext cx="1763543" cy="484043"/>
    <mc:AlternateContent xmlns:mc="http://schemas.openxmlformats.org/markup-compatibility/2006" xmlns:a14="http://schemas.microsoft.com/office/drawing/2010/main">
      <mc:Choice Requires="a14">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463947" y="6308441"/>
              <a:ext cx="1763543"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en-US" altLang="ja-JP" sz="1400" b="0" i="1">
                        <a:latin typeface="Cambria Math" panose="02040503050406030204" pitchFamily="18" charset="0"/>
                      </a:rPr>
                      <m:t>𝐶𝑠</m:t>
                    </m:r>
                    <m:r>
                      <a:rPr kumimoji="1" lang="en-US" altLang="ja-JP" sz="1400" b="0" i="1">
                        <a:latin typeface="Cambria Math" panose="02040503050406030204" pitchFamily="18" charset="0"/>
                      </a:rPr>
                      <m:t>=2.5</m:t>
                    </m:r>
                    <m:r>
                      <a:rPr kumimoji="1" lang="en-US" altLang="ja-JP" sz="1400" b="0" i="1">
                        <a:latin typeface="Cambria Math" panose="02040503050406030204" pitchFamily="18" charset="0"/>
                      </a:rPr>
                      <m:t>𝑆</m:t>
                    </m:r>
                    <m:r>
                      <m:rPr>
                        <m:sty m:val="p"/>
                      </m:rPr>
                      <a:rPr kumimoji="1" lang="en-US" altLang="ja-JP" sz="1400" b="0" i="1">
                        <a:latin typeface="Cambria Math" panose="02040503050406030204" pitchFamily="18" charset="0"/>
                      </a:rPr>
                      <m:t>η</m:t>
                    </m:r>
                    <m:d>
                      <m:dPr>
                        <m:ctrlPr>
                          <a:rPr kumimoji="1" lang="en-US" altLang="ja-JP" sz="1400" b="0" i="1">
                            <a:latin typeface="Cambria Math" panose="02040503050406030204" pitchFamily="18" charset="0"/>
                          </a:rPr>
                        </m:ctrlPr>
                      </m:dPr>
                      <m:e>
                        <m:f>
                          <m:fPr>
                            <m:ctrlPr>
                              <a:rPr kumimoji="1" lang="en-US" altLang="ja-JP" sz="1400" b="0" i="1">
                                <a:latin typeface="Cambria Math" panose="02040503050406030204" pitchFamily="18" charset="0"/>
                              </a:rPr>
                            </m:ctrlPr>
                          </m:fPr>
                          <m:num>
                            <m:sSub>
                              <m:sSubPr>
                                <m:ctrlPr>
                                  <a:rPr kumimoji="1" lang="en-US" altLang="ja-JP" sz="1400" b="0" i="1">
                                    <a:latin typeface="Cambria Math" panose="02040503050406030204" pitchFamily="18" charset="0"/>
                                  </a:rPr>
                                </m:ctrlPr>
                              </m:sSubPr>
                              <m:e>
                                <m:r>
                                  <a:rPr kumimoji="1" lang="en-US" altLang="ja-JP" sz="1400" b="0" i="1">
                                    <a:latin typeface="Cambria Math" panose="02040503050406030204" pitchFamily="18" charset="0"/>
                                  </a:rPr>
                                  <m:t>𝑇</m:t>
                                </m:r>
                              </m:e>
                              <m:sub>
                                <m:r>
                                  <a:rPr kumimoji="1" lang="en-US" altLang="ja-JP" sz="1400" b="0" i="1">
                                    <a:latin typeface="Cambria Math" panose="02040503050406030204" pitchFamily="18" charset="0"/>
                                  </a:rPr>
                                  <m:t>𝐶</m:t>
                                </m:r>
                              </m:sub>
                            </m:sSub>
                          </m:num>
                          <m:den>
                            <m:r>
                              <a:rPr kumimoji="1" lang="en-US" altLang="ja-JP" sz="1400" b="0" i="1">
                                <a:latin typeface="Cambria Math" panose="02040503050406030204" pitchFamily="18" charset="0"/>
                              </a:rPr>
                              <m:t>𝑇</m:t>
                            </m:r>
                          </m:den>
                        </m:f>
                      </m:e>
                    </m:d>
                  </m:oMath>
                </m:oMathPara>
              </a14:m>
              <a:endParaRPr kumimoji="1" lang="ja-JP" altLang="en-US" sz="1400"/>
            </a:p>
          </xdr:txBody>
        </xdr:sp>
      </mc:Choice>
      <mc:Fallback xmlns="">
        <xdr:sp macro="" textlink="">
          <xdr:nvSpPr>
            <xdr:cNvPr id="16" name="テキスト ボックス 15">
              <a:extLst>
                <a:ext uri="{FF2B5EF4-FFF2-40B4-BE49-F238E27FC236}">
                  <a16:creationId xmlns:a16="http://schemas.microsoft.com/office/drawing/2014/main" id="{47950B55-3E48-0D8E-B829-27FDD583128D}"/>
                </a:ext>
              </a:extLst>
            </xdr:cNvPr>
            <xdr:cNvSpPr txBox="1"/>
          </xdr:nvSpPr>
          <xdr:spPr>
            <a:xfrm>
              <a:off x="463947" y="6308441"/>
              <a:ext cx="1763543"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400" b="0" i="0">
                  <a:latin typeface="Cambria Math" panose="02040503050406030204" pitchFamily="18" charset="0"/>
                </a:rPr>
                <a:t>𝐶𝑠=2.5𝑆η(𝑇_𝐶/𝑇)</a:t>
              </a:r>
              <a:endParaRPr kumimoji="1" lang="ja-JP" altLang="en-US" sz="1400"/>
            </a:p>
          </xdr:txBody>
        </xdr:sp>
      </mc:Fallback>
    </mc:AlternateContent>
    <xdr:clientData/>
  </xdr:oneCellAnchor>
  <xdr:oneCellAnchor>
    <xdr:from>
      <xdr:col>0</xdr:col>
      <xdr:colOff>463947</xdr:colOff>
      <xdr:row>35</xdr:row>
      <xdr:rowOff>242376</xdr:rowOff>
    </xdr:from>
    <xdr:ext cx="1763543" cy="484043"/>
    <mc:AlternateContent xmlns:mc="http://schemas.openxmlformats.org/markup-compatibility/2006" xmlns:a14="http://schemas.microsoft.com/office/drawing/2010/main">
      <mc:Choice Requires="a14">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463947" y="7270466"/>
              <a:ext cx="1763543"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en-US" altLang="ja-JP" sz="1400" b="0" i="1">
                        <a:latin typeface="Cambria Math" panose="02040503050406030204" pitchFamily="18" charset="0"/>
                      </a:rPr>
                      <m:t>𝐶𝑠</m:t>
                    </m:r>
                    <m:r>
                      <a:rPr kumimoji="1" lang="en-US" altLang="ja-JP" sz="1400" b="0" i="1">
                        <a:latin typeface="Cambria Math" panose="02040503050406030204" pitchFamily="18" charset="0"/>
                      </a:rPr>
                      <m:t>=2.5</m:t>
                    </m:r>
                    <m:r>
                      <a:rPr kumimoji="1" lang="en-US" altLang="ja-JP" sz="1400" b="0" i="1">
                        <a:latin typeface="Cambria Math" panose="02040503050406030204" pitchFamily="18" charset="0"/>
                      </a:rPr>
                      <m:t>𝑆</m:t>
                    </m:r>
                    <m:r>
                      <m:rPr>
                        <m:sty m:val="p"/>
                      </m:rPr>
                      <a:rPr kumimoji="1" lang="en-US" altLang="ja-JP" sz="1400" b="0" i="1">
                        <a:latin typeface="Cambria Math" panose="02040503050406030204" pitchFamily="18" charset="0"/>
                      </a:rPr>
                      <m:t>η</m:t>
                    </m:r>
                    <m:d>
                      <m:dPr>
                        <m:ctrlPr>
                          <a:rPr kumimoji="1" lang="en-US" altLang="ja-JP" sz="1400" b="0" i="1">
                            <a:latin typeface="Cambria Math" panose="02040503050406030204" pitchFamily="18" charset="0"/>
                          </a:rPr>
                        </m:ctrlPr>
                      </m:dPr>
                      <m:e>
                        <m:f>
                          <m:fPr>
                            <m:ctrlPr>
                              <a:rPr kumimoji="1" lang="en-US" altLang="ja-JP" sz="1400" b="0" i="1">
                                <a:latin typeface="Cambria Math" panose="02040503050406030204" pitchFamily="18" charset="0"/>
                              </a:rPr>
                            </m:ctrlPr>
                          </m:fPr>
                          <m:num>
                            <m:sSub>
                              <m:sSubPr>
                                <m:ctrlPr>
                                  <a:rPr kumimoji="1" lang="en-US" altLang="ja-JP" sz="1400" b="0" i="1">
                                    <a:latin typeface="Cambria Math" panose="02040503050406030204" pitchFamily="18" charset="0"/>
                                  </a:rPr>
                                </m:ctrlPr>
                              </m:sSubPr>
                              <m:e>
                                <m:r>
                                  <a:rPr kumimoji="1" lang="en-US" altLang="ja-JP" sz="1400" b="0" i="1">
                                    <a:latin typeface="Cambria Math" panose="02040503050406030204" pitchFamily="18" charset="0"/>
                                  </a:rPr>
                                  <m:t>𝑇</m:t>
                                </m:r>
                              </m:e>
                              <m:sub>
                                <m:r>
                                  <a:rPr kumimoji="1" lang="en-US" altLang="ja-JP" sz="1400" b="0" i="1">
                                    <a:latin typeface="Cambria Math" panose="02040503050406030204" pitchFamily="18" charset="0"/>
                                  </a:rPr>
                                  <m:t>𝐶</m:t>
                                </m:r>
                              </m:sub>
                            </m:sSub>
                            <m:sSub>
                              <m:sSubPr>
                                <m:ctrlPr>
                                  <a:rPr kumimoji="1" lang="en-US" altLang="ja-JP" sz="1400" b="0" i="1">
                                    <a:latin typeface="Cambria Math" panose="02040503050406030204" pitchFamily="18" charset="0"/>
                                  </a:rPr>
                                </m:ctrlPr>
                              </m:sSubPr>
                              <m:e>
                                <m:r>
                                  <a:rPr kumimoji="1" lang="en-US" altLang="ja-JP" sz="1400" b="0" i="1">
                                    <a:latin typeface="Cambria Math" panose="02040503050406030204" pitchFamily="18" charset="0"/>
                                  </a:rPr>
                                  <m:t>𝑇</m:t>
                                </m:r>
                              </m:e>
                              <m:sub>
                                <m:r>
                                  <a:rPr kumimoji="1" lang="en-US" altLang="ja-JP" sz="1400" b="0" i="1">
                                    <a:latin typeface="Cambria Math" panose="02040503050406030204" pitchFamily="18" charset="0"/>
                                  </a:rPr>
                                  <m:t>𝐷</m:t>
                                </m:r>
                              </m:sub>
                            </m:sSub>
                          </m:num>
                          <m:den>
                            <m:sSup>
                              <m:sSupPr>
                                <m:ctrlPr>
                                  <a:rPr kumimoji="1" lang="en-US" altLang="ja-JP" sz="1400" b="0" i="1">
                                    <a:latin typeface="Cambria Math" panose="02040503050406030204" pitchFamily="18" charset="0"/>
                                  </a:rPr>
                                </m:ctrlPr>
                              </m:sSupPr>
                              <m:e>
                                <m:r>
                                  <a:rPr kumimoji="1" lang="en-US" altLang="ja-JP" sz="1400" b="0" i="1">
                                    <a:latin typeface="Cambria Math" panose="02040503050406030204" pitchFamily="18" charset="0"/>
                                  </a:rPr>
                                  <m:t>𝑇</m:t>
                                </m:r>
                              </m:e>
                              <m:sup>
                                <m:r>
                                  <a:rPr kumimoji="1" lang="en-US" altLang="ja-JP" sz="1400" b="0" i="1">
                                    <a:latin typeface="Cambria Math" panose="02040503050406030204" pitchFamily="18" charset="0"/>
                                  </a:rPr>
                                  <m:t>2</m:t>
                                </m:r>
                              </m:sup>
                            </m:sSup>
                          </m:den>
                        </m:f>
                      </m:e>
                    </m:d>
                  </m:oMath>
                </m:oMathPara>
              </a14:m>
              <a:endParaRPr kumimoji="1" lang="ja-JP" altLang="en-US" sz="1400"/>
            </a:p>
          </xdr:txBody>
        </xdr:sp>
      </mc:Choice>
      <mc:Fallback xmlns="">
        <xdr:sp macro="" textlink="">
          <xdr:nvSpPr>
            <xdr:cNvPr id="17" name="テキスト ボックス 16">
              <a:extLst>
                <a:ext uri="{FF2B5EF4-FFF2-40B4-BE49-F238E27FC236}">
                  <a16:creationId xmlns:a16="http://schemas.microsoft.com/office/drawing/2014/main" id="{789B4247-897E-F381-81EB-85CFEF47E868}"/>
                </a:ext>
              </a:extLst>
            </xdr:cNvPr>
            <xdr:cNvSpPr txBox="1"/>
          </xdr:nvSpPr>
          <xdr:spPr>
            <a:xfrm>
              <a:off x="463947" y="7270466"/>
              <a:ext cx="1763543"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400" b="0" i="0">
                  <a:latin typeface="Cambria Math" panose="02040503050406030204" pitchFamily="18" charset="0"/>
                </a:rPr>
                <a:t>𝐶𝑠=2.5𝑆η((𝑇_𝐶 𝑇_𝐷)/𝑇^2 )</a:t>
              </a:r>
              <a:endParaRPr kumimoji="1" lang="ja-JP" altLang="en-US" sz="1400"/>
            </a:p>
          </xdr:txBody>
        </xdr:sp>
      </mc:Fallback>
    </mc:AlternateContent>
    <xdr:clientData/>
  </xdr:oneCellAnchor>
  <xdr:twoCellAnchor>
    <xdr:from>
      <xdr:col>1</xdr:col>
      <xdr:colOff>136069</xdr:colOff>
      <xdr:row>38</xdr:row>
      <xdr:rowOff>148998</xdr:rowOff>
    </xdr:from>
    <xdr:to>
      <xdr:col>4</xdr:col>
      <xdr:colOff>415018</xdr:colOff>
      <xdr:row>49</xdr:row>
      <xdr:rowOff>95250</xdr:rowOff>
    </xdr:to>
    <xdr:graphicFrame macro="">
      <xdr:nvGraphicFramePr>
        <xdr:cNvPr id="18" name="グラフ 17">
          <a:extLst>
            <a:ext uri="{FF2B5EF4-FFF2-40B4-BE49-F238E27FC236}">
              <a16:creationId xmlns:a16="http://schemas.microsoft.com/office/drawing/2014/main" id="{00000000-0008-0000-07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0</xdr:col>
      <xdr:colOff>624511</xdr:colOff>
      <xdr:row>60</xdr:row>
      <xdr:rowOff>100861</xdr:rowOff>
    </xdr:from>
    <xdr:ext cx="2103722" cy="479427"/>
    <mc:AlternateContent xmlns:mc="http://schemas.openxmlformats.org/markup-compatibility/2006" xmlns:a14="http://schemas.microsoft.com/office/drawing/2010/main">
      <mc:Choice Requires="a14">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624511" y="5291987"/>
              <a:ext cx="2103722" cy="479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en-US" altLang="ja-JP" sz="1400" b="0" i="1">
                        <a:latin typeface="Cambria Math" panose="02040503050406030204" pitchFamily="18" charset="0"/>
                      </a:rPr>
                      <m:t>𝐶𝑠</m:t>
                    </m:r>
                    <m:r>
                      <a:rPr kumimoji="1" lang="en-US" altLang="ja-JP" sz="1400" b="0" i="1">
                        <a:latin typeface="Cambria Math" panose="02040503050406030204" pitchFamily="18" charset="0"/>
                      </a:rPr>
                      <m:t>=</m:t>
                    </m:r>
                    <m:r>
                      <a:rPr kumimoji="1" lang="en-US" altLang="ja-JP" sz="1400" b="0" i="1">
                        <a:latin typeface="Cambria Math" panose="02040503050406030204" pitchFamily="18" charset="0"/>
                      </a:rPr>
                      <m:t>𝑆</m:t>
                    </m:r>
                    <m:d>
                      <m:dPr>
                        <m:begChr m:val="["/>
                        <m:endChr m:val="]"/>
                        <m:ctrlPr>
                          <a:rPr kumimoji="1" lang="en-US" altLang="ja-JP" sz="1400" b="0" i="1">
                            <a:latin typeface="Cambria Math" panose="02040503050406030204" pitchFamily="18" charset="0"/>
                          </a:rPr>
                        </m:ctrlPr>
                      </m:dPr>
                      <m:e>
                        <m:r>
                          <a:rPr kumimoji="1" lang="en-US" altLang="ja-JP" sz="1400" b="0" i="1">
                            <a:latin typeface="Cambria Math" panose="02040503050406030204" pitchFamily="18" charset="0"/>
                          </a:rPr>
                          <m:t>1+</m:t>
                        </m:r>
                        <m:f>
                          <m:fPr>
                            <m:ctrlPr>
                              <a:rPr kumimoji="1" lang="en-US" altLang="ja-JP" sz="1400" b="0" i="1">
                                <a:latin typeface="Cambria Math" panose="02040503050406030204" pitchFamily="18" charset="0"/>
                              </a:rPr>
                            </m:ctrlPr>
                          </m:fPr>
                          <m:num>
                            <m:r>
                              <a:rPr kumimoji="1" lang="en-US" altLang="ja-JP" sz="1400" b="0" i="1">
                                <a:latin typeface="Cambria Math" panose="02040503050406030204" pitchFamily="18" charset="0"/>
                              </a:rPr>
                              <m:t>𝑇</m:t>
                            </m:r>
                          </m:num>
                          <m:den>
                            <m:sSub>
                              <m:sSubPr>
                                <m:ctrlPr>
                                  <a:rPr kumimoji="1" lang="en-US" altLang="ja-JP" sz="1400" b="0" i="1">
                                    <a:latin typeface="Cambria Math" panose="02040503050406030204" pitchFamily="18" charset="0"/>
                                  </a:rPr>
                                </m:ctrlPr>
                              </m:sSubPr>
                              <m:e>
                                <m:r>
                                  <a:rPr kumimoji="1" lang="en-US" altLang="ja-JP" sz="1400" b="0" i="1">
                                    <a:latin typeface="Cambria Math" panose="02040503050406030204" pitchFamily="18" charset="0"/>
                                  </a:rPr>
                                  <m:t>𝑇</m:t>
                                </m:r>
                              </m:e>
                              <m:sub>
                                <m:r>
                                  <a:rPr kumimoji="1" lang="en-US" altLang="ja-JP" sz="1400" b="0" i="1">
                                    <a:latin typeface="Cambria Math" panose="02040503050406030204" pitchFamily="18" charset="0"/>
                                  </a:rPr>
                                  <m:t>𝐵</m:t>
                                </m:r>
                              </m:sub>
                            </m:sSub>
                          </m:den>
                        </m:f>
                        <m:r>
                          <a:rPr kumimoji="1" lang="en-US" altLang="ja-JP" sz="1400" b="0" i="1">
                            <a:latin typeface="Cambria Math" panose="02040503050406030204" pitchFamily="18" charset="0"/>
                          </a:rPr>
                          <m:t>(2.5</m:t>
                        </m:r>
                        <m:r>
                          <m:rPr>
                            <m:sty m:val="p"/>
                          </m:rPr>
                          <a:rPr kumimoji="1" lang="en-US" altLang="ja-JP" sz="1400" b="0" i="1">
                            <a:latin typeface="Cambria Math" panose="02040503050406030204" pitchFamily="18" charset="0"/>
                          </a:rPr>
                          <m:t>η</m:t>
                        </m:r>
                        <m:r>
                          <a:rPr kumimoji="1" lang="en-US" altLang="ja-JP" sz="1400" b="0" i="1">
                            <a:latin typeface="Cambria Math" panose="02040503050406030204" pitchFamily="18" charset="0"/>
                          </a:rPr>
                          <m:t>−1)</m:t>
                        </m:r>
                      </m:e>
                    </m:d>
                  </m:oMath>
                </m:oMathPara>
              </a14:m>
              <a:endParaRPr kumimoji="1" lang="ja-JP" altLang="en-US" sz="1400"/>
            </a:p>
          </xdr:txBody>
        </xdr:sp>
      </mc:Choice>
      <mc:Fallback xmlns="">
        <xdr:sp macro="" textlink="">
          <xdr:nvSpPr>
            <xdr:cNvPr id="19" name="テキスト ボックス 18">
              <a:extLst>
                <a:ext uri="{FF2B5EF4-FFF2-40B4-BE49-F238E27FC236}">
                  <a16:creationId xmlns:a16="http://schemas.microsoft.com/office/drawing/2014/main" id="{5A3A4566-A566-4AD9-BD5C-EB84DB75AA4D}"/>
                </a:ext>
              </a:extLst>
            </xdr:cNvPr>
            <xdr:cNvSpPr txBox="1"/>
          </xdr:nvSpPr>
          <xdr:spPr>
            <a:xfrm>
              <a:off x="624511" y="5291987"/>
              <a:ext cx="2103722" cy="479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400" b="0" i="0">
                  <a:latin typeface="Cambria Math" panose="02040503050406030204" pitchFamily="18" charset="0"/>
                </a:rPr>
                <a:t>𝐶𝑠=𝑆[1+𝑇/𝑇_𝐵 (2.5η−1)]</a:t>
              </a:r>
              <a:endParaRPr kumimoji="1" lang="ja-JP" altLang="en-US" sz="1400"/>
            </a:p>
          </xdr:txBody>
        </xdr:sp>
      </mc:Fallback>
    </mc:AlternateContent>
    <xdr:clientData/>
  </xdr:oneCellAnchor>
  <xdr:oneCellAnchor>
    <xdr:from>
      <xdr:col>1</xdr:col>
      <xdr:colOff>25797</xdr:colOff>
      <xdr:row>65</xdr:row>
      <xdr:rowOff>5612</xdr:rowOff>
    </xdr:from>
    <xdr:ext cx="1763543" cy="219163"/>
    <mc:AlternateContent xmlns:mc="http://schemas.openxmlformats.org/markup-compatibility/2006" xmlns:a14="http://schemas.microsoft.com/office/drawing/2010/main">
      <mc:Choice Requires="a14">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712958" y="6339738"/>
              <a:ext cx="1763543"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kumimoji="1" lang="en-US" altLang="ja-JP" sz="1400" b="0" i="1">
                      <a:latin typeface="Cambria Math" panose="02040503050406030204" pitchFamily="18" charset="0"/>
                    </a:rPr>
                    <m:t>𝐶𝑠</m:t>
                  </m:r>
                  <m:r>
                    <a:rPr kumimoji="1" lang="en-US" altLang="ja-JP" sz="1400" b="0" i="1">
                      <a:latin typeface="Cambria Math" panose="02040503050406030204" pitchFamily="18" charset="0"/>
                    </a:rPr>
                    <m:t>=2.5</m:t>
                  </m:r>
                  <m:r>
                    <a:rPr kumimoji="1" lang="en-US" altLang="ja-JP" sz="1400" b="0" i="1">
                      <a:latin typeface="Cambria Math" panose="02040503050406030204" pitchFamily="18" charset="0"/>
                    </a:rPr>
                    <m:t>𝑆</m:t>
                  </m:r>
                </m:oMath>
              </a14:m>
              <a:r>
                <a:rPr kumimoji="1" lang="en-US" altLang="ja-JP" sz="1400"/>
                <a:t>η</a:t>
              </a:r>
              <a:endParaRPr kumimoji="1" lang="ja-JP" altLang="en-US" sz="1400"/>
            </a:p>
          </xdr:txBody>
        </xdr:sp>
      </mc:Choice>
      <mc:Fallback xmlns="">
        <xdr:sp macro="" textlink="">
          <xdr:nvSpPr>
            <xdr:cNvPr id="20" name="テキスト ボックス 19">
              <a:extLst>
                <a:ext uri="{FF2B5EF4-FFF2-40B4-BE49-F238E27FC236}">
                  <a16:creationId xmlns:a16="http://schemas.microsoft.com/office/drawing/2014/main" id="{AF9696E1-7208-467C-BCE4-15042DBD0083}"/>
                </a:ext>
              </a:extLst>
            </xdr:cNvPr>
            <xdr:cNvSpPr txBox="1"/>
          </xdr:nvSpPr>
          <xdr:spPr>
            <a:xfrm>
              <a:off x="712958" y="6339738"/>
              <a:ext cx="1763543"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400" b="0" i="0">
                  <a:latin typeface="Cambria Math" panose="02040503050406030204" pitchFamily="18" charset="0"/>
                </a:rPr>
                <a:t>𝐶𝑠=2.5𝑆</a:t>
              </a:r>
              <a:r>
                <a:rPr kumimoji="1" lang="en-US" altLang="ja-JP" sz="1400"/>
                <a:t>η</a:t>
              </a:r>
              <a:endParaRPr kumimoji="1" lang="ja-JP" altLang="en-US" sz="1400"/>
            </a:p>
          </xdr:txBody>
        </xdr:sp>
      </mc:Fallback>
    </mc:AlternateContent>
    <xdr:clientData/>
  </xdr:oneCellAnchor>
  <xdr:oneCellAnchor>
    <xdr:from>
      <xdr:col>0</xdr:col>
      <xdr:colOff>463947</xdr:colOff>
      <xdr:row>67</xdr:row>
      <xdr:rowOff>221966</xdr:rowOff>
    </xdr:from>
    <xdr:ext cx="1763543" cy="484043"/>
    <mc:AlternateContent xmlns:mc="http://schemas.openxmlformats.org/markup-compatibility/2006" xmlns:a14="http://schemas.microsoft.com/office/drawing/2010/main">
      <mc:Choice Requires="a14">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463947" y="7005127"/>
              <a:ext cx="1763543"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en-US" altLang="ja-JP" sz="1400" b="0" i="1">
                        <a:latin typeface="Cambria Math" panose="02040503050406030204" pitchFamily="18" charset="0"/>
                      </a:rPr>
                      <m:t>𝐶𝑠</m:t>
                    </m:r>
                    <m:r>
                      <a:rPr kumimoji="1" lang="en-US" altLang="ja-JP" sz="1400" b="0" i="1">
                        <a:latin typeface="Cambria Math" panose="02040503050406030204" pitchFamily="18" charset="0"/>
                      </a:rPr>
                      <m:t>=2.5</m:t>
                    </m:r>
                    <m:r>
                      <a:rPr kumimoji="1" lang="en-US" altLang="ja-JP" sz="1400" b="0" i="1">
                        <a:latin typeface="Cambria Math" panose="02040503050406030204" pitchFamily="18" charset="0"/>
                      </a:rPr>
                      <m:t>𝑆</m:t>
                    </m:r>
                    <m:r>
                      <m:rPr>
                        <m:sty m:val="p"/>
                      </m:rPr>
                      <a:rPr kumimoji="1" lang="en-US" altLang="ja-JP" sz="1400" b="0" i="1">
                        <a:latin typeface="Cambria Math" panose="02040503050406030204" pitchFamily="18" charset="0"/>
                      </a:rPr>
                      <m:t>η</m:t>
                    </m:r>
                    <m:d>
                      <m:dPr>
                        <m:ctrlPr>
                          <a:rPr kumimoji="1" lang="en-US" altLang="ja-JP" sz="1400" b="0" i="1">
                            <a:latin typeface="Cambria Math" panose="02040503050406030204" pitchFamily="18" charset="0"/>
                          </a:rPr>
                        </m:ctrlPr>
                      </m:dPr>
                      <m:e>
                        <m:f>
                          <m:fPr>
                            <m:ctrlPr>
                              <a:rPr kumimoji="1" lang="en-US" altLang="ja-JP" sz="1400" b="0" i="1">
                                <a:latin typeface="Cambria Math" panose="02040503050406030204" pitchFamily="18" charset="0"/>
                              </a:rPr>
                            </m:ctrlPr>
                          </m:fPr>
                          <m:num>
                            <m:sSub>
                              <m:sSubPr>
                                <m:ctrlPr>
                                  <a:rPr kumimoji="1" lang="en-US" altLang="ja-JP" sz="1400" b="0" i="1">
                                    <a:latin typeface="Cambria Math" panose="02040503050406030204" pitchFamily="18" charset="0"/>
                                  </a:rPr>
                                </m:ctrlPr>
                              </m:sSubPr>
                              <m:e>
                                <m:r>
                                  <a:rPr kumimoji="1" lang="en-US" altLang="ja-JP" sz="1400" b="0" i="1">
                                    <a:latin typeface="Cambria Math" panose="02040503050406030204" pitchFamily="18" charset="0"/>
                                  </a:rPr>
                                  <m:t>𝑇</m:t>
                                </m:r>
                              </m:e>
                              <m:sub>
                                <m:r>
                                  <a:rPr kumimoji="1" lang="en-US" altLang="ja-JP" sz="1400" b="0" i="1">
                                    <a:latin typeface="Cambria Math" panose="02040503050406030204" pitchFamily="18" charset="0"/>
                                  </a:rPr>
                                  <m:t>𝐶</m:t>
                                </m:r>
                              </m:sub>
                            </m:sSub>
                          </m:num>
                          <m:den>
                            <m:r>
                              <a:rPr kumimoji="1" lang="en-US" altLang="ja-JP" sz="1400" b="0" i="1">
                                <a:latin typeface="Cambria Math" panose="02040503050406030204" pitchFamily="18" charset="0"/>
                              </a:rPr>
                              <m:t>𝑇</m:t>
                            </m:r>
                          </m:den>
                        </m:f>
                      </m:e>
                    </m:d>
                  </m:oMath>
                </m:oMathPara>
              </a14:m>
              <a:endParaRPr kumimoji="1" lang="ja-JP" altLang="en-US" sz="1400"/>
            </a:p>
          </xdr:txBody>
        </xdr:sp>
      </mc:Choice>
      <mc:Fallback xmlns="">
        <xdr:sp macro="" textlink="">
          <xdr:nvSpPr>
            <xdr:cNvPr id="21" name="テキスト ボックス 20">
              <a:extLst>
                <a:ext uri="{FF2B5EF4-FFF2-40B4-BE49-F238E27FC236}">
                  <a16:creationId xmlns:a16="http://schemas.microsoft.com/office/drawing/2014/main" id="{65FBAA0A-F179-43BD-BBE4-4E6EFA31203D}"/>
                </a:ext>
              </a:extLst>
            </xdr:cNvPr>
            <xdr:cNvSpPr txBox="1"/>
          </xdr:nvSpPr>
          <xdr:spPr>
            <a:xfrm>
              <a:off x="463947" y="7005127"/>
              <a:ext cx="1763543"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400" b="0" i="0">
                  <a:latin typeface="Cambria Math" panose="02040503050406030204" pitchFamily="18" charset="0"/>
                </a:rPr>
                <a:t>𝐶𝑠=2.5𝑆η(𝑇_𝐶/𝑇)</a:t>
              </a:r>
              <a:endParaRPr kumimoji="1" lang="ja-JP" altLang="en-US" sz="1400"/>
            </a:p>
          </xdr:txBody>
        </xdr:sp>
      </mc:Fallback>
    </mc:AlternateContent>
    <xdr:clientData/>
  </xdr:oneCellAnchor>
  <xdr:oneCellAnchor>
    <xdr:from>
      <xdr:col>0</xdr:col>
      <xdr:colOff>463947</xdr:colOff>
      <xdr:row>71</xdr:row>
      <xdr:rowOff>242376</xdr:rowOff>
    </xdr:from>
    <xdr:ext cx="1763543" cy="484043"/>
    <mc:AlternateContent xmlns:mc="http://schemas.openxmlformats.org/markup-compatibility/2006" xmlns:a14="http://schemas.microsoft.com/office/drawing/2010/main">
      <mc:Choice Requires="a14">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463947" y="7944019"/>
              <a:ext cx="1763543"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en-US" altLang="ja-JP" sz="1400" b="0" i="1">
                        <a:latin typeface="Cambria Math" panose="02040503050406030204" pitchFamily="18" charset="0"/>
                      </a:rPr>
                      <m:t>𝐶𝑠</m:t>
                    </m:r>
                    <m:r>
                      <a:rPr kumimoji="1" lang="en-US" altLang="ja-JP" sz="1400" b="0" i="1">
                        <a:latin typeface="Cambria Math" panose="02040503050406030204" pitchFamily="18" charset="0"/>
                      </a:rPr>
                      <m:t>=2.5</m:t>
                    </m:r>
                    <m:r>
                      <a:rPr kumimoji="1" lang="en-US" altLang="ja-JP" sz="1400" b="0" i="1">
                        <a:latin typeface="Cambria Math" panose="02040503050406030204" pitchFamily="18" charset="0"/>
                      </a:rPr>
                      <m:t>𝑆</m:t>
                    </m:r>
                    <m:r>
                      <m:rPr>
                        <m:sty m:val="p"/>
                      </m:rPr>
                      <a:rPr kumimoji="1" lang="en-US" altLang="ja-JP" sz="1400" b="0" i="1">
                        <a:latin typeface="Cambria Math" panose="02040503050406030204" pitchFamily="18" charset="0"/>
                      </a:rPr>
                      <m:t>η</m:t>
                    </m:r>
                    <m:d>
                      <m:dPr>
                        <m:ctrlPr>
                          <a:rPr kumimoji="1" lang="en-US" altLang="ja-JP" sz="1400" b="0" i="1">
                            <a:latin typeface="Cambria Math" panose="02040503050406030204" pitchFamily="18" charset="0"/>
                          </a:rPr>
                        </m:ctrlPr>
                      </m:dPr>
                      <m:e>
                        <m:f>
                          <m:fPr>
                            <m:ctrlPr>
                              <a:rPr kumimoji="1" lang="en-US" altLang="ja-JP" sz="1400" b="0" i="1">
                                <a:latin typeface="Cambria Math" panose="02040503050406030204" pitchFamily="18" charset="0"/>
                              </a:rPr>
                            </m:ctrlPr>
                          </m:fPr>
                          <m:num>
                            <m:sSub>
                              <m:sSubPr>
                                <m:ctrlPr>
                                  <a:rPr kumimoji="1" lang="en-US" altLang="ja-JP" sz="1400" b="0" i="1">
                                    <a:latin typeface="Cambria Math" panose="02040503050406030204" pitchFamily="18" charset="0"/>
                                  </a:rPr>
                                </m:ctrlPr>
                              </m:sSubPr>
                              <m:e>
                                <m:r>
                                  <a:rPr kumimoji="1" lang="en-US" altLang="ja-JP" sz="1400" b="0" i="1">
                                    <a:latin typeface="Cambria Math" panose="02040503050406030204" pitchFamily="18" charset="0"/>
                                  </a:rPr>
                                  <m:t>𝑇</m:t>
                                </m:r>
                              </m:e>
                              <m:sub>
                                <m:r>
                                  <a:rPr kumimoji="1" lang="en-US" altLang="ja-JP" sz="1400" b="0" i="1">
                                    <a:latin typeface="Cambria Math" panose="02040503050406030204" pitchFamily="18" charset="0"/>
                                  </a:rPr>
                                  <m:t>𝐶</m:t>
                                </m:r>
                              </m:sub>
                            </m:sSub>
                            <m:sSub>
                              <m:sSubPr>
                                <m:ctrlPr>
                                  <a:rPr kumimoji="1" lang="en-US" altLang="ja-JP" sz="1400" b="0" i="1">
                                    <a:latin typeface="Cambria Math" panose="02040503050406030204" pitchFamily="18" charset="0"/>
                                  </a:rPr>
                                </m:ctrlPr>
                              </m:sSubPr>
                              <m:e>
                                <m:r>
                                  <a:rPr kumimoji="1" lang="en-US" altLang="ja-JP" sz="1400" b="0" i="1">
                                    <a:latin typeface="Cambria Math" panose="02040503050406030204" pitchFamily="18" charset="0"/>
                                  </a:rPr>
                                  <m:t>𝑇</m:t>
                                </m:r>
                              </m:e>
                              <m:sub>
                                <m:r>
                                  <a:rPr kumimoji="1" lang="en-US" altLang="ja-JP" sz="1400" b="0" i="1">
                                    <a:latin typeface="Cambria Math" panose="02040503050406030204" pitchFamily="18" charset="0"/>
                                  </a:rPr>
                                  <m:t>𝐷</m:t>
                                </m:r>
                              </m:sub>
                            </m:sSub>
                          </m:num>
                          <m:den>
                            <m:sSup>
                              <m:sSupPr>
                                <m:ctrlPr>
                                  <a:rPr kumimoji="1" lang="en-US" altLang="ja-JP" sz="1400" b="0" i="1">
                                    <a:latin typeface="Cambria Math" panose="02040503050406030204" pitchFamily="18" charset="0"/>
                                  </a:rPr>
                                </m:ctrlPr>
                              </m:sSupPr>
                              <m:e>
                                <m:r>
                                  <a:rPr kumimoji="1" lang="en-US" altLang="ja-JP" sz="1400" b="0" i="1">
                                    <a:latin typeface="Cambria Math" panose="02040503050406030204" pitchFamily="18" charset="0"/>
                                  </a:rPr>
                                  <m:t>𝑇</m:t>
                                </m:r>
                              </m:e>
                              <m:sup>
                                <m:r>
                                  <a:rPr kumimoji="1" lang="en-US" altLang="ja-JP" sz="1400" b="0" i="1">
                                    <a:latin typeface="Cambria Math" panose="02040503050406030204" pitchFamily="18" charset="0"/>
                                  </a:rPr>
                                  <m:t>2</m:t>
                                </m:r>
                              </m:sup>
                            </m:sSup>
                          </m:den>
                        </m:f>
                      </m:e>
                    </m:d>
                  </m:oMath>
                </m:oMathPara>
              </a14:m>
              <a:endParaRPr kumimoji="1" lang="ja-JP" altLang="en-US" sz="1400"/>
            </a:p>
          </xdr:txBody>
        </xdr:sp>
      </mc:Choice>
      <mc:Fallback xmlns="">
        <xdr:sp macro="" textlink="">
          <xdr:nvSpPr>
            <xdr:cNvPr id="22" name="テキスト ボックス 21">
              <a:extLst>
                <a:ext uri="{FF2B5EF4-FFF2-40B4-BE49-F238E27FC236}">
                  <a16:creationId xmlns:a16="http://schemas.microsoft.com/office/drawing/2014/main" id="{709B0036-8A4C-4AF0-8335-4AEBFF97C264}"/>
                </a:ext>
              </a:extLst>
            </xdr:cNvPr>
            <xdr:cNvSpPr txBox="1"/>
          </xdr:nvSpPr>
          <xdr:spPr>
            <a:xfrm>
              <a:off x="463947" y="7944019"/>
              <a:ext cx="1763543"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400" b="0" i="0">
                  <a:latin typeface="Cambria Math" panose="02040503050406030204" pitchFamily="18" charset="0"/>
                </a:rPr>
                <a:t>𝐶𝑠=2.5𝑆η((𝑇_𝐶 𝑇_𝐷)/𝑇^2 )</a:t>
              </a:r>
              <a:endParaRPr kumimoji="1" lang="ja-JP" altLang="en-US" sz="1400"/>
            </a:p>
          </xdr:txBody>
        </xdr:sp>
      </mc:Fallback>
    </mc:AlternateContent>
    <xdr:clientData/>
  </xdr:oneCellAnchor>
  <xdr:twoCellAnchor>
    <xdr:from>
      <xdr:col>1</xdr:col>
      <xdr:colOff>136069</xdr:colOff>
      <xdr:row>74</xdr:row>
      <xdr:rowOff>148998</xdr:rowOff>
    </xdr:from>
    <xdr:to>
      <xdr:col>4</xdr:col>
      <xdr:colOff>415018</xdr:colOff>
      <xdr:row>85</xdr:row>
      <xdr:rowOff>95250</xdr:rowOff>
    </xdr:to>
    <xdr:graphicFrame macro="">
      <xdr:nvGraphicFramePr>
        <xdr:cNvPr id="23" name="グラフ 22">
          <a:extLst>
            <a:ext uri="{FF2B5EF4-FFF2-40B4-BE49-F238E27FC236}">
              <a16:creationId xmlns:a16="http://schemas.microsoft.com/office/drawing/2014/main" id="{00000000-0008-0000-07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182095</xdr:colOff>
      <xdr:row>52</xdr:row>
      <xdr:rowOff>116379</xdr:rowOff>
    </xdr:from>
    <xdr:to>
      <xdr:col>8</xdr:col>
      <xdr:colOff>2290402</xdr:colOff>
      <xdr:row>64</xdr:row>
      <xdr:rowOff>153358</xdr:rowOff>
    </xdr:to>
    <xdr:graphicFrame macro="">
      <xdr:nvGraphicFramePr>
        <xdr:cNvPr id="24" name="グラフ 23">
          <a:extLst>
            <a:ext uri="{FF2B5EF4-FFF2-40B4-BE49-F238E27FC236}">
              <a16:creationId xmlns:a16="http://schemas.microsoft.com/office/drawing/2014/main" id="{00000000-0008-0000-07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649941</xdr:colOff>
      <xdr:row>96</xdr:row>
      <xdr:rowOff>67235</xdr:rowOff>
    </xdr:from>
    <xdr:ext cx="4529536" cy="2532530"/>
    <xdr:pic>
      <xdr:nvPicPr>
        <xdr:cNvPr id="8" name="図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297641" y="15126260"/>
          <a:ext cx="4529536" cy="25325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297756</xdr:colOff>
      <xdr:row>121</xdr:row>
      <xdr:rowOff>58750</xdr:rowOff>
    </xdr:from>
    <xdr:to>
      <xdr:col>8</xdr:col>
      <xdr:colOff>84844</xdr:colOff>
      <xdr:row>163</xdr:row>
      <xdr:rowOff>112538</xdr:rowOff>
    </xdr:to>
    <xdr:graphicFrame macro="">
      <xdr:nvGraphicFramePr>
        <xdr:cNvPr id="9" name="グラフ 8">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243327</xdr:colOff>
      <xdr:row>172</xdr:row>
      <xdr:rowOff>168408</xdr:rowOff>
    </xdr:from>
    <xdr:to>
      <xdr:col>8</xdr:col>
      <xdr:colOff>30415</xdr:colOff>
      <xdr:row>189</xdr:row>
      <xdr:rowOff>31697</xdr:rowOff>
    </xdr:to>
    <xdr:graphicFrame macro="">
      <xdr:nvGraphicFramePr>
        <xdr:cNvPr id="10" name="グラフ 9">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207817</xdr:colOff>
      <xdr:row>197</xdr:row>
      <xdr:rowOff>127660</xdr:rowOff>
    </xdr:from>
    <xdr:to>
      <xdr:col>7</xdr:col>
      <xdr:colOff>611083</xdr:colOff>
      <xdr:row>213</xdr:row>
      <xdr:rowOff>99951</xdr:rowOff>
    </xdr:to>
    <xdr:graphicFrame macro="">
      <xdr:nvGraphicFramePr>
        <xdr:cNvPr id="11" name="グラフ 10">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255259</xdr:colOff>
      <xdr:row>73</xdr:row>
      <xdr:rowOff>77671</xdr:rowOff>
    </xdr:from>
    <xdr:to>
      <xdr:col>29</xdr:col>
      <xdr:colOff>820139</xdr:colOff>
      <xdr:row>93</xdr:row>
      <xdr:rowOff>38347</xdr:rowOff>
    </xdr:to>
    <xdr:graphicFrame macro="">
      <xdr:nvGraphicFramePr>
        <xdr:cNvPr id="12" name="グラフ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421819</xdr:colOff>
      <xdr:row>73</xdr:row>
      <xdr:rowOff>7670</xdr:rowOff>
    </xdr:from>
    <xdr:to>
      <xdr:col>36</xdr:col>
      <xdr:colOff>343889</xdr:colOff>
      <xdr:row>93</xdr:row>
      <xdr:rowOff>11132</xdr:rowOff>
    </xdr:to>
    <xdr:graphicFrame macro="">
      <xdr:nvGraphicFramePr>
        <xdr:cNvPr id="13" name="グラフ 12">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29</xdr:col>
      <xdr:colOff>616324</xdr:colOff>
      <xdr:row>178</xdr:row>
      <xdr:rowOff>129987</xdr:rowOff>
    </xdr:from>
    <xdr:to>
      <xdr:col>35</xdr:col>
      <xdr:colOff>179294</xdr:colOff>
      <xdr:row>195</xdr:row>
      <xdr:rowOff>15687</xdr:rowOff>
    </xdr:to>
    <xdr:graphicFrame macro="">
      <xdr:nvGraphicFramePr>
        <xdr:cNvPr id="14" name="グラフ 13">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30</xdr:col>
      <xdr:colOff>22412</xdr:colOff>
      <xdr:row>161</xdr:row>
      <xdr:rowOff>51547</xdr:rowOff>
    </xdr:from>
    <xdr:to>
      <xdr:col>35</xdr:col>
      <xdr:colOff>268941</xdr:colOff>
      <xdr:row>177</xdr:row>
      <xdr:rowOff>105335</xdr:rowOff>
    </xdr:to>
    <xdr:graphicFrame macro="">
      <xdr:nvGraphicFramePr>
        <xdr:cNvPr id="15" name="グラフ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37</xdr:col>
      <xdr:colOff>20409</xdr:colOff>
      <xdr:row>111</xdr:row>
      <xdr:rowOff>138794</xdr:rowOff>
    </xdr:from>
    <xdr:to>
      <xdr:col>49</xdr:col>
      <xdr:colOff>666750</xdr:colOff>
      <xdr:row>147</xdr:row>
      <xdr:rowOff>68036</xdr:rowOff>
    </xdr:to>
    <xdr:graphicFrame macro="">
      <xdr:nvGraphicFramePr>
        <xdr:cNvPr id="16" name="グラフ 15">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37</xdr:col>
      <xdr:colOff>258535</xdr:colOff>
      <xdr:row>2</xdr:row>
      <xdr:rowOff>30925</xdr:rowOff>
    </xdr:from>
    <xdr:to>
      <xdr:col>48</xdr:col>
      <xdr:colOff>612322</xdr:colOff>
      <xdr:row>40</xdr:row>
      <xdr:rowOff>126176</xdr:rowOff>
    </xdr:to>
    <xdr:graphicFrame macro="">
      <xdr:nvGraphicFramePr>
        <xdr:cNvPr id="17" name="グラフ 16">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29</xdr:col>
      <xdr:colOff>488256</xdr:colOff>
      <xdr:row>96</xdr:row>
      <xdr:rowOff>44824</xdr:rowOff>
    </xdr:from>
    <xdr:to>
      <xdr:col>35</xdr:col>
      <xdr:colOff>115261</xdr:colOff>
      <xdr:row>117</xdr:row>
      <xdr:rowOff>1</xdr:rowOff>
    </xdr:to>
    <xdr:graphicFrame macro="">
      <xdr:nvGraphicFramePr>
        <xdr:cNvPr id="18" name="グラフ 17">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29</xdr:col>
      <xdr:colOff>438950</xdr:colOff>
      <xdr:row>118</xdr:row>
      <xdr:rowOff>152400</xdr:rowOff>
    </xdr:from>
    <xdr:to>
      <xdr:col>35</xdr:col>
      <xdr:colOff>65955</xdr:colOff>
      <xdr:row>139</xdr:row>
      <xdr:rowOff>107577</xdr:rowOff>
    </xdr:to>
    <xdr:graphicFrame macro="">
      <xdr:nvGraphicFramePr>
        <xdr:cNvPr id="19" name="グラフ 18">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67839</xdr:colOff>
      <xdr:row>8</xdr:row>
      <xdr:rowOff>129858</xdr:rowOff>
    </xdr:from>
    <xdr:to>
      <xdr:col>6</xdr:col>
      <xdr:colOff>614351</xdr:colOff>
      <xdr:row>16</xdr:row>
      <xdr:rowOff>5387</xdr:rowOff>
    </xdr:to>
    <xdr:pic>
      <xdr:nvPicPr>
        <xdr:cNvPr id="20" name="図 19">
          <a:extLst>
            <a:ext uri="{FF2B5EF4-FFF2-40B4-BE49-F238E27FC236}">
              <a16:creationId xmlns:a16="http://schemas.microsoft.com/office/drawing/2014/main" id="{00000000-0008-0000-0800-000014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1115590" y="1922799"/>
          <a:ext cx="3280747" cy="1668470"/>
        </a:xfrm>
        <a:prstGeom prst="rect">
          <a:avLst/>
        </a:prstGeom>
      </xdr:spPr>
    </xdr:pic>
    <xdr:clientData/>
  </xdr:twoCellAnchor>
  <xdr:twoCellAnchor editAs="oneCell">
    <xdr:from>
      <xdr:col>2</xdr:col>
      <xdr:colOff>69213</xdr:colOff>
      <xdr:row>24</xdr:row>
      <xdr:rowOff>104420</xdr:rowOff>
    </xdr:from>
    <xdr:to>
      <xdr:col>7</xdr:col>
      <xdr:colOff>135548</xdr:colOff>
      <xdr:row>30</xdr:row>
      <xdr:rowOff>144004</xdr:rowOff>
    </xdr:to>
    <xdr:pic>
      <xdr:nvPicPr>
        <xdr:cNvPr id="21" name="図 20">
          <a:extLst>
            <a:ext uri="{FF2B5EF4-FFF2-40B4-BE49-F238E27FC236}">
              <a16:creationId xmlns:a16="http://schemas.microsoft.com/office/drawing/2014/main" id="{00000000-0008-0000-0800-000015000000}"/>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1116963" y="5467728"/>
          <a:ext cx="3491672" cy="13804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0</xdr:row>
      <xdr:rowOff>190500</xdr:rowOff>
    </xdr:from>
    <xdr:to>
      <xdr:col>14</xdr:col>
      <xdr:colOff>0</xdr:colOff>
      <xdr:row>44</xdr:row>
      <xdr:rowOff>224515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714500" y="3048000"/>
          <a:ext cx="7620000" cy="10525126"/>
        </a:xfrm>
        <a:prstGeom prst="rect">
          <a:avLst/>
        </a:prstGeom>
      </xdr:spPr>
    </xdr:pic>
    <xdr:clientData/>
  </xdr:twoCellAnchor>
  <xdr:twoCellAnchor editAs="oneCell">
    <xdr:from>
      <xdr:col>3</xdr:col>
      <xdr:colOff>0</xdr:colOff>
      <xdr:row>44</xdr:row>
      <xdr:rowOff>47624</xdr:rowOff>
    </xdr:from>
    <xdr:to>
      <xdr:col>13</xdr:col>
      <xdr:colOff>333375</xdr:colOff>
      <xdr:row>89</xdr:row>
      <xdr:rowOff>190495</xdr:rowOff>
    </xdr:to>
    <xdr:pic>
      <xdr:nvPicPr>
        <xdr:cNvPr id="3" name="図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00250" y="13382624"/>
          <a:ext cx="7000875" cy="10858501"/>
        </a:xfrm>
        <a:prstGeom prst="rect">
          <a:avLst/>
        </a:prstGeom>
      </xdr:spPr>
    </xdr:pic>
    <xdr:clientData/>
  </xdr:twoCellAnchor>
  <xdr:twoCellAnchor editAs="oneCell">
    <xdr:from>
      <xdr:col>2</xdr:col>
      <xdr:colOff>285750</xdr:colOff>
      <xdr:row>91</xdr:row>
      <xdr:rowOff>47620</xdr:rowOff>
    </xdr:from>
    <xdr:to>
      <xdr:col>13</xdr:col>
      <xdr:colOff>142875</xdr:colOff>
      <xdr:row>136</xdr:row>
      <xdr:rowOff>47625</xdr:rowOff>
    </xdr:to>
    <xdr:pic>
      <xdr:nvPicPr>
        <xdr:cNvPr id="4" name="図 3">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1619250" y="24574500"/>
          <a:ext cx="7191375" cy="10715625"/>
        </a:xfrm>
        <a:prstGeom prst="rect">
          <a:avLst/>
        </a:prstGeom>
      </xdr:spPr>
    </xdr:pic>
    <xdr:clientData/>
  </xdr:twoCellAnchor>
  <xdr:twoCellAnchor editAs="oneCell">
    <xdr:from>
      <xdr:col>2</xdr:col>
      <xdr:colOff>190500</xdr:colOff>
      <xdr:row>138</xdr:row>
      <xdr:rowOff>142875</xdr:rowOff>
    </xdr:from>
    <xdr:to>
      <xdr:col>13</xdr:col>
      <xdr:colOff>0</xdr:colOff>
      <xdr:row>182</xdr:row>
      <xdr:rowOff>190499</xdr:rowOff>
    </xdr:to>
    <xdr:pic>
      <xdr:nvPicPr>
        <xdr:cNvPr id="5" name="図 4">
          <a:extLst>
            <a:ext uri="{FF2B5EF4-FFF2-40B4-BE49-F238E27FC236}">
              <a16:creationId xmlns:a16="http://schemas.microsoft.com/office/drawing/2014/main" id="{00000000-0008-0000-0B00-000005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524000" y="35861625"/>
          <a:ext cx="7143750" cy="10525125"/>
        </a:xfrm>
        <a:prstGeom prst="rect">
          <a:avLst/>
        </a:prstGeom>
      </xdr:spPr>
    </xdr:pic>
    <xdr:clientData/>
  </xdr:twoCellAnchor>
  <xdr:twoCellAnchor editAs="oneCell">
    <xdr:from>
      <xdr:col>2</xdr:col>
      <xdr:colOff>476250</xdr:colOff>
      <xdr:row>182</xdr:row>
      <xdr:rowOff>142875</xdr:rowOff>
    </xdr:from>
    <xdr:to>
      <xdr:col>13</xdr:col>
      <xdr:colOff>142875</xdr:colOff>
      <xdr:row>226</xdr:row>
      <xdr:rowOff>224514</xdr:rowOff>
    </xdr:to>
    <xdr:pic>
      <xdr:nvPicPr>
        <xdr:cNvPr id="6" name="図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1809750" y="46339125"/>
          <a:ext cx="7000875" cy="10572750"/>
        </a:xfrm>
        <a:prstGeom prst="rect">
          <a:avLst/>
        </a:prstGeom>
      </xdr:spPr>
    </xdr:pic>
    <xdr:clientData/>
  </xdr:twoCellAnchor>
  <xdr:twoCellAnchor editAs="oneCell">
    <xdr:from>
      <xdr:col>2</xdr:col>
      <xdr:colOff>142876</xdr:colOff>
      <xdr:row>226</xdr:row>
      <xdr:rowOff>142875</xdr:rowOff>
    </xdr:from>
    <xdr:to>
      <xdr:col>13</xdr:col>
      <xdr:colOff>47626</xdr:colOff>
      <xdr:row>272</xdr:row>
      <xdr:rowOff>142875</xdr:rowOff>
    </xdr:to>
    <xdr:pic>
      <xdr:nvPicPr>
        <xdr:cNvPr id="7" name="図 6">
          <a:extLst>
            <a:ext uri="{FF2B5EF4-FFF2-40B4-BE49-F238E27FC236}">
              <a16:creationId xmlns:a16="http://schemas.microsoft.com/office/drawing/2014/main" id="{00000000-0008-0000-0B00-000007000000}"/>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1476376" y="56816625"/>
          <a:ext cx="7239000" cy="10953750"/>
        </a:xfrm>
        <a:prstGeom prst="rect">
          <a:avLst/>
        </a:prstGeom>
      </xdr:spPr>
    </xdr:pic>
    <xdr:clientData/>
  </xdr:twoCellAnchor>
  <xdr:twoCellAnchor editAs="oneCell">
    <xdr:from>
      <xdr:col>1</xdr:col>
      <xdr:colOff>190500</xdr:colOff>
      <xdr:row>269</xdr:row>
      <xdr:rowOff>142869</xdr:rowOff>
    </xdr:from>
    <xdr:to>
      <xdr:col>12</xdr:col>
      <xdr:colOff>238125</xdr:colOff>
      <xdr:row>312</xdr:row>
      <xdr:rowOff>223837</xdr:rowOff>
    </xdr:to>
    <xdr:pic>
      <xdr:nvPicPr>
        <xdr:cNvPr id="8" name="図 7">
          <a:extLst>
            <a:ext uri="{FF2B5EF4-FFF2-40B4-BE49-F238E27FC236}">
              <a16:creationId xmlns:a16="http://schemas.microsoft.com/office/drawing/2014/main" id="{00000000-0008-0000-0B00-000008000000}"/>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857250" y="67055999"/>
          <a:ext cx="7381875" cy="10320338"/>
        </a:xfrm>
        <a:prstGeom prst="rect">
          <a:avLst/>
        </a:prstGeom>
      </xdr:spPr>
    </xdr:pic>
    <xdr:clientData/>
  </xdr:twoCellAnchor>
  <xdr:twoCellAnchor editAs="oneCell">
    <xdr:from>
      <xdr:col>14</xdr:col>
      <xdr:colOff>342901</xdr:colOff>
      <xdr:row>215</xdr:row>
      <xdr:rowOff>190500</xdr:rowOff>
    </xdr:from>
    <xdr:to>
      <xdr:col>24</xdr:col>
      <xdr:colOff>361951</xdr:colOff>
      <xdr:row>262</xdr:row>
      <xdr:rowOff>114300</xdr:rowOff>
    </xdr:to>
    <xdr:pic>
      <xdr:nvPicPr>
        <xdr:cNvPr id="9" name="図 8">
          <a:extLst>
            <a:ext uri="{FF2B5EF4-FFF2-40B4-BE49-F238E27FC236}">
              <a16:creationId xmlns:a16="http://schemas.microsoft.com/office/drawing/2014/main" id="{00000000-0008-0000-0B00-000009000000}"/>
            </a:ext>
          </a:extLst>
        </xdr:cNvPr>
        <xdr:cNvPicPr>
          <a:picLocks noChangeAspect="1"/>
        </xdr:cNvPicPr>
      </xdr:nvPicPr>
      <xdr:blipFill rotWithShape="1">
        <a:blip xmlns:r="http://schemas.openxmlformats.org/officeDocument/2006/relationships" r:embed="rId8"/>
        <a:srcRect l="54425" t="19711" r="19132" b="19970"/>
        <a:stretch/>
      </xdr:blipFill>
      <xdr:spPr>
        <a:xfrm>
          <a:off x="9944101" y="49339500"/>
          <a:ext cx="6877050" cy="10668000"/>
        </a:xfrm>
        <a:prstGeom prst="rect">
          <a:avLst/>
        </a:prstGeom>
      </xdr:spPr>
    </xdr:pic>
    <xdr:clientData/>
  </xdr:twoCellAnchor>
  <xdr:twoCellAnchor editAs="oneCell">
    <xdr:from>
      <xdr:col>17</xdr:col>
      <xdr:colOff>95249</xdr:colOff>
      <xdr:row>0</xdr:row>
      <xdr:rowOff>142875</xdr:rowOff>
    </xdr:from>
    <xdr:to>
      <xdr:col>27</xdr:col>
      <xdr:colOff>190500</xdr:colOff>
      <xdr:row>47</xdr:row>
      <xdr:rowOff>47620</xdr:rowOff>
    </xdr:to>
    <xdr:pic>
      <xdr:nvPicPr>
        <xdr:cNvPr id="10" name="図 9">
          <a:extLst>
            <a:ext uri="{FF2B5EF4-FFF2-40B4-BE49-F238E27FC236}">
              <a16:creationId xmlns:a16="http://schemas.microsoft.com/office/drawing/2014/main" id="{00000000-0008-0000-0B00-00000A000000}"/>
            </a:ext>
          </a:extLst>
        </xdr:cNvPr>
        <xdr:cNvPicPr>
          <a:picLocks noChangeAspect="1"/>
        </xdr:cNvPicPr>
      </xdr:nvPicPr>
      <xdr:blipFill rotWithShape="1">
        <a:blip xmlns:r="http://schemas.openxmlformats.org/officeDocument/2006/relationships" r:embed="rId9"/>
        <a:srcRect l="54940" t="19701" r="18434" b="19897"/>
        <a:stretch/>
      </xdr:blipFill>
      <xdr:spPr>
        <a:xfrm>
          <a:off x="11429999" y="142875"/>
          <a:ext cx="6762751" cy="11096625"/>
        </a:xfrm>
        <a:prstGeom prst="rect">
          <a:avLst/>
        </a:prstGeom>
      </xdr:spPr>
    </xdr:pic>
    <xdr:clientData/>
  </xdr:twoCellAnchor>
  <xdr:twoCellAnchor editAs="oneCell">
    <xdr:from>
      <xdr:col>17</xdr:col>
      <xdr:colOff>95251</xdr:colOff>
      <xdr:row>47</xdr:row>
      <xdr:rowOff>142870</xdr:rowOff>
    </xdr:from>
    <xdr:to>
      <xdr:col>27</xdr:col>
      <xdr:colOff>476251</xdr:colOff>
      <xdr:row>92</xdr:row>
      <xdr:rowOff>190500</xdr:rowOff>
    </xdr:to>
    <xdr:pic>
      <xdr:nvPicPr>
        <xdr:cNvPr id="11" name="図 10">
          <a:extLst>
            <a:ext uri="{FF2B5EF4-FFF2-40B4-BE49-F238E27FC236}">
              <a16:creationId xmlns:a16="http://schemas.microsoft.com/office/drawing/2014/main" id="{00000000-0008-0000-0B00-00000B000000}"/>
            </a:ext>
          </a:extLst>
        </xdr:cNvPr>
        <xdr:cNvPicPr>
          <a:picLocks noChangeAspect="1"/>
        </xdr:cNvPicPr>
      </xdr:nvPicPr>
      <xdr:blipFill rotWithShape="1">
        <a:blip xmlns:r="http://schemas.openxmlformats.org/officeDocument/2006/relationships" r:embed="rId10"/>
        <a:srcRect l="54831" t="19191" r="18118" b="18850"/>
        <a:stretch/>
      </xdr:blipFill>
      <xdr:spPr>
        <a:xfrm>
          <a:off x="11430001" y="11334750"/>
          <a:ext cx="7048500" cy="10763250"/>
        </a:xfrm>
        <a:prstGeom prst="rect">
          <a:avLst/>
        </a:prstGeom>
      </xdr:spPr>
    </xdr:pic>
    <xdr:clientData/>
  </xdr:twoCellAnchor>
  <xdr:twoCellAnchor editAs="oneCell">
    <xdr:from>
      <xdr:col>17</xdr:col>
      <xdr:colOff>228600</xdr:colOff>
      <xdr:row>92</xdr:row>
      <xdr:rowOff>76201</xdr:rowOff>
    </xdr:from>
    <xdr:to>
      <xdr:col>27</xdr:col>
      <xdr:colOff>304800</xdr:colOff>
      <xdr:row>138</xdr:row>
      <xdr:rowOff>133351</xdr:rowOff>
    </xdr:to>
    <xdr:pic>
      <xdr:nvPicPr>
        <xdr:cNvPr id="12" name="図 11">
          <a:extLst>
            <a:ext uri="{FF2B5EF4-FFF2-40B4-BE49-F238E27FC236}">
              <a16:creationId xmlns:a16="http://schemas.microsoft.com/office/drawing/2014/main" id="{00000000-0008-0000-0B00-00000C000000}"/>
            </a:ext>
          </a:extLst>
        </xdr:cNvPr>
        <xdr:cNvPicPr>
          <a:picLocks noChangeAspect="1"/>
        </xdr:cNvPicPr>
      </xdr:nvPicPr>
      <xdr:blipFill rotWithShape="1">
        <a:blip xmlns:r="http://schemas.openxmlformats.org/officeDocument/2006/relationships" r:embed="rId11"/>
        <a:srcRect l="54864" t="20143" r="18473" b="20076"/>
        <a:stretch/>
      </xdr:blipFill>
      <xdr:spPr>
        <a:xfrm>
          <a:off x="11887200" y="21107401"/>
          <a:ext cx="6934200" cy="105727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161"/>
  <sheetViews>
    <sheetView topLeftCell="A133" workbookViewId="0">
      <selection activeCell="D145" sqref="D145"/>
    </sheetView>
  </sheetViews>
  <sheetFormatPr defaultRowHeight="15"/>
  <cols>
    <col min="3" max="3" width="37.42578125" bestFit="1" customWidth="1"/>
    <col min="4" max="4" width="27.140625" customWidth="1"/>
  </cols>
  <sheetData>
    <row r="2" spans="1:2">
      <c r="A2" t="s">
        <v>1333</v>
      </c>
      <c r="B2" t="s">
        <v>1332</v>
      </c>
    </row>
    <row r="3" spans="1:2">
      <c r="B3">
        <v>1</v>
      </c>
    </row>
    <row r="4" spans="1:2">
      <c r="B4">
        <v>2</v>
      </c>
    </row>
    <row r="5" spans="1:2">
      <c r="B5">
        <v>3</v>
      </c>
    </row>
    <row r="6" spans="1:2">
      <c r="B6">
        <v>4</v>
      </c>
    </row>
    <row r="7" spans="1:2">
      <c r="B7">
        <v>5</v>
      </c>
    </row>
    <row r="8" spans="1:2">
      <c r="B8">
        <v>6</v>
      </c>
    </row>
    <row r="9" spans="1:2">
      <c r="B9">
        <v>7</v>
      </c>
    </row>
    <row r="10" spans="1:2">
      <c r="B10">
        <v>8</v>
      </c>
    </row>
    <row r="11" spans="1:2">
      <c r="B11">
        <v>9</v>
      </c>
    </row>
    <row r="12" spans="1:2">
      <c r="B12">
        <v>10</v>
      </c>
    </row>
    <row r="13" spans="1:2">
      <c r="B13">
        <v>11</v>
      </c>
    </row>
    <row r="14" spans="1:2">
      <c r="B14">
        <v>12</v>
      </c>
    </row>
    <row r="15" spans="1:2">
      <c r="B15">
        <v>13</v>
      </c>
    </row>
    <row r="16" spans="1:2">
      <c r="B16">
        <v>14</v>
      </c>
    </row>
    <row r="17" spans="2:2">
      <c r="B17">
        <v>15</v>
      </c>
    </row>
    <row r="18" spans="2:2">
      <c r="B18">
        <v>16</v>
      </c>
    </row>
    <row r="19" spans="2:2">
      <c r="B19">
        <v>17</v>
      </c>
    </row>
    <row r="20" spans="2:2">
      <c r="B20">
        <v>18</v>
      </c>
    </row>
    <row r="21" spans="2:2">
      <c r="B21">
        <v>19</v>
      </c>
    </row>
    <row r="22" spans="2:2">
      <c r="B22">
        <v>20</v>
      </c>
    </row>
    <row r="23" spans="2:2">
      <c r="B23">
        <v>21</v>
      </c>
    </row>
    <row r="24" spans="2:2">
      <c r="B24">
        <v>22</v>
      </c>
    </row>
    <row r="25" spans="2:2">
      <c r="B25">
        <v>23</v>
      </c>
    </row>
    <row r="26" spans="2:2">
      <c r="B26">
        <v>24</v>
      </c>
    </row>
    <row r="27" spans="2:2">
      <c r="B27">
        <v>25</v>
      </c>
    </row>
    <row r="28" spans="2:2">
      <c r="B28">
        <v>26</v>
      </c>
    </row>
    <row r="29" spans="2:2">
      <c r="B29">
        <v>27</v>
      </c>
    </row>
    <row r="30" spans="2:2">
      <c r="B30">
        <v>28</v>
      </c>
    </row>
    <row r="31" spans="2:2">
      <c r="B31">
        <v>29</v>
      </c>
    </row>
    <row r="32" spans="2:2">
      <c r="B32">
        <v>30</v>
      </c>
    </row>
    <row r="33" spans="2:2">
      <c r="B33">
        <v>31</v>
      </c>
    </row>
    <row r="34" spans="2:2">
      <c r="B34">
        <v>32</v>
      </c>
    </row>
    <row r="35" spans="2:2">
      <c r="B35">
        <v>33</v>
      </c>
    </row>
    <row r="36" spans="2:2">
      <c r="B36">
        <v>34</v>
      </c>
    </row>
    <row r="37" spans="2:2">
      <c r="B37">
        <v>35</v>
      </c>
    </row>
    <row r="38" spans="2:2">
      <c r="B38">
        <v>36</v>
      </c>
    </row>
    <row r="39" spans="2:2">
      <c r="B39">
        <v>37</v>
      </c>
    </row>
    <row r="40" spans="2:2">
      <c r="B40">
        <v>38</v>
      </c>
    </row>
    <row r="41" spans="2:2">
      <c r="B41">
        <v>39</v>
      </c>
    </row>
    <row r="42" spans="2:2">
      <c r="B42">
        <v>40</v>
      </c>
    </row>
    <row r="43" spans="2:2">
      <c r="B43">
        <v>41</v>
      </c>
    </row>
    <row r="44" spans="2:2">
      <c r="B44">
        <v>42</v>
      </c>
    </row>
    <row r="45" spans="2:2">
      <c r="B45">
        <v>43</v>
      </c>
    </row>
    <row r="46" spans="2:2">
      <c r="B46">
        <v>44</v>
      </c>
    </row>
    <row r="47" spans="2:2">
      <c r="B47">
        <v>45</v>
      </c>
    </row>
    <row r="48" spans="2:2">
      <c r="B48">
        <v>46</v>
      </c>
    </row>
    <row r="49" spans="2:2">
      <c r="B49">
        <v>47</v>
      </c>
    </row>
    <row r="50" spans="2:2">
      <c r="B50">
        <v>48</v>
      </c>
    </row>
    <row r="51" spans="2:2">
      <c r="B51">
        <v>49</v>
      </c>
    </row>
    <row r="52" spans="2:2">
      <c r="B52">
        <v>50</v>
      </c>
    </row>
    <row r="53" spans="2:2">
      <c r="B53">
        <v>51</v>
      </c>
    </row>
    <row r="54" spans="2:2">
      <c r="B54">
        <v>52</v>
      </c>
    </row>
    <row r="55" spans="2:2">
      <c r="B55">
        <v>53</v>
      </c>
    </row>
    <row r="56" spans="2:2">
      <c r="B56">
        <v>54</v>
      </c>
    </row>
    <row r="57" spans="2:2">
      <c r="B57">
        <v>55</v>
      </c>
    </row>
    <row r="58" spans="2:2">
      <c r="B58">
        <v>56</v>
      </c>
    </row>
    <row r="59" spans="2:2">
      <c r="B59">
        <v>57</v>
      </c>
    </row>
    <row r="60" spans="2:2">
      <c r="B60">
        <v>58</v>
      </c>
    </row>
    <row r="61" spans="2:2">
      <c r="B61">
        <v>59</v>
      </c>
    </row>
    <row r="62" spans="2:2">
      <c r="B62">
        <v>60</v>
      </c>
    </row>
    <row r="63" spans="2:2">
      <c r="B63">
        <v>61</v>
      </c>
    </row>
    <row r="64" spans="2:2">
      <c r="B64">
        <v>62</v>
      </c>
    </row>
    <row r="65" spans="2:2">
      <c r="B65">
        <v>63</v>
      </c>
    </row>
    <row r="66" spans="2:2">
      <c r="B66">
        <v>64</v>
      </c>
    </row>
    <row r="67" spans="2:2">
      <c r="B67">
        <v>65</v>
      </c>
    </row>
    <row r="68" spans="2:2">
      <c r="B68">
        <v>66</v>
      </c>
    </row>
    <row r="69" spans="2:2">
      <c r="B69">
        <v>67</v>
      </c>
    </row>
    <row r="70" spans="2:2">
      <c r="B70">
        <v>68</v>
      </c>
    </row>
    <row r="71" spans="2:2">
      <c r="B71">
        <v>69</v>
      </c>
    </row>
    <row r="72" spans="2:2">
      <c r="B72">
        <v>70</v>
      </c>
    </row>
    <row r="73" spans="2:2">
      <c r="B73">
        <v>71</v>
      </c>
    </row>
    <row r="74" spans="2:2">
      <c r="B74">
        <v>72</v>
      </c>
    </row>
    <row r="75" spans="2:2">
      <c r="B75">
        <v>73</v>
      </c>
    </row>
    <row r="76" spans="2:2">
      <c r="B76">
        <v>74</v>
      </c>
    </row>
    <row r="77" spans="2:2">
      <c r="B77">
        <v>75</v>
      </c>
    </row>
    <row r="78" spans="2:2">
      <c r="B78">
        <v>76</v>
      </c>
    </row>
    <row r="79" spans="2:2">
      <c r="B79">
        <v>77</v>
      </c>
    </row>
    <row r="80" spans="2:2">
      <c r="B80">
        <v>78</v>
      </c>
    </row>
    <row r="81" spans="1:4">
      <c r="B81">
        <v>79</v>
      </c>
    </row>
    <row r="82" spans="1:4">
      <c r="B82">
        <v>80</v>
      </c>
    </row>
    <row r="83" spans="1:4">
      <c r="B83">
        <v>81</v>
      </c>
    </row>
    <row r="84" spans="1:4">
      <c r="A84">
        <v>49</v>
      </c>
      <c r="B84">
        <v>82</v>
      </c>
      <c r="C84" t="s">
        <v>1330</v>
      </c>
      <c r="D84" t="s">
        <v>1331</v>
      </c>
    </row>
    <row r="85" spans="1:4">
      <c r="B85">
        <v>83</v>
      </c>
    </row>
    <row r="86" spans="1:4">
      <c r="B86">
        <v>84</v>
      </c>
    </row>
    <row r="87" spans="1:4">
      <c r="B87">
        <v>85</v>
      </c>
    </row>
    <row r="88" spans="1:4">
      <c r="B88">
        <v>86</v>
      </c>
    </row>
    <row r="89" spans="1:4">
      <c r="B89">
        <v>87</v>
      </c>
    </row>
    <row r="90" spans="1:4">
      <c r="B90">
        <v>88</v>
      </c>
    </row>
    <row r="91" spans="1:4">
      <c r="B91">
        <v>89</v>
      </c>
    </row>
    <row r="92" spans="1:4">
      <c r="B92">
        <v>90</v>
      </c>
    </row>
    <row r="93" spans="1:4">
      <c r="B93">
        <v>91</v>
      </c>
    </row>
    <row r="94" spans="1:4">
      <c r="B94">
        <v>92</v>
      </c>
    </row>
    <row r="95" spans="1:4">
      <c r="B95">
        <v>93</v>
      </c>
    </row>
    <row r="96" spans="1:4">
      <c r="A96">
        <v>64</v>
      </c>
      <c r="B96">
        <v>94</v>
      </c>
      <c r="C96" t="s">
        <v>1334</v>
      </c>
    </row>
    <row r="97" spans="1:3">
      <c r="B97">
        <v>95</v>
      </c>
    </row>
    <row r="98" spans="1:3">
      <c r="B98">
        <v>96</v>
      </c>
    </row>
    <row r="99" spans="1:3">
      <c r="B99">
        <v>97</v>
      </c>
    </row>
    <row r="100" spans="1:3">
      <c r="B100">
        <v>98</v>
      </c>
    </row>
    <row r="101" spans="1:3">
      <c r="B101">
        <v>99</v>
      </c>
    </row>
    <row r="102" spans="1:3">
      <c r="B102">
        <v>100</v>
      </c>
    </row>
    <row r="103" spans="1:3">
      <c r="B103">
        <v>101</v>
      </c>
    </row>
    <row r="104" spans="1:3">
      <c r="B104">
        <v>102</v>
      </c>
    </row>
    <row r="105" spans="1:3">
      <c r="B105">
        <v>103</v>
      </c>
    </row>
    <row r="106" spans="1:3">
      <c r="B106">
        <v>104</v>
      </c>
    </row>
    <row r="107" spans="1:3">
      <c r="B107">
        <v>105</v>
      </c>
    </row>
    <row r="108" spans="1:3">
      <c r="B108">
        <v>106</v>
      </c>
    </row>
    <row r="109" spans="1:3">
      <c r="B109">
        <v>107</v>
      </c>
    </row>
    <row r="110" spans="1:3">
      <c r="A110">
        <v>73</v>
      </c>
      <c r="B110">
        <v>108</v>
      </c>
      <c r="C110" t="s">
        <v>1335</v>
      </c>
    </row>
    <row r="111" spans="1:3">
      <c r="B111">
        <v>109</v>
      </c>
    </row>
    <row r="112" spans="1:3">
      <c r="A112">
        <v>75</v>
      </c>
      <c r="B112">
        <v>110</v>
      </c>
      <c r="C112" t="s">
        <v>1335</v>
      </c>
    </row>
    <row r="113" spans="2:2">
      <c r="B113">
        <v>111</v>
      </c>
    </row>
    <row r="114" spans="2:2">
      <c r="B114">
        <v>112</v>
      </c>
    </row>
    <row r="115" spans="2:2">
      <c r="B115">
        <v>113</v>
      </c>
    </row>
    <row r="116" spans="2:2">
      <c r="B116">
        <v>114</v>
      </c>
    </row>
    <row r="117" spans="2:2">
      <c r="B117">
        <v>115</v>
      </c>
    </row>
    <row r="118" spans="2:2">
      <c r="B118">
        <v>116</v>
      </c>
    </row>
    <row r="119" spans="2:2">
      <c r="B119">
        <v>117</v>
      </c>
    </row>
    <row r="120" spans="2:2">
      <c r="B120">
        <v>118</v>
      </c>
    </row>
    <row r="121" spans="2:2">
      <c r="B121">
        <v>119</v>
      </c>
    </row>
    <row r="122" spans="2:2">
      <c r="B122">
        <v>120</v>
      </c>
    </row>
    <row r="123" spans="2:2">
      <c r="B123">
        <v>121</v>
      </c>
    </row>
    <row r="124" spans="2:2">
      <c r="B124">
        <v>122</v>
      </c>
    </row>
    <row r="125" spans="2:2">
      <c r="B125">
        <v>123</v>
      </c>
    </row>
    <row r="126" spans="2:2">
      <c r="B126">
        <v>124</v>
      </c>
    </row>
    <row r="127" spans="2:2">
      <c r="B127">
        <v>125</v>
      </c>
    </row>
    <row r="128" spans="2:2">
      <c r="B128">
        <v>126</v>
      </c>
    </row>
    <row r="129" spans="1:3">
      <c r="B129">
        <v>127</v>
      </c>
    </row>
    <row r="130" spans="1:3">
      <c r="B130">
        <v>128</v>
      </c>
    </row>
    <row r="131" spans="1:3">
      <c r="B131">
        <v>129</v>
      </c>
    </row>
    <row r="132" spans="1:3">
      <c r="B132">
        <v>130</v>
      </c>
    </row>
    <row r="133" spans="1:3">
      <c r="B133">
        <v>131</v>
      </c>
    </row>
    <row r="134" spans="1:3">
      <c r="A134">
        <v>95</v>
      </c>
      <c r="B134">
        <v>132</v>
      </c>
      <c r="C134" t="s">
        <v>1336</v>
      </c>
    </row>
    <row r="135" spans="1:3">
      <c r="B135">
        <v>133</v>
      </c>
    </row>
    <row r="136" spans="1:3">
      <c r="B136">
        <v>134</v>
      </c>
    </row>
    <row r="137" spans="1:3">
      <c r="B137">
        <v>135</v>
      </c>
    </row>
    <row r="138" spans="1:3">
      <c r="B138">
        <v>136</v>
      </c>
    </row>
    <row r="139" spans="1:3">
      <c r="B139">
        <v>137</v>
      </c>
    </row>
    <row r="140" spans="1:3">
      <c r="B140">
        <v>138</v>
      </c>
    </row>
    <row r="141" spans="1:3">
      <c r="B141">
        <v>139</v>
      </c>
    </row>
    <row r="142" spans="1:3">
      <c r="B142">
        <v>140</v>
      </c>
    </row>
    <row r="143" spans="1:3">
      <c r="B143">
        <v>141</v>
      </c>
    </row>
    <row r="144" spans="1:3">
      <c r="B144">
        <v>142</v>
      </c>
    </row>
    <row r="145" spans="2:2">
      <c r="B145">
        <v>143</v>
      </c>
    </row>
    <row r="146" spans="2:2">
      <c r="B146">
        <v>144</v>
      </c>
    </row>
    <row r="147" spans="2:2">
      <c r="B147">
        <v>145</v>
      </c>
    </row>
    <row r="148" spans="2:2">
      <c r="B148">
        <v>146</v>
      </c>
    </row>
    <row r="149" spans="2:2">
      <c r="B149">
        <v>147</v>
      </c>
    </row>
    <row r="150" spans="2:2">
      <c r="B150">
        <v>148</v>
      </c>
    </row>
    <row r="151" spans="2:2">
      <c r="B151">
        <v>149</v>
      </c>
    </row>
    <row r="152" spans="2:2">
      <c r="B152">
        <v>150</v>
      </c>
    </row>
    <row r="153" spans="2:2">
      <c r="B153">
        <v>151</v>
      </c>
    </row>
    <row r="154" spans="2:2">
      <c r="B154">
        <v>152</v>
      </c>
    </row>
    <row r="155" spans="2:2">
      <c r="B155">
        <v>153</v>
      </c>
    </row>
    <row r="156" spans="2:2">
      <c r="B156">
        <v>154</v>
      </c>
    </row>
    <row r="157" spans="2:2">
      <c r="B157">
        <v>155</v>
      </c>
    </row>
    <row r="158" spans="2:2">
      <c r="B158">
        <v>156</v>
      </c>
    </row>
    <row r="159" spans="2:2">
      <c r="B159">
        <v>157</v>
      </c>
    </row>
    <row r="160" spans="2:2">
      <c r="B160">
        <v>158</v>
      </c>
    </row>
    <row r="161" spans="1:3">
      <c r="A161" t="s">
        <v>1338</v>
      </c>
      <c r="B161">
        <v>159</v>
      </c>
      <c r="C161" t="s">
        <v>1339</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D149"/>
  <sheetViews>
    <sheetView showGridLines="0" tabSelected="1" view="pageBreakPreview" topLeftCell="A133" zoomScale="70" zoomScaleNormal="40" zoomScaleSheetLayoutView="70" workbookViewId="0">
      <selection activeCell="F138" sqref="F138"/>
    </sheetView>
  </sheetViews>
  <sheetFormatPr defaultColWidth="9" defaultRowHeight="17.25"/>
  <cols>
    <col min="1" max="1" width="6.140625" style="232" customWidth="1"/>
    <col min="2" max="2" width="5.85546875" style="232" customWidth="1"/>
    <col min="3" max="3" width="23.42578125" style="232" customWidth="1"/>
    <col min="4" max="4" width="5.140625" style="232" bestFit="1" customWidth="1"/>
    <col min="5" max="5" width="5.140625" style="232" hidden="1" customWidth="1"/>
    <col min="6" max="6" width="23.42578125" style="232" customWidth="1"/>
    <col min="7" max="7" width="54" style="232" bestFit="1" customWidth="1"/>
    <col min="8" max="8" width="10" style="240" hidden="1" customWidth="1"/>
    <col min="9" max="10" width="14.140625" style="241" customWidth="1"/>
    <col min="11" max="11" width="30.42578125" style="241" customWidth="1"/>
    <col min="12" max="12" width="6.85546875" style="241" hidden="1" customWidth="1"/>
    <col min="13" max="13" width="30.42578125" style="232" customWidth="1"/>
    <col min="14" max="16" width="8.140625" style="233" customWidth="1"/>
    <col min="17" max="17" width="10.5703125" style="233" hidden="1" customWidth="1"/>
    <col min="18" max="18" width="10.85546875" style="232" hidden="1" customWidth="1"/>
    <col min="19" max="19" width="14.7109375" style="232" customWidth="1"/>
    <col min="20" max="20" width="39.5703125" style="241" hidden="1" customWidth="1"/>
    <col min="21" max="22" width="14.7109375" style="232" customWidth="1"/>
    <col min="23" max="23" width="9" style="232" hidden="1" customWidth="1"/>
    <col min="24" max="24" width="25.140625" style="232" hidden="1" customWidth="1"/>
    <col min="25" max="25" width="12.7109375" style="232" hidden="1" customWidth="1"/>
    <col min="26" max="26" width="16.140625" style="232" hidden="1" customWidth="1"/>
    <col min="27" max="27" width="4.140625" style="232" hidden="1" customWidth="1"/>
    <col min="28" max="28" width="16.7109375" style="232" hidden="1" customWidth="1"/>
    <col min="29" max="29" width="9" style="232" hidden="1" customWidth="1"/>
    <col min="30" max="30" width="14.85546875" style="232" customWidth="1"/>
    <col min="31" max="31" width="5.5703125" style="232" customWidth="1"/>
    <col min="32" max="16384" width="9" style="232"/>
  </cols>
  <sheetData>
    <row r="1" spans="1:30" ht="36" customHeight="1">
      <c r="C1" s="389" t="s">
        <v>1652</v>
      </c>
      <c r="I1" s="603" t="s">
        <v>1428</v>
      </c>
      <c r="J1" s="603"/>
      <c r="K1" s="604"/>
      <c r="L1" s="604"/>
      <c r="M1" s="604"/>
      <c r="N1" s="604"/>
      <c r="O1" s="604"/>
      <c r="P1" s="604"/>
      <c r="Q1" s="604"/>
      <c r="R1" s="604"/>
      <c r="S1" s="604"/>
      <c r="T1" s="604"/>
      <c r="U1" s="604"/>
      <c r="V1" s="604"/>
      <c r="W1" s="604"/>
      <c r="X1" s="604"/>
      <c r="Y1" s="604"/>
      <c r="Z1" s="604"/>
      <c r="AA1" s="604"/>
      <c r="AB1" s="604"/>
      <c r="AC1" s="604"/>
      <c r="AD1" s="604"/>
    </row>
    <row r="2" spans="1:30" ht="36" customHeight="1">
      <c r="C2" s="605" t="s">
        <v>1567</v>
      </c>
      <c r="D2" s="605"/>
      <c r="E2" s="605"/>
      <c r="F2" s="605"/>
      <c r="G2" s="605"/>
      <c r="I2" s="603" t="s">
        <v>1580</v>
      </c>
      <c r="J2" s="603"/>
      <c r="K2" s="604"/>
      <c r="L2" s="604"/>
      <c r="M2" s="604"/>
      <c r="N2" s="604"/>
      <c r="O2" s="604"/>
      <c r="P2" s="604"/>
      <c r="Q2" s="604"/>
      <c r="R2" s="604"/>
      <c r="S2" s="604"/>
      <c r="T2" s="604"/>
      <c r="U2" s="604"/>
      <c r="V2" s="604"/>
      <c r="W2" s="604"/>
      <c r="X2" s="604"/>
      <c r="Y2" s="604"/>
      <c r="Z2" s="604"/>
      <c r="AA2" s="604"/>
      <c r="AB2" s="604"/>
      <c r="AC2" s="604"/>
      <c r="AD2" s="604"/>
    </row>
    <row r="3" spans="1:30" ht="36" customHeight="1">
      <c r="C3" s="605"/>
      <c r="D3" s="605"/>
      <c r="E3" s="605"/>
      <c r="F3" s="605"/>
      <c r="G3" s="605"/>
      <c r="H3" s="481"/>
      <c r="I3" s="606" t="s">
        <v>1342</v>
      </c>
      <c r="J3" s="606"/>
      <c r="K3" s="607" t="s">
        <v>1528</v>
      </c>
      <c r="L3" s="607"/>
      <c r="M3" s="607"/>
      <c r="N3" s="607"/>
      <c r="O3" s="607"/>
      <c r="P3" s="607"/>
      <c r="S3" s="608" t="s">
        <v>1527</v>
      </c>
      <c r="T3" s="609"/>
      <c r="U3" s="609"/>
      <c r="V3" s="609"/>
      <c r="W3" s="609"/>
      <c r="X3" s="609"/>
      <c r="Y3" s="609"/>
      <c r="Z3" s="609"/>
      <c r="AA3" s="609"/>
      <c r="AB3" s="609"/>
      <c r="AC3" s="609"/>
      <c r="AD3" s="610"/>
    </row>
    <row r="4" spans="1:30" ht="36" customHeight="1">
      <c r="C4" s="497"/>
      <c r="I4" s="603" t="s">
        <v>1343</v>
      </c>
      <c r="J4" s="603"/>
      <c r="K4" s="611" t="s">
        <v>1528</v>
      </c>
      <c r="L4" s="611"/>
      <c r="M4" s="611"/>
      <c r="N4" s="611"/>
      <c r="O4" s="611"/>
      <c r="P4" s="611"/>
      <c r="Q4" s="479"/>
      <c r="R4" s="479"/>
      <c r="S4" s="612" t="s">
        <v>1527</v>
      </c>
      <c r="T4" s="613"/>
      <c r="U4" s="613"/>
      <c r="V4" s="613"/>
      <c r="W4" s="613"/>
      <c r="X4" s="613"/>
      <c r="Y4" s="613"/>
      <c r="Z4" s="613"/>
      <c r="AA4" s="613"/>
      <c r="AB4" s="613"/>
      <c r="AC4" s="613"/>
      <c r="AD4" s="614"/>
    </row>
    <row r="5" spans="1:30" ht="36" customHeight="1">
      <c r="I5" s="603"/>
      <c r="J5" s="603"/>
      <c r="K5" s="611" t="s">
        <v>1528</v>
      </c>
      <c r="L5" s="611"/>
      <c r="M5" s="611"/>
      <c r="N5" s="611"/>
      <c r="O5" s="611"/>
      <c r="P5" s="611"/>
      <c r="Q5" s="480"/>
      <c r="R5" s="480"/>
      <c r="S5" s="612" t="s">
        <v>1527</v>
      </c>
      <c r="T5" s="613"/>
      <c r="U5" s="613"/>
      <c r="V5" s="613"/>
      <c r="W5" s="613"/>
      <c r="X5" s="613"/>
      <c r="Y5" s="613"/>
      <c r="Z5" s="613"/>
      <c r="AA5" s="613"/>
      <c r="AB5" s="613"/>
      <c r="AC5" s="613"/>
      <c r="AD5" s="614"/>
    </row>
    <row r="6" spans="1:30" ht="36" customHeight="1">
      <c r="I6" s="603"/>
      <c r="J6" s="603"/>
      <c r="K6" s="611" t="s">
        <v>1528</v>
      </c>
      <c r="L6" s="611"/>
      <c r="M6" s="611"/>
      <c r="N6" s="611"/>
      <c r="O6" s="611"/>
      <c r="P6" s="611"/>
      <c r="Q6" s="480"/>
      <c r="R6" s="480"/>
      <c r="S6" s="612" t="s">
        <v>1527</v>
      </c>
      <c r="T6" s="613"/>
      <c r="U6" s="613"/>
      <c r="V6" s="613"/>
      <c r="W6" s="613"/>
      <c r="X6" s="613"/>
      <c r="Y6" s="613"/>
      <c r="Z6" s="613"/>
      <c r="AA6" s="613"/>
      <c r="AB6" s="613"/>
      <c r="AC6" s="613"/>
      <c r="AD6" s="614"/>
    </row>
    <row r="7" spans="1:30" ht="36" customHeight="1">
      <c r="I7" s="603"/>
      <c r="J7" s="603"/>
      <c r="K7" s="611" t="s">
        <v>1528</v>
      </c>
      <c r="L7" s="611"/>
      <c r="M7" s="611"/>
      <c r="N7" s="611"/>
      <c r="O7" s="611"/>
      <c r="P7" s="611"/>
      <c r="Q7" s="479"/>
      <c r="R7" s="479"/>
      <c r="S7" s="612" t="s">
        <v>1527</v>
      </c>
      <c r="T7" s="613"/>
      <c r="U7" s="613"/>
      <c r="V7" s="613"/>
      <c r="W7" s="613"/>
      <c r="X7" s="613"/>
      <c r="Y7" s="613"/>
      <c r="Z7" s="613"/>
      <c r="AA7" s="613"/>
      <c r="AB7" s="613"/>
      <c r="AC7" s="613"/>
      <c r="AD7" s="614"/>
    </row>
    <row r="8" spans="1:30" ht="5.45" customHeight="1" thickBot="1">
      <c r="B8" s="252"/>
      <c r="D8" s="228"/>
      <c r="E8" s="277"/>
      <c r="F8" s="592"/>
      <c r="G8" s="592"/>
      <c r="H8" s="229"/>
      <c r="I8" s="593"/>
      <c r="J8" s="594"/>
      <c r="K8" s="594"/>
      <c r="L8" s="594"/>
      <c r="M8" s="594"/>
      <c r="N8" s="228"/>
      <c r="O8" s="595"/>
      <c r="P8" s="596"/>
      <c r="Q8" s="596"/>
      <c r="R8" s="596"/>
      <c r="S8" s="596"/>
      <c r="T8" s="596"/>
      <c r="U8" s="596"/>
      <c r="V8" s="596"/>
      <c r="W8" s="596"/>
      <c r="X8" s="596"/>
      <c r="Y8" s="596"/>
      <c r="Z8" s="596"/>
      <c r="AA8" s="596"/>
      <c r="AB8" s="596"/>
      <c r="AC8" s="596"/>
      <c r="AD8" s="596"/>
    </row>
    <row r="9" spans="1:30" ht="36" customHeight="1" thickBot="1">
      <c r="B9" s="253"/>
      <c r="C9" s="228"/>
      <c r="D9" s="231"/>
      <c r="E9" s="253"/>
      <c r="F9" s="592"/>
      <c r="G9" s="592"/>
      <c r="H9" s="234"/>
      <c r="I9" s="597" t="s">
        <v>1570</v>
      </c>
      <c r="J9" s="598"/>
      <c r="K9" s="598"/>
      <c r="L9" s="598"/>
      <c r="M9" s="598"/>
      <c r="N9" s="598"/>
      <c r="O9" s="598"/>
      <c r="P9" s="599"/>
      <c r="Q9" s="424"/>
      <c r="R9" s="424"/>
      <c r="S9" s="600" t="s">
        <v>1319</v>
      </c>
      <c r="T9" s="600"/>
      <c r="U9" s="600"/>
      <c r="V9" s="600"/>
      <c r="W9" s="600"/>
      <c r="X9" s="600"/>
      <c r="Y9" s="600"/>
      <c r="Z9" s="600"/>
      <c r="AA9" s="600"/>
      <c r="AB9" s="600"/>
      <c r="AC9" s="600"/>
      <c r="AD9" s="600"/>
    </row>
    <row r="10" spans="1:30" ht="36" customHeight="1" thickBot="1">
      <c r="C10" s="601">
        <v>1</v>
      </c>
      <c r="D10" s="602"/>
      <c r="E10" s="602"/>
      <c r="F10" s="601">
        <v>2</v>
      </c>
      <c r="G10" s="601"/>
      <c r="H10" s="431">
        <v>4</v>
      </c>
      <c r="I10" s="573">
        <v>3</v>
      </c>
      <c r="J10" s="573"/>
      <c r="K10" s="477">
        <v>4</v>
      </c>
      <c r="L10" s="432">
        <v>6</v>
      </c>
      <c r="M10" s="573">
        <v>5</v>
      </c>
      <c r="N10" s="573"/>
      <c r="O10" s="573"/>
      <c r="P10" s="573"/>
      <c r="Q10" s="433"/>
      <c r="R10" s="434">
        <v>11</v>
      </c>
      <c r="S10" s="477">
        <v>6</v>
      </c>
      <c r="T10" s="477">
        <v>12</v>
      </c>
      <c r="U10" s="477">
        <v>7</v>
      </c>
      <c r="V10" s="435">
        <v>8</v>
      </c>
      <c r="W10" s="436"/>
      <c r="X10" s="477" t="s">
        <v>993</v>
      </c>
      <c r="Y10" s="436"/>
      <c r="Z10" s="477"/>
      <c r="AA10" s="477" t="s">
        <v>1189</v>
      </c>
      <c r="AB10" s="477" t="s">
        <v>1190</v>
      </c>
      <c r="AC10" s="436"/>
      <c r="AD10" s="477">
        <v>9</v>
      </c>
    </row>
    <row r="11" spans="1:30" ht="24.6" customHeight="1" thickBot="1">
      <c r="C11" s="580" t="s">
        <v>1353</v>
      </c>
      <c r="D11" s="582" t="s">
        <v>1341</v>
      </c>
      <c r="E11" s="478"/>
      <c r="F11" s="584" t="s">
        <v>1347</v>
      </c>
      <c r="G11" s="585"/>
      <c r="H11" s="431"/>
      <c r="I11" s="588" t="s">
        <v>1430</v>
      </c>
      <c r="J11" s="590" t="s">
        <v>1431</v>
      </c>
      <c r="K11" s="590" t="s">
        <v>1429</v>
      </c>
      <c r="L11" s="432"/>
      <c r="M11" s="445" t="s">
        <v>1489</v>
      </c>
      <c r="N11" s="573" t="s">
        <v>1473</v>
      </c>
      <c r="O11" s="573"/>
      <c r="P11" s="573"/>
      <c r="Q11" s="433"/>
      <c r="R11" s="434"/>
      <c r="S11" s="574" t="s">
        <v>1544</v>
      </c>
      <c r="T11" s="477"/>
      <c r="U11" s="574" t="s">
        <v>1480</v>
      </c>
      <c r="V11" s="576" t="s">
        <v>52</v>
      </c>
      <c r="W11" s="436"/>
      <c r="X11" s="477"/>
      <c r="Y11" s="436"/>
      <c r="Z11" s="477"/>
      <c r="AA11" s="477"/>
      <c r="AB11" s="477"/>
      <c r="AC11" s="436"/>
      <c r="AD11" s="576" t="s">
        <v>1392</v>
      </c>
    </row>
    <row r="12" spans="1:30" ht="39.950000000000003" customHeight="1" thickBot="1">
      <c r="A12" s="381" t="s">
        <v>1449</v>
      </c>
      <c r="B12" s="381" t="s">
        <v>1449</v>
      </c>
      <c r="C12" s="581"/>
      <c r="D12" s="583"/>
      <c r="E12" s="477" t="s">
        <v>1345</v>
      </c>
      <c r="F12" s="586"/>
      <c r="G12" s="587"/>
      <c r="H12" s="437" t="s">
        <v>1346</v>
      </c>
      <c r="I12" s="589"/>
      <c r="J12" s="591"/>
      <c r="K12" s="591"/>
      <c r="L12" s="438" t="s">
        <v>1344</v>
      </c>
      <c r="M12" s="446" t="s">
        <v>1488</v>
      </c>
      <c r="N12" s="439" t="s">
        <v>1474</v>
      </c>
      <c r="O12" s="439" t="s">
        <v>1475</v>
      </c>
      <c r="P12" s="439" t="s">
        <v>1476</v>
      </c>
      <c r="Q12" s="440" t="s">
        <v>1393</v>
      </c>
      <c r="R12" s="441" t="s">
        <v>53</v>
      </c>
      <c r="S12" s="575"/>
      <c r="T12" s="442" t="s">
        <v>1394</v>
      </c>
      <c r="U12" s="575"/>
      <c r="V12" s="577"/>
      <c r="W12" s="443"/>
      <c r="X12" s="444" t="s">
        <v>995</v>
      </c>
      <c r="Y12" s="444"/>
      <c r="Z12" s="444"/>
      <c r="AA12" s="444"/>
      <c r="AB12" s="443"/>
      <c r="AC12" s="443"/>
      <c r="AD12" s="577"/>
    </row>
    <row r="13" spans="1:30" ht="36.75" customHeight="1">
      <c r="A13" s="248">
        <v>1</v>
      </c>
      <c r="B13" s="486">
        <v>1</v>
      </c>
      <c r="C13" s="490" t="s">
        <v>1234</v>
      </c>
      <c r="D13" s="425">
        <v>1</v>
      </c>
      <c r="E13" s="426" t="s">
        <v>1267</v>
      </c>
      <c r="F13" s="578" t="s">
        <v>1628</v>
      </c>
      <c r="G13" s="579"/>
      <c r="H13" s="262"/>
      <c r="I13" s="374" t="s">
        <v>1402</v>
      </c>
      <c r="J13" s="374" t="s">
        <v>1402</v>
      </c>
      <c r="K13" s="388"/>
      <c r="L13" s="427"/>
      <c r="M13" s="428"/>
      <c r="N13" s="482"/>
      <c r="O13" s="482"/>
      <c r="P13" s="483"/>
      <c r="Q13" s="281"/>
      <c r="R13" s="303">
        <v>483</v>
      </c>
      <c r="S13" s="507" t="s">
        <v>1606</v>
      </c>
      <c r="T13" s="429"/>
      <c r="U13" s="506" t="s">
        <v>1110</v>
      </c>
      <c r="V13" s="384" t="s">
        <v>1110</v>
      </c>
      <c r="AD13" s="430"/>
    </row>
    <row r="14" spans="1:30" ht="36" customHeight="1">
      <c r="A14" s="248">
        <v>2</v>
      </c>
      <c r="B14" s="487">
        <v>2</v>
      </c>
      <c r="C14" s="309"/>
      <c r="D14" s="248">
        <v>2</v>
      </c>
      <c r="E14" s="247" t="s">
        <v>1267</v>
      </c>
      <c r="F14" s="567" t="s">
        <v>1454</v>
      </c>
      <c r="G14" s="568"/>
      <c r="H14" s="239"/>
      <c r="I14" s="268" t="s">
        <v>1402</v>
      </c>
      <c r="J14" s="268" t="s">
        <v>1402</v>
      </c>
      <c r="K14" s="476"/>
      <c r="L14" s="235"/>
      <c r="M14" s="355"/>
      <c r="N14" s="236"/>
      <c r="O14" s="236"/>
      <c r="P14" s="484"/>
      <c r="Q14" s="263"/>
      <c r="R14" s="230"/>
      <c r="S14" s="268" t="s">
        <v>1110</v>
      </c>
      <c r="T14" s="257"/>
      <c r="U14" s="273" t="s">
        <v>1110</v>
      </c>
      <c r="V14" s="321" t="s">
        <v>1110</v>
      </c>
      <c r="AD14" s="267"/>
    </row>
    <row r="15" spans="1:30" ht="36" customHeight="1">
      <c r="A15" s="248">
        <v>3</v>
      </c>
      <c r="B15" s="487">
        <v>3</v>
      </c>
      <c r="C15" s="309"/>
      <c r="D15" s="425">
        <v>3</v>
      </c>
      <c r="E15" s="247" t="s">
        <v>1267</v>
      </c>
      <c r="F15" s="567" t="s">
        <v>1455</v>
      </c>
      <c r="G15" s="568"/>
      <c r="H15" s="239"/>
      <c r="I15" s="268" t="s">
        <v>1402</v>
      </c>
      <c r="J15" s="268" t="s">
        <v>1402</v>
      </c>
      <c r="K15" s="476"/>
      <c r="L15" s="235"/>
      <c r="M15" s="355"/>
      <c r="N15" s="236"/>
      <c r="O15" s="236"/>
      <c r="P15" s="484"/>
      <c r="Q15" s="263"/>
      <c r="R15" s="230"/>
      <c r="S15" s="268" t="s">
        <v>1110</v>
      </c>
      <c r="T15" s="257"/>
      <c r="U15" s="273" t="s">
        <v>1110</v>
      </c>
      <c r="V15" s="321" t="s">
        <v>1110</v>
      </c>
      <c r="AD15" s="267"/>
    </row>
    <row r="16" spans="1:30" ht="36" customHeight="1">
      <c r="A16" s="248">
        <v>4</v>
      </c>
      <c r="B16" s="487">
        <v>4</v>
      </c>
      <c r="C16" s="309"/>
      <c r="D16" s="248">
        <v>4</v>
      </c>
      <c r="E16" s="247" t="s">
        <v>1267</v>
      </c>
      <c r="F16" s="567" t="s">
        <v>1510</v>
      </c>
      <c r="G16" s="568"/>
      <c r="H16" s="239"/>
      <c r="I16" s="268" t="s">
        <v>1402</v>
      </c>
      <c r="J16" s="268" t="s">
        <v>1402</v>
      </c>
      <c r="K16" s="476"/>
      <c r="L16" s="353"/>
      <c r="M16" s="356"/>
      <c r="N16" s="236"/>
      <c r="O16" s="236"/>
      <c r="P16" s="484"/>
      <c r="Q16" s="263"/>
      <c r="R16" s="230"/>
      <c r="S16" s="268" t="s">
        <v>1110</v>
      </c>
      <c r="T16" s="257"/>
      <c r="U16" s="273" t="s">
        <v>1110</v>
      </c>
      <c r="V16" s="321" t="s">
        <v>1110</v>
      </c>
      <c r="AD16" s="267"/>
    </row>
    <row r="17" spans="1:30" ht="36" customHeight="1">
      <c r="A17" s="248">
        <v>5</v>
      </c>
      <c r="B17" s="487">
        <v>5</v>
      </c>
      <c r="C17" s="309"/>
      <c r="D17" s="425">
        <v>5</v>
      </c>
      <c r="E17" s="247" t="s">
        <v>1267</v>
      </c>
      <c r="F17" s="567" t="s">
        <v>1581</v>
      </c>
      <c r="G17" s="568"/>
      <c r="H17" s="239"/>
      <c r="I17" s="268" t="s">
        <v>1402</v>
      </c>
      <c r="J17" s="268" t="s">
        <v>1402</v>
      </c>
      <c r="K17" s="476"/>
      <c r="L17" s="235"/>
      <c r="M17" s="356"/>
      <c r="N17" s="236"/>
      <c r="O17" s="236"/>
      <c r="P17" s="484"/>
      <c r="Q17" s="263"/>
      <c r="R17" s="230"/>
      <c r="S17" s="268" t="s">
        <v>1110</v>
      </c>
      <c r="T17" s="257"/>
      <c r="U17" s="273" t="s">
        <v>1110</v>
      </c>
      <c r="V17" s="321" t="s">
        <v>1110</v>
      </c>
      <c r="AD17" s="267"/>
    </row>
    <row r="18" spans="1:30" ht="36" customHeight="1">
      <c r="A18" s="248">
        <v>6</v>
      </c>
      <c r="B18" s="487">
        <v>6</v>
      </c>
      <c r="C18" s="309"/>
      <c r="D18" s="248">
        <v>6</v>
      </c>
      <c r="E18" s="247" t="s">
        <v>1267</v>
      </c>
      <c r="F18" s="567" t="s">
        <v>1501</v>
      </c>
      <c r="G18" s="568"/>
      <c r="H18" s="239"/>
      <c r="I18" s="268" t="s">
        <v>1402</v>
      </c>
      <c r="J18" s="268" t="s">
        <v>1402</v>
      </c>
      <c r="K18" s="390"/>
      <c r="L18" s="235"/>
      <c r="M18" s="356"/>
      <c r="N18" s="236"/>
      <c r="O18" s="236"/>
      <c r="P18" s="484"/>
      <c r="Q18" s="263"/>
      <c r="R18" s="230"/>
      <c r="S18" s="268" t="s">
        <v>1110</v>
      </c>
      <c r="T18" s="257"/>
      <c r="U18" s="273" t="s">
        <v>1110</v>
      </c>
      <c r="V18" s="321" t="s">
        <v>1110</v>
      </c>
      <c r="AD18" s="267"/>
    </row>
    <row r="19" spans="1:30" ht="36" customHeight="1">
      <c r="A19" s="248"/>
      <c r="B19" s="487">
        <v>7</v>
      </c>
      <c r="C19" s="491" t="s">
        <v>1435</v>
      </c>
      <c r="D19" s="425">
        <v>7</v>
      </c>
      <c r="E19" s="247"/>
      <c r="F19" s="567" t="s">
        <v>1486</v>
      </c>
      <c r="G19" s="568"/>
      <c r="H19" s="261"/>
      <c r="I19" s="268" t="s">
        <v>1402</v>
      </c>
      <c r="J19" s="268" t="s">
        <v>1402</v>
      </c>
      <c r="K19" s="391"/>
      <c r="L19" s="235"/>
      <c r="M19" s="354"/>
      <c r="N19" s="236"/>
      <c r="O19" s="236"/>
      <c r="P19" s="484"/>
      <c r="Q19" s="263"/>
      <c r="R19" s="228"/>
      <c r="S19" s="271" t="s">
        <v>1593</v>
      </c>
      <c r="T19" s="257"/>
      <c r="U19" s="272" t="s">
        <v>1401</v>
      </c>
      <c r="V19" s="321" t="s">
        <v>1110</v>
      </c>
      <c r="AD19" s="267"/>
    </row>
    <row r="20" spans="1:30" ht="36" customHeight="1">
      <c r="A20" s="248">
        <v>7</v>
      </c>
      <c r="B20" s="487">
        <v>8</v>
      </c>
      <c r="C20" s="491" t="s">
        <v>7</v>
      </c>
      <c r="D20" s="248">
        <v>8</v>
      </c>
      <c r="E20" s="247" t="s">
        <v>1267</v>
      </c>
      <c r="F20" s="567" t="s">
        <v>1456</v>
      </c>
      <c r="G20" s="568"/>
      <c r="H20" s="239"/>
      <c r="I20" s="268" t="s">
        <v>1402</v>
      </c>
      <c r="J20" s="268" t="s">
        <v>1402</v>
      </c>
      <c r="K20" s="476"/>
      <c r="L20" s="357"/>
      <c r="M20" s="356"/>
      <c r="N20" s="236"/>
      <c r="O20" s="236"/>
      <c r="P20" s="484"/>
      <c r="Q20" s="263"/>
      <c r="R20" s="230"/>
      <c r="S20" s="271" t="s">
        <v>1594</v>
      </c>
      <c r="T20" s="257"/>
      <c r="U20" s="273" t="s">
        <v>1110</v>
      </c>
      <c r="V20" s="321" t="s">
        <v>1110</v>
      </c>
      <c r="AD20" s="267"/>
    </row>
    <row r="21" spans="1:30" ht="36" customHeight="1">
      <c r="A21" s="248">
        <v>8</v>
      </c>
      <c r="B21" s="487">
        <v>9</v>
      </c>
      <c r="C21" s="492" t="s">
        <v>1548</v>
      </c>
      <c r="D21" s="425">
        <v>9</v>
      </c>
      <c r="E21" s="247" t="s">
        <v>1267</v>
      </c>
      <c r="F21" s="567" t="s">
        <v>1499</v>
      </c>
      <c r="G21" s="568"/>
      <c r="H21" s="239"/>
      <c r="I21" s="268" t="s">
        <v>1402</v>
      </c>
      <c r="J21" s="268" t="s">
        <v>1402</v>
      </c>
      <c r="K21" s="476"/>
      <c r="L21" s="235"/>
      <c r="M21" s="356"/>
      <c r="N21" s="236"/>
      <c r="O21" s="236"/>
      <c r="P21" s="484"/>
      <c r="Q21" s="263"/>
      <c r="R21" s="230"/>
      <c r="S21" s="271" t="s">
        <v>1595</v>
      </c>
      <c r="T21" s="257"/>
      <c r="U21" s="273" t="s">
        <v>1110</v>
      </c>
      <c r="V21" s="321" t="s">
        <v>1110</v>
      </c>
      <c r="AD21" s="267"/>
    </row>
    <row r="22" spans="1:30" ht="36" customHeight="1">
      <c r="A22" s="248">
        <v>27</v>
      </c>
      <c r="B22" s="487">
        <v>10</v>
      </c>
      <c r="C22" s="495" t="s">
        <v>1549</v>
      </c>
      <c r="D22" s="248">
        <v>10</v>
      </c>
      <c r="E22" s="247" t="s">
        <v>1267</v>
      </c>
      <c r="F22" s="557" t="s">
        <v>1500</v>
      </c>
      <c r="G22" s="562"/>
      <c r="H22" s="242"/>
      <c r="I22" s="268" t="s">
        <v>1402</v>
      </c>
      <c r="J22" s="268" t="s">
        <v>1402</v>
      </c>
      <c r="K22" s="392"/>
      <c r="L22" s="358"/>
      <c r="M22" s="356"/>
      <c r="N22" s="236"/>
      <c r="O22" s="236"/>
      <c r="P22" s="484"/>
      <c r="Q22" s="263"/>
      <c r="R22" s="230"/>
      <c r="S22" s="271" t="s">
        <v>1351</v>
      </c>
      <c r="T22" s="257"/>
      <c r="U22" s="275" t="s">
        <v>1110</v>
      </c>
      <c r="V22" s="321" t="s">
        <v>1110</v>
      </c>
      <c r="AD22" s="267"/>
    </row>
    <row r="23" spans="1:30" ht="36" customHeight="1">
      <c r="A23" s="248">
        <v>9</v>
      </c>
      <c r="B23" s="487">
        <v>11</v>
      </c>
      <c r="C23" s="492" t="s">
        <v>1436</v>
      </c>
      <c r="D23" s="425">
        <v>11</v>
      </c>
      <c r="E23" s="247" t="s">
        <v>1267</v>
      </c>
      <c r="F23" s="567" t="s">
        <v>1497</v>
      </c>
      <c r="G23" s="568"/>
      <c r="H23" s="239"/>
      <c r="I23" s="268" t="s">
        <v>1402</v>
      </c>
      <c r="J23" s="268" t="s">
        <v>1402</v>
      </c>
      <c r="K23" s="476"/>
      <c r="L23" s="357"/>
      <c r="M23" s="354"/>
      <c r="N23" s="236"/>
      <c r="O23" s="236"/>
      <c r="P23" s="484"/>
      <c r="Q23" s="263"/>
      <c r="R23" s="230"/>
      <c r="S23" s="271" t="s">
        <v>1596</v>
      </c>
      <c r="T23" s="257"/>
      <c r="U23" s="272" t="s">
        <v>1401</v>
      </c>
      <c r="V23" s="321" t="s">
        <v>1110</v>
      </c>
      <c r="AD23" s="267"/>
    </row>
    <row r="24" spans="1:30" ht="36" customHeight="1">
      <c r="A24" s="248">
        <v>26</v>
      </c>
      <c r="B24" s="487">
        <v>12</v>
      </c>
      <c r="C24" s="570" t="s">
        <v>1367</v>
      </c>
      <c r="D24" s="248">
        <v>12</v>
      </c>
      <c r="E24" s="247" t="s">
        <v>1267</v>
      </c>
      <c r="F24" s="567" t="s">
        <v>1498</v>
      </c>
      <c r="G24" s="569"/>
      <c r="H24" s="242"/>
      <c r="I24" s="268" t="s">
        <v>1402</v>
      </c>
      <c r="J24" s="268" t="s">
        <v>1402</v>
      </c>
      <c r="K24" s="392"/>
      <c r="L24" s="358"/>
      <c r="M24" s="354"/>
      <c r="N24" s="236"/>
      <c r="O24" s="236"/>
      <c r="P24" s="484"/>
      <c r="Q24" s="263"/>
      <c r="R24" s="230"/>
      <c r="S24" s="271" t="s">
        <v>1597</v>
      </c>
      <c r="T24" s="257"/>
      <c r="U24" s="272" t="s">
        <v>1397</v>
      </c>
      <c r="V24" s="382">
        <v>118123</v>
      </c>
      <c r="AD24" s="267"/>
    </row>
    <row r="25" spans="1:30" ht="36" customHeight="1">
      <c r="A25" s="248"/>
      <c r="B25" s="487">
        <v>13</v>
      </c>
      <c r="C25" s="571"/>
      <c r="D25" s="425">
        <v>13</v>
      </c>
      <c r="E25" s="247" t="s">
        <v>1267</v>
      </c>
      <c r="F25" s="567" t="s">
        <v>1607</v>
      </c>
      <c r="G25" s="569"/>
      <c r="H25" s="239"/>
      <c r="I25" s="268" t="s">
        <v>1402</v>
      </c>
      <c r="J25" s="268" t="s">
        <v>1402</v>
      </c>
      <c r="K25" s="476"/>
      <c r="L25" s="235"/>
      <c r="M25" s="356"/>
      <c r="N25" s="236"/>
      <c r="O25" s="236"/>
      <c r="P25" s="484"/>
      <c r="Q25" s="263"/>
      <c r="R25" s="230"/>
      <c r="S25" s="271" t="s">
        <v>1598</v>
      </c>
      <c r="T25" s="257"/>
      <c r="U25" s="272" t="s">
        <v>1398</v>
      </c>
      <c r="V25" s="321">
        <v>118</v>
      </c>
      <c r="AD25" s="267"/>
    </row>
    <row r="26" spans="1:30" ht="36" customHeight="1">
      <c r="A26" s="248"/>
      <c r="B26" s="487">
        <v>14</v>
      </c>
      <c r="C26" s="571"/>
      <c r="D26" s="248">
        <v>14</v>
      </c>
      <c r="E26" s="247" t="s">
        <v>1267</v>
      </c>
      <c r="F26" s="567" t="s">
        <v>1608</v>
      </c>
      <c r="G26" s="569"/>
      <c r="H26" s="239"/>
      <c r="I26" s="268" t="s">
        <v>1402</v>
      </c>
      <c r="J26" s="268" t="s">
        <v>1402</v>
      </c>
      <c r="K26" s="476"/>
      <c r="L26" s="359"/>
      <c r="M26" s="356"/>
      <c r="N26" s="236"/>
      <c r="O26" s="236"/>
      <c r="P26" s="484"/>
      <c r="Q26" s="263"/>
      <c r="R26" s="230"/>
      <c r="S26" s="271" t="s">
        <v>1598</v>
      </c>
      <c r="T26" s="257"/>
      <c r="U26" s="272" t="s">
        <v>1398</v>
      </c>
      <c r="V26" s="321">
        <v>118</v>
      </c>
      <c r="AD26" s="267"/>
    </row>
    <row r="27" spans="1:30" ht="36" customHeight="1">
      <c r="A27" s="248"/>
      <c r="B27" s="487">
        <v>15</v>
      </c>
      <c r="C27" s="572"/>
      <c r="D27" s="425">
        <v>15</v>
      </c>
      <c r="E27" s="247" t="s">
        <v>1267</v>
      </c>
      <c r="F27" s="567" t="s">
        <v>1629</v>
      </c>
      <c r="G27" s="569"/>
      <c r="H27" s="239"/>
      <c r="I27" s="268" t="s">
        <v>1402</v>
      </c>
      <c r="J27" s="268" t="s">
        <v>1402</v>
      </c>
      <c r="K27" s="476"/>
      <c r="L27" s="235"/>
      <c r="M27" s="356"/>
      <c r="N27" s="236"/>
      <c r="O27" s="236"/>
      <c r="P27" s="484"/>
      <c r="Q27" s="263"/>
      <c r="R27" s="230"/>
      <c r="S27" s="271" t="s">
        <v>1598</v>
      </c>
      <c r="T27" s="257"/>
      <c r="U27" s="272" t="s">
        <v>1398</v>
      </c>
      <c r="V27" s="321">
        <v>118</v>
      </c>
      <c r="AD27" s="267"/>
    </row>
    <row r="28" spans="1:30" ht="36" customHeight="1">
      <c r="A28" s="248">
        <v>22</v>
      </c>
      <c r="B28" s="487">
        <v>16</v>
      </c>
      <c r="C28" s="491" t="s">
        <v>1554</v>
      </c>
      <c r="D28" s="248">
        <v>16</v>
      </c>
      <c r="E28" s="247" t="s">
        <v>1267</v>
      </c>
      <c r="F28" s="567" t="s">
        <v>1496</v>
      </c>
      <c r="G28" s="568"/>
      <c r="H28" s="239"/>
      <c r="I28" s="268" t="s">
        <v>1402</v>
      </c>
      <c r="J28" s="268" t="s">
        <v>1402</v>
      </c>
      <c r="K28" s="476"/>
      <c r="L28" s="235"/>
      <c r="M28" s="354"/>
      <c r="N28" s="236"/>
      <c r="O28" s="236"/>
      <c r="P28" s="484"/>
      <c r="Q28" s="263"/>
      <c r="R28" s="230">
        <v>612</v>
      </c>
      <c r="S28" s="271" t="s">
        <v>1598</v>
      </c>
      <c r="T28" s="257"/>
      <c r="U28" s="272" t="s">
        <v>1398</v>
      </c>
      <c r="V28" s="321">
        <v>118</v>
      </c>
      <c r="AD28" s="267"/>
    </row>
    <row r="29" spans="1:30" ht="36" customHeight="1">
      <c r="A29" s="248">
        <v>20</v>
      </c>
      <c r="B29" s="487">
        <v>17</v>
      </c>
      <c r="C29" s="328"/>
      <c r="D29" s="425">
        <v>17</v>
      </c>
      <c r="E29" s="247" t="s">
        <v>1267</v>
      </c>
      <c r="F29" s="567" t="s">
        <v>1479</v>
      </c>
      <c r="G29" s="568"/>
      <c r="H29" s="239"/>
      <c r="I29" s="268" t="s">
        <v>1402</v>
      </c>
      <c r="J29" s="268" t="s">
        <v>1402</v>
      </c>
      <c r="K29" s="476"/>
      <c r="L29" s="235"/>
      <c r="M29" s="354"/>
      <c r="N29" s="236"/>
      <c r="O29" s="236"/>
      <c r="P29" s="484"/>
      <c r="Q29" s="263"/>
      <c r="R29" s="230">
        <v>483</v>
      </c>
      <c r="S29" s="271" t="s">
        <v>1599</v>
      </c>
      <c r="T29" s="257"/>
      <c r="U29" s="272" t="s">
        <v>1400</v>
      </c>
      <c r="V29" s="321" t="s">
        <v>1110</v>
      </c>
      <c r="AD29" s="267"/>
    </row>
    <row r="30" spans="1:30" ht="36" customHeight="1">
      <c r="A30" s="248">
        <v>23</v>
      </c>
      <c r="B30" s="487">
        <v>18</v>
      </c>
      <c r="C30" s="309"/>
      <c r="D30" s="248">
        <v>18</v>
      </c>
      <c r="E30" s="247" t="s">
        <v>1267</v>
      </c>
      <c r="F30" s="567" t="s">
        <v>1495</v>
      </c>
      <c r="G30" s="568"/>
      <c r="H30" s="239"/>
      <c r="I30" s="268" t="s">
        <v>1402</v>
      </c>
      <c r="J30" s="268" t="s">
        <v>1402</v>
      </c>
      <c r="K30" s="383"/>
      <c r="L30" s="235"/>
      <c r="M30" s="356"/>
      <c r="N30" s="236"/>
      <c r="O30" s="236"/>
      <c r="P30" s="484"/>
      <c r="Q30" s="263"/>
      <c r="R30" s="230">
        <v>614</v>
      </c>
      <c r="S30" s="271" t="s">
        <v>1370</v>
      </c>
      <c r="T30" s="257"/>
      <c r="U30" s="272" t="s">
        <v>1396</v>
      </c>
      <c r="V30" s="321">
        <v>117</v>
      </c>
      <c r="AD30" s="267"/>
    </row>
    <row r="31" spans="1:30" ht="36" customHeight="1">
      <c r="A31" s="248">
        <v>25</v>
      </c>
      <c r="B31" s="487">
        <v>19</v>
      </c>
      <c r="C31" s="309"/>
      <c r="D31" s="425">
        <v>19</v>
      </c>
      <c r="E31" s="247" t="s">
        <v>1267</v>
      </c>
      <c r="F31" s="567" t="s">
        <v>1514</v>
      </c>
      <c r="G31" s="568"/>
      <c r="H31" s="239"/>
      <c r="I31" s="268" t="s">
        <v>1402</v>
      </c>
      <c r="J31" s="268" t="s">
        <v>1402</v>
      </c>
      <c r="K31" s="383"/>
      <c r="L31" s="358"/>
      <c r="M31" s="354"/>
      <c r="N31" s="236"/>
      <c r="O31" s="236"/>
      <c r="P31" s="484"/>
      <c r="Q31" s="263"/>
      <c r="R31" s="230">
        <v>620</v>
      </c>
      <c r="S31" s="271" t="s">
        <v>1600</v>
      </c>
      <c r="T31" s="257"/>
      <c r="U31" s="272" t="s">
        <v>1397</v>
      </c>
      <c r="V31" s="321">
        <v>122</v>
      </c>
      <c r="Y31" s="232" t="str">
        <f>K29&amp;K28&amp;K30</f>
        <v/>
      </c>
      <c r="AD31" s="267"/>
    </row>
    <row r="32" spans="1:30" ht="36" customHeight="1">
      <c r="A32" s="248">
        <v>24</v>
      </c>
      <c r="B32" s="487">
        <v>20</v>
      </c>
      <c r="C32" s="309"/>
      <c r="D32" s="248">
        <v>20</v>
      </c>
      <c r="E32" s="247" t="s">
        <v>1267</v>
      </c>
      <c r="F32" s="567" t="s">
        <v>1494</v>
      </c>
      <c r="G32" s="568"/>
      <c r="H32" s="239"/>
      <c r="I32" s="268" t="s">
        <v>1402</v>
      </c>
      <c r="J32" s="268" t="s">
        <v>1402</v>
      </c>
      <c r="K32" s="383"/>
      <c r="L32" s="358"/>
      <c r="M32" s="354"/>
      <c r="N32" s="236"/>
      <c r="O32" s="236"/>
      <c r="P32" s="484"/>
      <c r="Q32" s="263"/>
      <c r="R32" s="230">
        <v>618</v>
      </c>
      <c r="S32" s="271" t="s">
        <v>1603</v>
      </c>
      <c r="T32" s="257"/>
      <c r="U32" s="272" t="s">
        <v>1396</v>
      </c>
      <c r="V32" s="321">
        <v>117</v>
      </c>
      <c r="AD32" s="267"/>
    </row>
    <row r="33" spans="1:30" ht="36" customHeight="1">
      <c r="A33" s="248">
        <v>21</v>
      </c>
      <c r="B33" s="487">
        <v>21</v>
      </c>
      <c r="C33" s="455"/>
      <c r="D33" s="425">
        <v>21</v>
      </c>
      <c r="E33" s="247" t="s">
        <v>1267</v>
      </c>
      <c r="F33" s="567" t="s">
        <v>1504</v>
      </c>
      <c r="G33" s="568"/>
      <c r="H33" s="239"/>
      <c r="I33" s="268" t="s">
        <v>1402</v>
      </c>
      <c r="J33" s="268" t="s">
        <v>1402</v>
      </c>
      <c r="K33" s="394"/>
      <c r="L33" s="235"/>
      <c r="M33" s="354"/>
      <c r="N33" s="236"/>
      <c r="O33" s="236"/>
      <c r="P33" s="484"/>
      <c r="Q33" s="263"/>
      <c r="R33" s="230">
        <v>619</v>
      </c>
      <c r="S33" s="271" t="s">
        <v>1602</v>
      </c>
      <c r="T33" s="257"/>
      <c r="U33" s="275" t="s">
        <v>1110</v>
      </c>
      <c r="V33" s="321">
        <v>119</v>
      </c>
      <c r="W33" s="452"/>
      <c r="X33" s="452"/>
      <c r="Y33" s="452"/>
      <c r="Z33" s="452"/>
      <c r="AA33" s="452"/>
      <c r="AB33" s="452"/>
      <c r="AC33" s="452"/>
      <c r="AD33" s="508" t="s">
        <v>1609</v>
      </c>
    </row>
    <row r="34" spans="1:30" ht="36" customHeight="1">
      <c r="A34" s="248">
        <v>18</v>
      </c>
      <c r="B34" s="487">
        <v>22</v>
      </c>
      <c r="C34" s="491" t="s">
        <v>1437</v>
      </c>
      <c r="D34" s="248">
        <v>22</v>
      </c>
      <c r="E34" s="329" t="s">
        <v>1267</v>
      </c>
      <c r="F34" s="567" t="s">
        <v>1457</v>
      </c>
      <c r="G34" s="568"/>
      <c r="H34" s="239"/>
      <c r="I34" s="268" t="s">
        <v>1402</v>
      </c>
      <c r="J34" s="268" t="s">
        <v>1402</v>
      </c>
      <c r="K34" s="476"/>
      <c r="L34" s="235"/>
      <c r="M34" s="354"/>
      <c r="N34" s="236"/>
      <c r="O34" s="236"/>
      <c r="P34" s="484"/>
      <c r="Q34" s="263"/>
      <c r="R34" s="230">
        <v>631</v>
      </c>
      <c r="S34" s="235" t="s">
        <v>1405</v>
      </c>
      <c r="T34" s="257"/>
      <c r="U34" s="273" t="s">
        <v>1110</v>
      </c>
      <c r="V34" s="321">
        <v>96</v>
      </c>
      <c r="W34" s="453"/>
      <c r="X34" s="453"/>
      <c r="Y34" s="453"/>
      <c r="Z34" s="453"/>
      <c r="AA34" s="453"/>
      <c r="AB34" s="453"/>
      <c r="AC34" s="453"/>
      <c r="AD34" s="267"/>
    </row>
    <row r="35" spans="1:30" ht="36" customHeight="1">
      <c r="A35" s="248">
        <v>17</v>
      </c>
      <c r="B35" s="487">
        <v>23</v>
      </c>
      <c r="C35" s="309"/>
      <c r="D35" s="425">
        <v>23</v>
      </c>
      <c r="E35" s="329" t="s">
        <v>1267</v>
      </c>
      <c r="F35" s="567" t="s">
        <v>1458</v>
      </c>
      <c r="G35" s="568"/>
      <c r="H35" s="239"/>
      <c r="I35" s="268" t="s">
        <v>1402</v>
      </c>
      <c r="J35" s="268" t="s">
        <v>1402</v>
      </c>
      <c r="K35" s="393"/>
      <c r="L35" s="235"/>
      <c r="M35" s="354"/>
      <c r="N35" s="236"/>
      <c r="O35" s="236"/>
      <c r="P35" s="484"/>
      <c r="Q35" s="263"/>
      <c r="R35" s="230">
        <v>535</v>
      </c>
      <c r="S35" s="235" t="s">
        <v>1354</v>
      </c>
      <c r="T35" s="257"/>
      <c r="U35" s="273" t="s">
        <v>1110</v>
      </c>
      <c r="V35" s="321" t="s">
        <v>1407</v>
      </c>
      <c r="AD35" s="267"/>
    </row>
    <row r="36" spans="1:30" ht="45" customHeight="1">
      <c r="A36" s="248">
        <v>19</v>
      </c>
      <c r="B36" s="487">
        <v>24</v>
      </c>
      <c r="C36" s="309"/>
      <c r="D36" s="248">
        <v>24</v>
      </c>
      <c r="E36" s="247" t="s">
        <v>1267</v>
      </c>
      <c r="F36" s="567" t="s">
        <v>1490</v>
      </c>
      <c r="G36" s="569"/>
      <c r="H36" s="261"/>
      <c r="I36" s="268" t="s">
        <v>1402</v>
      </c>
      <c r="J36" s="268" t="s">
        <v>1402</v>
      </c>
      <c r="K36" s="391"/>
      <c r="L36" s="235"/>
      <c r="M36" s="354"/>
      <c r="N36" s="236"/>
      <c r="O36" s="236"/>
      <c r="P36" s="484"/>
      <c r="Q36" s="263"/>
      <c r="R36" s="228"/>
      <c r="S36" s="235" t="s">
        <v>1355</v>
      </c>
      <c r="T36" s="282" t="s">
        <v>1369</v>
      </c>
      <c r="U36" s="274" t="s">
        <v>1110</v>
      </c>
      <c r="V36" s="321" t="s">
        <v>1110</v>
      </c>
      <c r="AD36" s="267"/>
    </row>
    <row r="37" spans="1:30" ht="36" customHeight="1">
      <c r="A37" s="248">
        <v>32</v>
      </c>
      <c r="B37" s="487">
        <v>25</v>
      </c>
      <c r="C37" s="309"/>
      <c r="D37" s="425">
        <v>25</v>
      </c>
      <c r="E37" s="247" t="s">
        <v>1267</v>
      </c>
      <c r="F37" s="557" t="s">
        <v>1459</v>
      </c>
      <c r="G37" s="562"/>
      <c r="H37" s="239"/>
      <c r="I37" s="268" t="s">
        <v>1402</v>
      </c>
      <c r="J37" s="268" t="s">
        <v>1402</v>
      </c>
      <c r="K37" s="476"/>
      <c r="L37" s="235"/>
      <c r="M37" s="354"/>
      <c r="N37" s="236"/>
      <c r="O37" s="236"/>
      <c r="P37" s="484"/>
      <c r="Q37" s="263"/>
      <c r="R37" s="230">
        <v>630</v>
      </c>
      <c r="S37" s="235" t="s">
        <v>1356</v>
      </c>
      <c r="T37" s="257"/>
      <c r="U37" s="275" t="s">
        <v>1110</v>
      </c>
      <c r="V37" s="321">
        <v>128</v>
      </c>
      <c r="Y37" s="232">
        <f>K37</f>
        <v>0</v>
      </c>
      <c r="Z37" s="232">
        <v>0</v>
      </c>
      <c r="AD37" s="267"/>
    </row>
    <row r="38" spans="1:30" ht="36" customHeight="1">
      <c r="A38" s="248">
        <v>33</v>
      </c>
      <c r="B38" s="487">
        <v>26</v>
      </c>
      <c r="C38" s="309"/>
      <c r="D38" s="248">
        <v>26</v>
      </c>
      <c r="E38" s="247" t="s">
        <v>1267</v>
      </c>
      <c r="F38" s="557" t="s">
        <v>1481</v>
      </c>
      <c r="G38" s="562"/>
      <c r="H38" s="239"/>
      <c r="I38" s="268" t="s">
        <v>1402</v>
      </c>
      <c r="J38" s="268" t="s">
        <v>1402</v>
      </c>
      <c r="K38" s="394"/>
      <c r="L38" s="235"/>
      <c r="M38" s="354"/>
      <c r="N38" s="236"/>
      <c r="O38" s="236"/>
      <c r="P38" s="484"/>
      <c r="Q38" s="263"/>
      <c r="R38" s="230">
        <v>615</v>
      </c>
      <c r="S38" s="235" t="s">
        <v>1357</v>
      </c>
      <c r="T38" s="257"/>
      <c r="U38" s="275" t="s">
        <v>1110</v>
      </c>
      <c r="V38" s="321">
        <v>121</v>
      </c>
      <c r="Y38" s="232">
        <f>K37</f>
        <v>0</v>
      </c>
      <c r="Z38" s="238">
        <f>K39</f>
        <v>0</v>
      </c>
      <c r="AD38" s="267"/>
    </row>
    <row r="39" spans="1:30" ht="36" customHeight="1">
      <c r="A39" s="248">
        <v>34</v>
      </c>
      <c r="B39" s="487">
        <v>27</v>
      </c>
      <c r="C39" s="309"/>
      <c r="D39" s="425">
        <v>27</v>
      </c>
      <c r="E39" s="247" t="s">
        <v>1267</v>
      </c>
      <c r="F39" s="557" t="s">
        <v>1482</v>
      </c>
      <c r="G39" s="562"/>
      <c r="H39" s="239"/>
      <c r="I39" s="268" t="s">
        <v>1402</v>
      </c>
      <c r="J39" s="268" t="s">
        <v>1402</v>
      </c>
      <c r="K39" s="476"/>
      <c r="L39" s="235"/>
      <c r="M39" s="354"/>
      <c r="N39" s="236"/>
      <c r="O39" s="236"/>
      <c r="P39" s="484"/>
      <c r="Q39" s="263"/>
      <c r="R39" s="230">
        <v>615</v>
      </c>
      <c r="S39" s="235" t="s">
        <v>1357</v>
      </c>
      <c r="T39" s="257"/>
      <c r="U39" s="275" t="s">
        <v>1110</v>
      </c>
      <c r="V39" s="321">
        <v>121</v>
      </c>
      <c r="AD39" s="267"/>
    </row>
    <row r="40" spans="1:30" ht="36" customHeight="1">
      <c r="A40" s="248">
        <v>35</v>
      </c>
      <c r="B40" s="487">
        <v>28</v>
      </c>
      <c r="C40" s="309"/>
      <c r="D40" s="248">
        <v>28</v>
      </c>
      <c r="E40" s="247" t="s">
        <v>1267</v>
      </c>
      <c r="F40" s="557" t="s">
        <v>1460</v>
      </c>
      <c r="G40" s="562"/>
      <c r="H40" s="239"/>
      <c r="I40" s="268" t="s">
        <v>1402</v>
      </c>
      <c r="J40" s="268" t="s">
        <v>1402</v>
      </c>
      <c r="K40" s="391"/>
      <c r="L40" s="235"/>
      <c r="M40" s="354"/>
      <c r="N40" s="236"/>
      <c r="O40" s="236"/>
      <c r="P40" s="484"/>
      <c r="Q40" s="263"/>
      <c r="R40" s="230">
        <v>629</v>
      </c>
      <c r="S40" s="235" t="s">
        <v>1358</v>
      </c>
      <c r="T40" s="284" t="s">
        <v>1359</v>
      </c>
      <c r="U40" s="275" t="s">
        <v>1110</v>
      </c>
      <c r="V40" s="321" t="s">
        <v>1110</v>
      </c>
      <c r="AD40" s="267"/>
    </row>
    <row r="41" spans="1:30" ht="36" customHeight="1">
      <c r="A41" s="248"/>
      <c r="B41" s="487">
        <v>29</v>
      </c>
      <c r="C41" s="309"/>
      <c r="D41" s="425">
        <v>29</v>
      </c>
      <c r="E41" s="247"/>
      <c r="F41" s="563" t="s">
        <v>1502</v>
      </c>
      <c r="G41" s="447" t="s">
        <v>1630</v>
      </c>
      <c r="H41" s="261"/>
      <c r="I41" s="268" t="s">
        <v>1402</v>
      </c>
      <c r="J41" s="268" t="s">
        <v>1402</v>
      </c>
      <c r="K41" s="419"/>
      <c r="L41" s="235"/>
      <c r="M41" s="356"/>
      <c r="N41" s="236"/>
      <c r="O41" s="236"/>
      <c r="P41" s="484"/>
      <c r="Q41" s="263"/>
      <c r="R41" s="228"/>
      <c r="S41" s="270" t="s">
        <v>1631</v>
      </c>
      <c r="T41" s="257"/>
      <c r="U41" s="273" t="s">
        <v>1110</v>
      </c>
      <c r="V41" s="321">
        <v>138</v>
      </c>
      <c r="AD41" s="267"/>
    </row>
    <row r="42" spans="1:30" ht="36" customHeight="1">
      <c r="A42" s="248"/>
      <c r="B42" s="487"/>
      <c r="C42" s="309"/>
      <c r="D42" s="248">
        <v>30</v>
      </c>
      <c r="E42" s="247"/>
      <c r="F42" s="564"/>
      <c r="G42" s="447" t="s">
        <v>1503</v>
      </c>
      <c r="H42" s="261"/>
      <c r="I42" s="268" t="s">
        <v>1402</v>
      </c>
      <c r="J42" s="268" t="s">
        <v>1402</v>
      </c>
      <c r="K42" s="448"/>
      <c r="L42" s="235"/>
      <c r="M42" s="356"/>
      <c r="N42" s="236"/>
      <c r="O42" s="236"/>
      <c r="P42" s="484"/>
      <c r="Q42" s="263"/>
      <c r="R42" s="228"/>
      <c r="S42" s="271" t="s">
        <v>1601</v>
      </c>
      <c r="T42" s="257"/>
      <c r="U42" s="273" t="s">
        <v>1110</v>
      </c>
      <c r="V42" s="321">
        <v>139</v>
      </c>
      <c r="AD42" s="508" t="s">
        <v>1610</v>
      </c>
    </row>
    <row r="43" spans="1:30" ht="62.45" customHeight="1">
      <c r="A43" s="248"/>
      <c r="B43" s="487"/>
      <c r="C43" s="309"/>
      <c r="D43" s="425">
        <v>31</v>
      </c>
      <c r="E43" s="247"/>
      <c r="F43" s="565"/>
      <c r="G43" s="447" t="s">
        <v>1543</v>
      </c>
      <c r="H43" s="261"/>
      <c r="I43" s="268" t="s">
        <v>1402</v>
      </c>
      <c r="J43" s="268" t="s">
        <v>1402</v>
      </c>
      <c r="K43" s="476"/>
      <c r="L43" s="235"/>
      <c r="M43" s="356"/>
      <c r="N43" s="236"/>
      <c r="O43" s="236"/>
      <c r="P43" s="484"/>
      <c r="Q43" s="263"/>
      <c r="R43" s="228"/>
      <c r="S43" s="271" t="s">
        <v>1505</v>
      </c>
      <c r="T43" s="257"/>
      <c r="U43" s="273" t="s">
        <v>1110</v>
      </c>
      <c r="V43" s="321">
        <v>158</v>
      </c>
      <c r="AD43" s="267"/>
    </row>
    <row r="44" spans="1:30" ht="45" customHeight="1">
      <c r="A44" s="248">
        <v>28</v>
      </c>
      <c r="B44" s="487">
        <v>30</v>
      </c>
      <c r="C44" s="496" t="s">
        <v>1553</v>
      </c>
      <c r="D44" s="248">
        <v>32</v>
      </c>
      <c r="E44" s="247" t="s">
        <v>1267</v>
      </c>
      <c r="F44" s="566" t="s">
        <v>1515</v>
      </c>
      <c r="G44" s="558"/>
      <c r="H44" s="239"/>
      <c r="I44" s="268" t="s">
        <v>1402</v>
      </c>
      <c r="J44" s="268" t="s">
        <v>1402</v>
      </c>
      <c r="K44" s="383"/>
      <c r="L44" s="358"/>
      <c r="M44" s="356"/>
      <c r="N44" s="236"/>
      <c r="O44" s="236"/>
      <c r="P44" s="484"/>
      <c r="Q44" s="263"/>
      <c r="R44" s="230"/>
      <c r="S44" s="271" t="s">
        <v>1352</v>
      </c>
      <c r="T44" s="257"/>
      <c r="U44" s="272" t="s">
        <v>1399</v>
      </c>
      <c r="V44" s="382">
        <v>120124</v>
      </c>
      <c r="Y44" s="232" t="e">
        <f>VLOOKUP(K44,#REF!,2,0)</f>
        <v>#REF!</v>
      </c>
      <c r="Z44" s="232" t="e">
        <f>Y44&amp;K31</f>
        <v>#REF!</v>
      </c>
      <c r="AD44" s="267"/>
    </row>
    <row r="45" spans="1:30" ht="36" customHeight="1">
      <c r="A45" s="248"/>
      <c r="B45" s="487">
        <v>31</v>
      </c>
      <c r="C45" s="319"/>
      <c r="D45" s="425">
        <v>33</v>
      </c>
      <c r="E45" s="247"/>
      <c r="F45" s="557" t="s">
        <v>1493</v>
      </c>
      <c r="G45" s="558"/>
      <c r="H45" s="239"/>
      <c r="I45" s="268" t="s">
        <v>1402</v>
      </c>
      <c r="J45" s="268" t="s">
        <v>1402</v>
      </c>
      <c r="K45" s="268"/>
      <c r="L45" s="360"/>
      <c r="M45" s="356"/>
      <c r="N45" s="236"/>
      <c r="O45" s="236"/>
      <c r="P45" s="484"/>
      <c r="Q45" s="263"/>
      <c r="R45" s="230"/>
      <c r="S45" s="270" t="s">
        <v>1604</v>
      </c>
      <c r="T45" s="257"/>
      <c r="U45" s="272" t="s">
        <v>1406</v>
      </c>
      <c r="V45" s="321" t="s">
        <v>1110</v>
      </c>
      <c r="AD45" s="267"/>
    </row>
    <row r="46" spans="1:30" ht="36" customHeight="1">
      <c r="A46" s="248">
        <v>29</v>
      </c>
      <c r="B46" s="487">
        <v>32</v>
      </c>
      <c r="C46" s="309"/>
      <c r="D46" s="248">
        <v>34</v>
      </c>
      <c r="E46" s="247" t="s">
        <v>1267</v>
      </c>
      <c r="F46" s="557" t="s">
        <v>1516</v>
      </c>
      <c r="G46" s="558"/>
      <c r="H46" s="239"/>
      <c r="I46" s="268" t="s">
        <v>1402</v>
      </c>
      <c r="J46" s="268" t="s">
        <v>1402</v>
      </c>
      <c r="K46" s="476"/>
      <c r="L46" s="235"/>
      <c r="M46" s="354"/>
      <c r="N46" s="236"/>
      <c r="O46" s="236"/>
      <c r="P46" s="484"/>
      <c r="Q46" s="263"/>
      <c r="R46" s="230">
        <v>624</v>
      </c>
      <c r="S46" s="271" t="s">
        <v>1352</v>
      </c>
      <c r="T46" s="283" t="s">
        <v>1368</v>
      </c>
      <c r="U46" s="272" t="s">
        <v>1399</v>
      </c>
      <c r="V46" s="382">
        <v>120124</v>
      </c>
      <c r="Z46" s="232" t="s">
        <v>1148</v>
      </c>
      <c r="AD46" s="267"/>
    </row>
    <row r="47" spans="1:30" ht="36" customHeight="1" thickBot="1">
      <c r="A47" s="248">
        <v>30</v>
      </c>
      <c r="B47" s="487">
        <v>33</v>
      </c>
      <c r="C47" s="309"/>
      <c r="D47" s="425">
        <v>35</v>
      </c>
      <c r="E47" s="247" t="s">
        <v>1267</v>
      </c>
      <c r="F47" s="557" t="s">
        <v>1485</v>
      </c>
      <c r="G47" s="558"/>
      <c r="H47" s="239"/>
      <c r="I47" s="268" t="s">
        <v>1402</v>
      </c>
      <c r="J47" s="268" t="s">
        <v>1402</v>
      </c>
      <c r="K47" s="395"/>
      <c r="L47" s="235"/>
      <c r="M47" s="354"/>
      <c r="N47" s="236"/>
      <c r="O47" s="236"/>
      <c r="P47" s="484"/>
      <c r="Q47" s="263"/>
      <c r="R47" s="230"/>
      <c r="S47" s="271" t="s">
        <v>1352</v>
      </c>
      <c r="T47" s="257"/>
      <c r="U47" s="272" t="s">
        <v>1399</v>
      </c>
      <c r="V47" s="382">
        <v>120124</v>
      </c>
      <c r="AD47" s="267"/>
    </row>
    <row r="48" spans="1:30" ht="36" customHeight="1" thickTop="1" thickBot="1">
      <c r="A48" s="248">
        <v>31</v>
      </c>
      <c r="B48" s="487">
        <v>34</v>
      </c>
      <c r="C48" s="309"/>
      <c r="D48" s="248">
        <v>36</v>
      </c>
      <c r="E48" s="247" t="s">
        <v>1267</v>
      </c>
      <c r="F48" s="557" t="s">
        <v>1483</v>
      </c>
      <c r="G48" s="558"/>
      <c r="H48" s="250"/>
      <c r="I48" s="268" t="s">
        <v>1402</v>
      </c>
      <c r="J48" s="475" t="s">
        <v>1402</v>
      </c>
      <c r="K48" s="396"/>
      <c r="L48" s="360"/>
      <c r="M48" s="354"/>
      <c r="N48" s="236"/>
      <c r="O48" s="236"/>
      <c r="P48" s="484"/>
      <c r="Q48" s="263"/>
      <c r="R48" s="230"/>
      <c r="S48" s="515" t="s">
        <v>1352</v>
      </c>
      <c r="T48" s="257"/>
      <c r="U48" s="548" t="s">
        <v>1399</v>
      </c>
      <c r="V48" s="559">
        <v>120124</v>
      </c>
      <c r="AD48" s="513"/>
    </row>
    <row r="49" spans="1:30" ht="36" customHeight="1" thickTop="1">
      <c r="A49" s="248"/>
      <c r="B49" s="487">
        <v>35</v>
      </c>
      <c r="C49" s="309"/>
      <c r="D49" s="425">
        <v>37</v>
      </c>
      <c r="E49" s="247"/>
      <c r="F49" s="560" t="s">
        <v>1529</v>
      </c>
      <c r="G49" s="561"/>
      <c r="H49" s="250"/>
      <c r="I49" s="345" t="s">
        <v>1402</v>
      </c>
      <c r="J49" s="345"/>
      <c r="K49" s="397" t="s">
        <v>1404</v>
      </c>
      <c r="L49" s="255"/>
      <c r="M49" s="341" t="s">
        <v>1110</v>
      </c>
      <c r="N49" s="236"/>
      <c r="O49" s="236"/>
      <c r="P49" s="484"/>
      <c r="Q49" s="263"/>
      <c r="R49" s="230"/>
      <c r="S49" s="516"/>
      <c r="T49" s="257"/>
      <c r="U49" s="556"/>
      <c r="V49" s="556"/>
      <c r="AD49" s="514"/>
    </row>
    <row r="50" spans="1:30" ht="62.45" customHeight="1">
      <c r="A50" s="248"/>
      <c r="B50" s="487"/>
      <c r="C50" s="493" t="s">
        <v>1508</v>
      </c>
      <c r="D50" s="248">
        <v>38</v>
      </c>
      <c r="E50" s="247"/>
      <c r="F50" s="449" t="s">
        <v>1506</v>
      </c>
      <c r="G50" s="447" t="s">
        <v>1632</v>
      </c>
      <c r="H50" s="250"/>
      <c r="I50" s="268" t="s">
        <v>1402</v>
      </c>
      <c r="J50" s="475" t="s">
        <v>1402</v>
      </c>
      <c r="K50" s="376"/>
      <c r="L50" s="360"/>
      <c r="M50" s="354"/>
      <c r="N50" s="236"/>
      <c r="O50" s="236"/>
      <c r="P50" s="484"/>
      <c r="Q50" s="263"/>
      <c r="R50" s="230"/>
      <c r="S50" s="470" t="s">
        <v>1519</v>
      </c>
      <c r="T50" s="257"/>
      <c r="U50" s="273" t="s">
        <v>1110</v>
      </c>
      <c r="V50" s="71">
        <v>126</v>
      </c>
      <c r="AD50" s="467"/>
    </row>
    <row r="51" spans="1:30" ht="62.45" customHeight="1" thickBot="1">
      <c r="A51" s="248"/>
      <c r="B51" s="487"/>
      <c r="C51" s="309"/>
      <c r="D51" s="425">
        <v>39</v>
      </c>
      <c r="E51" s="247"/>
      <c r="F51" s="551" t="s">
        <v>1507</v>
      </c>
      <c r="G51" s="447" t="s">
        <v>1511</v>
      </c>
      <c r="H51" s="250"/>
      <c r="I51" s="268" t="s">
        <v>1402</v>
      </c>
      <c r="J51" s="475" t="s">
        <v>1402</v>
      </c>
      <c r="K51" s="376"/>
      <c r="L51" s="360"/>
      <c r="M51" s="354"/>
      <c r="N51" s="236"/>
      <c r="O51" s="236"/>
      <c r="P51" s="484"/>
      <c r="Q51" s="263"/>
      <c r="R51" s="230"/>
      <c r="S51" s="271" t="s">
        <v>1520</v>
      </c>
      <c r="T51" s="298" t="s">
        <v>1376</v>
      </c>
      <c r="U51" s="273" t="s">
        <v>1110</v>
      </c>
      <c r="V51" s="459">
        <v>126</v>
      </c>
      <c r="AD51" s="451"/>
    </row>
    <row r="52" spans="1:30" ht="62.45" customHeight="1" thickTop="1" thickBot="1">
      <c r="A52" s="248"/>
      <c r="B52" s="487">
        <v>36</v>
      </c>
      <c r="C52" s="309"/>
      <c r="D52" s="248">
        <v>40</v>
      </c>
      <c r="E52" s="247"/>
      <c r="F52" s="552"/>
      <c r="G52" s="447" t="s">
        <v>1513</v>
      </c>
      <c r="H52" s="250"/>
      <c r="I52" s="268" t="s">
        <v>1402</v>
      </c>
      <c r="J52" s="475" t="s">
        <v>1402</v>
      </c>
      <c r="K52" s="398"/>
      <c r="L52" s="360"/>
      <c r="M52" s="354"/>
      <c r="N52" s="236"/>
      <c r="O52" s="236"/>
      <c r="P52" s="484"/>
      <c r="Q52" s="263"/>
      <c r="R52" s="230"/>
      <c r="S52" s="540" t="s">
        <v>1360</v>
      </c>
      <c r="T52" s="298"/>
      <c r="U52" s="548" t="s">
        <v>1110</v>
      </c>
      <c r="V52" s="519">
        <v>136</v>
      </c>
      <c r="AD52" s="513"/>
    </row>
    <row r="53" spans="1:30" ht="62.45" customHeight="1" thickTop="1">
      <c r="A53" s="248"/>
      <c r="B53" s="487">
        <v>37</v>
      </c>
      <c r="C53" s="309"/>
      <c r="D53" s="425">
        <v>41</v>
      </c>
      <c r="E53" s="247"/>
      <c r="F53" s="552"/>
      <c r="G53" s="450" t="s">
        <v>1530</v>
      </c>
      <c r="H53" s="250"/>
      <c r="I53" s="345" t="s">
        <v>1402</v>
      </c>
      <c r="J53" s="345"/>
      <c r="K53" s="399" t="s">
        <v>1404</v>
      </c>
      <c r="L53" s="360"/>
      <c r="M53" s="341" t="s">
        <v>1110</v>
      </c>
      <c r="N53" s="236"/>
      <c r="O53" s="236"/>
      <c r="P53" s="484"/>
      <c r="Q53" s="263"/>
      <c r="R53" s="230"/>
      <c r="S53" s="541"/>
      <c r="T53" s="256"/>
      <c r="U53" s="549"/>
      <c r="V53" s="520"/>
      <c r="AD53" s="514"/>
    </row>
    <row r="54" spans="1:30" ht="62.45" customHeight="1">
      <c r="A54" s="248"/>
      <c r="B54" s="487"/>
      <c r="C54" s="309"/>
      <c r="D54" s="248">
        <v>42</v>
      </c>
      <c r="E54" s="247"/>
      <c r="F54" s="552"/>
      <c r="G54" s="447" t="s">
        <v>1517</v>
      </c>
      <c r="H54" s="250"/>
      <c r="I54" s="268" t="s">
        <v>1402</v>
      </c>
      <c r="J54" s="475" t="s">
        <v>1402</v>
      </c>
      <c r="K54" s="376"/>
      <c r="L54" s="360"/>
      <c r="M54" s="354"/>
      <c r="N54" s="236"/>
      <c r="O54" s="236"/>
      <c r="P54" s="484"/>
      <c r="Q54" s="263"/>
      <c r="R54" s="230"/>
      <c r="S54" s="271" t="s">
        <v>1521</v>
      </c>
      <c r="T54" s="454"/>
      <c r="U54" s="273" t="s">
        <v>1110</v>
      </c>
      <c r="V54" s="459">
        <v>126</v>
      </c>
      <c r="AD54" s="467"/>
    </row>
    <row r="55" spans="1:30" ht="62.45" customHeight="1" thickBot="1">
      <c r="A55" s="248"/>
      <c r="B55" s="487"/>
      <c r="C55" s="309"/>
      <c r="D55" s="425">
        <v>43</v>
      </c>
      <c r="E55" s="247"/>
      <c r="F55" s="553"/>
      <c r="G55" s="447" t="s">
        <v>1512</v>
      </c>
      <c r="H55" s="250"/>
      <c r="I55" s="268" t="s">
        <v>1402</v>
      </c>
      <c r="J55" s="475" t="s">
        <v>1402</v>
      </c>
      <c r="K55" s="376"/>
      <c r="L55" s="360"/>
      <c r="M55" s="354"/>
      <c r="N55" s="236"/>
      <c r="O55" s="236"/>
      <c r="P55" s="484"/>
      <c r="Q55" s="263"/>
      <c r="R55" s="230"/>
      <c r="S55" s="271" t="s">
        <v>1522</v>
      </c>
      <c r="T55" s="256"/>
      <c r="U55" s="273" t="s">
        <v>1110</v>
      </c>
      <c r="V55" s="459">
        <v>126</v>
      </c>
      <c r="W55" s="453"/>
      <c r="X55" s="453"/>
      <c r="Y55" s="453"/>
      <c r="Z55" s="453"/>
      <c r="AA55" s="453"/>
      <c r="AB55" s="453"/>
      <c r="AC55" s="453"/>
      <c r="AD55" s="462"/>
    </row>
    <row r="56" spans="1:30" ht="45" customHeight="1" thickTop="1" thickBot="1">
      <c r="A56" s="248">
        <v>48</v>
      </c>
      <c r="B56" s="487">
        <v>38</v>
      </c>
      <c r="C56" s="489" t="s">
        <v>1552</v>
      </c>
      <c r="D56" s="248">
        <v>44</v>
      </c>
      <c r="E56" s="475" t="s">
        <v>1267</v>
      </c>
      <c r="F56" s="502" t="s">
        <v>9</v>
      </c>
      <c r="G56" s="287" t="s">
        <v>1566</v>
      </c>
      <c r="H56" s="239"/>
      <c r="I56" s="268" t="s">
        <v>1402</v>
      </c>
      <c r="J56" s="475" t="s">
        <v>1402</v>
      </c>
      <c r="K56" s="398"/>
      <c r="L56" s="361"/>
      <c r="M56" s="356"/>
      <c r="N56" s="236"/>
      <c r="O56" s="236"/>
      <c r="P56" s="236"/>
      <c r="Q56" s="263"/>
      <c r="R56" s="230"/>
      <c r="S56" s="554" t="s">
        <v>1626</v>
      </c>
      <c r="T56" s="298" t="s">
        <v>1377</v>
      </c>
      <c r="U56" s="548" t="s">
        <v>1625</v>
      </c>
      <c r="V56" s="519" t="s">
        <v>1110</v>
      </c>
      <c r="AD56" s="513"/>
    </row>
    <row r="57" spans="1:30" ht="36" customHeight="1" thickTop="1">
      <c r="A57" s="248"/>
      <c r="B57" s="487">
        <v>39</v>
      </c>
      <c r="C57" s="305"/>
      <c r="D57" s="425">
        <v>45</v>
      </c>
      <c r="E57" s="475"/>
      <c r="F57" s="291"/>
      <c r="G57" s="366" t="s">
        <v>1531</v>
      </c>
      <c r="H57" s="239"/>
      <c r="I57" s="345" t="s">
        <v>1402</v>
      </c>
      <c r="J57" s="345"/>
      <c r="K57" s="399" t="s">
        <v>1404</v>
      </c>
      <c r="L57" s="254"/>
      <c r="M57" s="341" t="s">
        <v>1110</v>
      </c>
      <c r="N57" s="236"/>
      <c r="O57" s="236"/>
      <c r="P57" s="236"/>
      <c r="Q57" s="263"/>
      <c r="R57" s="230"/>
      <c r="S57" s="555"/>
      <c r="T57" s="257"/>
      <c r="U57" s="549"/>
      <c r="V57" s="556"/>
      <c r="AD57" s="514"/>
    </row>
    <row r="58" spans="1:30" ht="36" customHeight="1">
      <c r="A58" s="248">
        <v>49</v>
      </c>
      <c r="B58" s="487">
        <v>40</v>
      </c>
      <c r="C58" s="306"/>
      <c r="D58" s="248">
        <v>46</v>
      </c>
      <c r="E58" s="475" t="s">
        <v>1267</v>
      </c>
      <c r="F58" s="291"/>
      <c r="G58" s="367" t="s">
        <v>1461</v>
      </c>
      <c r="H58" s="239"/>
      <c r="I58" s="268" t="s">
        <v>1402</v>
      </c>
      <c r="J58" s="268" t="s">
        <v>1402</v>
      </c>
      <c r="K58" s="376"/>
      <c r="L58" s="362"/>
      <c r="M58" s="356"/>
      <c r="N58" s="236"/>
      <c r="O58" s="236"/>
      <c r="P58" s="236"/>
      <c r="Q58" s="263"/>
      <c r="R58" s="230"/>
      <c r="S58" s="249" t="s">
        <v>1626</v>
      </c>
      <c r="T58" s="257"/>
      <c r="U58" s="275" t="s">
        <v>1625</v>
      </c>
      <c r="V58" s="321" t="s">
        <v>1110</v>
      </c>
      <c r="AD58" s="267"/>
    </row>
    <row r="59" spans="1:30" ht="36" customHeight="1">
      <c r="A59" s="248">
        <v>51</v>
      </c>
      <c r="B59" s="487">
        <v>41</v>
      </c>
      <c r="C59" s="456"/>
      <c r="D59" s="425">
        <v>47</v>
      </c>
      <c r="E59" s="475" t="s">
        <v>1267</v>
      </c>
      <c r="F59" s="457"/>
      <c r="G59" s="367" t="s">
        <v>1518</v>
      </c>
      <c r="H59" s="239"/>
      <c r="I59" s="268" t="s">
        <v>1402</v>
      </c>
      <c r="J59" s="268" t="s">
        <v>1402</v>
      </c>
      <c r="K59" s="268"/>
      <c r="L59" s="363"/>
      <c r="M59" s="356"/>
      <c r="N59" s="236"/>
      <c r="O59" s="236"/>
      <c r="P59" s="236"/>
      <c r="Q59" s="263"/>
      <c r="R59" s="230">
        <v>865</v>
      </c>
      <c r="S59" s="249" t="s">
        <v>1627</v>
      </c>
      <c r="T59" s="257"/>
      <c r="U59" s="275" t="s">
        <v>1625</v>
      </c>
      <c r="V59" s="321" t="s">
        <v>1110</v>
      </c>
      <c r="W59" s="452"/>
      <c r="X59" s="452"/>
      <c r="Y59" s="452"/>
      <c r="Z59" s="452"/>
      <c r="AA59" s="452"/>
      <c r="AB59" s="452"/>
      <c r="AC59" s="452"/>
      <c r="AD59" s="267"/>
    </row>
    <row r="60" spans="1:30" ht="36" customHeight="1" thickBot="1">
      <c r="A60" s="248">
        <v>50</v>
      </c>
      <c r="B60" s="487">
        <v>42</v>
      </c>
      <c r="C60" s="489" t="s">
        <v>1427</v>
      </c>
      <c r="D60" s="248">
        <v>48</v>
      </c>
      <c r="E60" s="475" t="s">
        <v>1267</v>
      </c>
      <c r="F60" s="504" t="s">
        <v>1447</v>
      </c>
      <c r="G60" s="288" t="s">
        <v>1462</v>
      </c>
      <c r="H60" s="242"/>
      <c r="I60" s="268" t="s">
        <v>1402</v>
      </c>
      <c r="J60" s="475" t="s">
        <v>1402</v>
      </c>
      <c r="K60" s="401"/>
      <c r="L60" s="361"/>
      <c r="M60" s="356"/>
      <c r="N60" s="236"/>
      <c r="O60" s="236"/>
      <c r="P60" s="236"/>
      <c r="Q60" s="263"/>
      <c r="R60" s="230">
        <v>856</v>
      </c>
      <c r="S60" s="546" t="s">
        <v>1361</v>
      </c>
      <c r="T60" s="257"/>
      <c r="U60" s="548" t="s">
        <v>1110</v>
      </c>
      <c r="V60" s="519" t="s">
        <v>1110</v>
      </c>
      <c r="W60" s="453"/>
      <c r="X60" s="453"/>
      <c r="Y60" s="453"/>
      <c r="Z60" s="453"/>
      <c r="AA60" s="453"/>
      <c r="AB60" s="453"/>
      <c r="AC60" s="453"/>
      <c r="AD60" s="513"/>
    </row>
    <row r="61" spans="1:30" ht="89.25" customHeight="1" thickTop="1">
      <c r="A61" s="248"/>
      <c r="B61" s="487">
        <v>43</v>
      </c>
      <c r="C61" s="330"/>
      <c r="D61" s="425">
        <v>49</v>
      </c>
      <c r="E61" s="475"/>
      <c r="F61" s="505"/>
      <c r="G61" s="322" t="s">
        <v>1532</v>
      </c>
      <c r="H61" s="242"/>
      <c r="I61" s="345" t="s">
        <v>1402</v>
      </c>
      <c r="J61" s="345"/>
      <c r="K61" s="397" t="s">
        <v>1404</v>
      </c>
      <c r="L61" s="254"/>
      <c r="M61" s="342" t="s">
        <v>1110</v>
      </c>
      <c r="N61" s="236"/>
      <c r="O61" s="236"/>
      <c r="P61" s="236"/>
      <c r="Q61" s="263"/>
      <c r="R61" s="230"/>
      <c r="S61" s="547"/>
      <c r="T61" s="256"/>
      <c r="U61" s="549"/>
      <c r="V61" s="520"/>
      <c r="AD61" s="514"/>
    </row>
    <row r="62" spans="1:30" ht="36" customHeight="1">
      <c r="A62" s="248"/>
      <c r="B62" s="487">
        <v>44</v>
      </c>
      <c r="C62" s="494" t="s">
        <v>1240</v>
      </c>
      <c r="D62" s="248">
        <v>50</v>
      </c>
      <c r="E62" s="475"/>
      <c r="F62" s="304" t="s">
        <v>1447</v>
      </c>
      <c r="G62" s="367" t="s">
        <v>1523</v>
      </c>
      <c r="H62" s="242"/>
      <c r="I62" s="376" t="s">
        <v>1402</v>
      </c>
      <c r="J62" s="376" t="s">
        <v>1402</v>
      </c>
      <c r="K62" s="376"/>
      <c r="L62" s="358"/>
      <c r="M62" s="356"/>
      <c r="N62" s="236"/>
      <c r="O62" s="236"/>
      <c r="P62" s="236"/>
      <c r="Q62" s="263"/>
      <c r="R62" s="230"/>
      <c r="S62" s="473" t="s">
        <v>1605</v>
      </c>
      <c r="T62" s="256"/>
      <c r="U62" s="472" t="s">
        <v>1110</v>
      </c>
      <c r="V62" s="471" t="s">
        <v>1408</v>
      </c>
      <c r="AD62" s="267"/>
    </row>
    <row r="63" spans="1:30" ht="61.5" customHeight="1" thickBot="1">
      <c r="A63" s="248"/>
      <c r="B63" s="487">
        <v>45</v>
      </c>
      <c r="C63" s="489" t="s">
        <v>1644</v>
      </c>
      <c r="D63" s="425">
        <v>51</v>
      </c>
      <c r="E63" s="475"/>
      <c r="F63" s="369" t="s">
        <v>1614</v>
      </c>
      <c r="G63" s="368" t="s">
        <v>1633</v>
      </c>
      <c r="H63" s="375"/>
      <c r="I63" s="376" t="s">
        <v>1402</v>
      </c>
      <c r="J63" s="268" t="s">
        <v>1402</v>
      </c>
      <c r="K63" s="392"/>
      <c r="L63" s="358"/>
      <c r="M63" s="356"/>
      <c r="N63" s="236"/>
      <c r="O63" s="236"/>
      <c r="P63" s="236"/>
      <c r="Q63" s="263"/>
      <c r="R63" s="230"/>
      <c r="S63" s="271" t="s">
        <v>1634</v>
      </c>
      <c r="T63" s="256"/>
      <c r="U63" s="275" t="s">
        <v>1110</v>
      </c>
      <c r="V63" s="321" t="s">
        <v>1110</v>
      </c>
      <c r="AD63" s="267"/>
    </row>
    <row r="64" spans="1:30" ht="45" customHeight="1" thickTop="1">
      <c r="A64" s="248"/>
      <c r="B64" s="487">
        <v>49</v>
      </c>
      <c r="C64" s="489" t="s">
        <v>1583</v>
      </c>
      <c r="D64" s="248">
        <v>52</v>
      </c>
      <c r="E64" s="475" t="s">
        <v>1267</v>
      </c>
      <c r="F64" s="542" t="s">
        <v>1175</v>
      </c>
      <c r="G64" s="286" t="s">
        <v>1582</v>
      </c>
      <c r="H64" s="302"/>
      <c r="I64" s="376" t="s">
        <v>1402</v>
      </c>
      <c r="J64" s="475" t="s">
        <v>1402</v>
      </c>
      <c r="K64" s="402"/>
      <c r="L64" s="237"/>
      <c r="M64" s="356"/>
      <c r="N64" s="236"/>
      <c r="O64" s="236"/>
      <c r="P64" s="236"/>
      <c r="Q64" s="264"/>
      <c r="R64" s="230"/>
      <c r="S64" s="515" t="s">
        <v>1571</v>
      </c>
      <c r="T64" s="316" t="s">
        <v>1390</v>
      </c>
      <c r="U64" s="524" t="s">
        <v>1572</v>
      </c>
      <c r="V64" s="540" t="s">
        <v>1410</v>
      </c>
      <c r="AD64" s="513"/>
    </row>
    <row r="65" spans="1:30" ht="45" customHeight="1" thickBot="1">
      <c r="A65" s="248"/>
      <c r="B65" s="487"/>
      <c r="C65" s="305"/>
      <c r="D65" s="425">
        <v>53</v>
      </c>
      <c r="E65" s="475"/>
      <c r="F65" s="543"/>
      <c r="G65" s="286" t="s">
        <v>1584</v>
      </c>
      <c r="H65" s="302"/>
      <c r="I65" s="376" t="s">
        <v>1402</v>
      </c>
      <c r="J65" s="475" t="s">
        <v>1402</v>
      </c>
      <c r="K65" s="401"/>
      <c r="L65" s="237"/>
      <c r="M65" s="356"/>
      <c r="N65" s="236"/>
      <c r="O65" s="236"/>
      <c r="P65" s="236"/>
      <c r="Q65" s="265"/>
      <c r="R65" s="230"/>
      <c r="S65" s="537"/>
      <c r="T65" s="317"/>
      <c r="U65" s="532"/>
      <c r="V65" s="550"/>
      <c r="AD65" s="533"/>
    </row>
    <row r="66" spans="1:30" ht="45" customHeight="1" thickTop="1" thickBot="1">
      <c r="A66" s="248"/>
      <c r="B66" s="487"/>
      <c r="C66" s="305"/>
      <c r="D66" s="248">
        <v>54</v>
      </c>
      <c r="E66" s="475"/>
      <c r="F66" s="544"/>
      <c r="G66" s="280" t="s">
        <v>1545</v>
      </c>
      <c r="H66" s="302"/>
      <c r="I66" s="345" t="s">
        <v>1402</v>
      </c>
      <c r="J66" s="347"/>
      <c r="K66" s="403" t="s">
        <v>1404</v>
      </c>
      <c r="L66" s="385"/>
      <c r="M66" s="342" t="s">
        <v>1110</v>
      </c>
      <c r="N66" s="236"/>
      <c r="O66" s="236"/>
      <c r="P66" s="236"/>
      <c r="Q66" s="265"/>
      <c r="R66" s="230"/>
      <c r="S66" s="537"/>
      <c r="T66" s="317"/>
      <c r="U66" s="532"/>
      <c r="V66" s="550"/>
      <c r="AD66" s="533"/>
    </row>
    <row r="67" spans="1:30" ht="61.5" customHeight="1" thickTop="1">
      <c r="A67" s="248"/>
      <c r="B67" s="487">
        <v>50</v>
      </c>
      <c r="C67" s="305"/>
      <c r="D67" s="425">
        <v>55</v>
      </c>
      <c r="E67" s="475" t="s">
        <v>1267</v>
      </c>
      <c r="F67" s="289" t="s">
        <v>48</v>
      </c>
      <c r="G67" s="286" t="s">
        <v>1585</v>
      </c>
      <c r="H67" s="302"/>
      <c r="I67" s="376" t="s">
        <v>1402</v>
      </c>
      <c r="J67" s="475" t="s">
        <v>1402</v>
      </c>
      <c r="K67" s="404"/>
      <c r="L67" s="237"/>
      <c r="M67" s="356"/>
      <c r="N67" s="236"/>
      <c r="O67" s="236"/>
      <c r="P67" s="236"/>
      <c r="Q67" s="265"/>
      <c r="R67" s="230"/>
      <c r="S67" s="537"/>
      <c r="T67" s="317"/>
      <c r="U67" s="532"/>
      <c r="V67" s="545"/>
      <c r="AD67" s="533"/>
    </row>
    <row r="68" spans="1:30" ht="61.5" customHeight="1">
      <c r="A68" s="248"/>
      <c r="B68" s="487">
        <v>51</v>
      </c>
      <c r="C68" s="305"/>
      <c r="D68" s="248">
        <v>56</v>
      </c>
      <c r="E68" s="475" t="s">
        <v>1267</v>
      </c>
      <c r="F68" s="289" t="s">
        <v>1348</v>
      </c>
      <c r="G68" s="286" t="s">
        <v>1586</v>
      </c>
      <c r="H68" s="302"/>
      <c r="I68" s="376" t="s">
        <v>1402</v>
      </c>
      <c r="J68" s="475" t="s">
        <v>1402</v>
      </c>
      <c r="K68" s="405"/>
      <c r="L68" s="237"/>
      <c r="M68" s="356"/>
      <c r="N68" s="236"/>
      <c r="O68" s="236"/>
      <c r="P68" s="236"/>
      <c r="Q68" s="265"/>
      <c r="R68" s="230"/>
      <c r="S68" s="537"/>
      <c r="T68" s="317"/>
      <c r="U68" s="532"/>
      <c r="V68" s="545"/>
      <c r="AD68" s="533"/>
    </row>
    <row r="69" spans="1:30" ht="62.25" customHeight="1" thickBot="1">
      <c r="A69" s="248"/>
      <c r="B69" s="487">
        <v>52</v>
      </c>
      <c r="C69" s="305"/>
      <c r="D69" s="425">
        <v>57</v>
      </c>
      <c r="E69" s="475" t="s">
        <v>1267</v>
      </c>
      <c r="F69" s="289" t="s">
        <v>927</v>
      </c>
      <c r="G69" s="286" t="s">
        <v>1587</v>
      </c>
      <c r="H69" s="303"/>
      <c r="I69" s="376" t="s">
        <v>1402</v>
      </c>
      <c r="J69" s="475" t="s">
        <v>1402</v>
      </c>
      <c r="K69" s="406"/>
      <c r="L69" s="237"/>
      <c r="M69" s="356"/>
      <c r="N69" s="236"/>
      <c r="O69" s="236"/>
      <c r="P69" s="236"/>
      <c r="Q69" s="266"/>
      <c r="R69" s="230">
        <v>850</v>
      </c>
      <c r="S69" s="537"/>
      <c r="T69" s="318"/>
      <c r="U69" s="532"/>
      <c r="V69" s="545"/>
      <c r="AD69" s="533"/>
    </row>
    <row r="70" spans="1:30" ht="87.95" customHeight="1" thickTop="1" thickBot="1">
      <c r="A70" s="248"/>
      <c r="B70" s="487">
        <v>53</v>
      </c>
      <c r="C70" s="305"/>
      <c r="D70" s="248">
        <v>58</v>
      </c>
      <c r="E70" s="475"/>
      <c r="F70" s="291"/>
      <c r="G70" s="323" t="s">
        <v>1635</v>
      </c>
      <c r="H70" s="262"/>
      <c r="I70" s="345" t="s">
        <v>1402</v>
      </c>
      <c r="J70" s="345"/>
      <c r="K70" s="399" t="s">
        <v>1404</v>
      </c>
      <c r="L70" s="292"/>
      <c r="M70" s="341" t="s">
        <v>1110</v>
      </c>
      <c r="N70" s="236"/>
      <c r="O70" s="236"/>
      <c r="P70" s="236"/>
      <c r="Q70" s="281"/>
      <c r="R70" s="230"/>
      <c r="S70" s="516"/>
      <c r="T70" s="461"/>
      <c r="U70" s="525"/>
      <c r="V70" s="520"/>
      <c r="AD70" s="514"/>
    </row>
    <row r="71" spans="1:30" ht="61.5" customHeight="1" thickTop="1">
      <c r="A71" s="248"/>
      <c r="B71" s="487">
        <v>46</v>
      </c>
      <c r="C71" s="305"/>
      <c r="D71" s="425">
        <v>59</v>
      </c>
      <c r="E71" s="475" t="s">
        <v>1267</v>
      </c>
      <c r="F71" s="542" t="s">
        <v>891</v>
      </c>
      <c r="G71" s="286" t="s">
        <v>1588</v>
      </c>
      <c r="H71" s="301"/>
      <c r="I71" s="376" t="s">
        <v>1402</v>
      </c>
      <c r="J71" s="387" t="s">
        <v>1402</v>
      </c>
      <c r="K71" s="400"/>
      <c r="L71" s="237"/>
      <c r="M71" s="356"/>
      <c r="N71" s="236"/>
      <c r="O71" s="236"/>
      <c r="P71" s="236"/>
      <c r="Q71" s="263"/>
      <c r="R71" s="230">
        <v>718</v>
      </c>
      <c r="S71" s="515" t="s">
        <v>1362</v>
      </c>
      <c r="T71" s="295" t="s">
        <v>1378</v>
      </c>
      <c r="U71" s="524" t="s">
        <v>1110</v>
      </c>
      <c r="V71" s="519">
        <v>67</v>
      </c>
      <c r="AD71" s="513"/>
    </row>
    <row r="72" spans="1:30" ht="36" customHeight="1" thickBot="1">
      <c r="A72" s="248">
        <v>15</v>
      </c>
      <c r="B72" s="487">
        <v>47</v>
      </c>
      <c r="C72" s="305"/>
      <c r="D72" s="248">
        <v>60</v>
      </c>
      <c r="E72" s="247" t="s">
        <v>1267</v>
      </c>
      <c r="F72" s="543"/>
      <c r="G72" s="314" t="s">
        <v>1463</v>
      </c>
      <c r="H72" s="239"/>
      <c r="I72" s="376" t="s">
        <v>1402</v>
      </c>
      <c r="J72" s="475" t="s">
        <v>1402</v>
      </c>
      <c r="K72" s="401"/>
      <c r="L72" s="237"/>
      <c r="M72" s="356"/>
      <c r="N72" s="236"/>
      <c r="O72" s="236"/>
      <c r="P72" s="484"/>
      <c r="Q72" s="263"/>
      <c r="R72" s="230"/>
      <c r="S72" s="537"/>
      <c r="T72" s="257"/>
      <c r="U72" s="532"/>
      <c r="V72" s="545"/>
      <c r="AD72" s="533"/>
    </row>
    <row r="73" spans="1:30" ht="62.25" customHeight="1" thickTop="1" thickBot="1">
      <c r="A73" s="248"/>
      <c r="B73" s="487">
        <v>48</v>
      </c>
      <c r="C73" s="305"/>
      <c r="D73" s="425">
        <v>61</v>
      </c>
      <c r="E73" s="475"/>
      <c r="F73" s="544"/>
      <c r="G73" s="323" t="s">
        <v>1636</v>
      </c>
      <c r="H73" s="302"/>
      <c r="I73" s="345" t="s">
        <v>1402</v>
      </c>
      <c r="J73" s="345"/>
      <c r="K73" s="399" t="s">
        <v>1404</v>
      </c>
      <c r="L73" s="292"/>
      <c r="M73" s="343" t="s">
        <v>1110</v>
      </c>
      <c r="N73" s="236"/>
      <c r="O73" s="236"/>
      <c r="P73" s="236"/>
      <c r="Q73" s="293"/>
      <c r="R73" s="230"/>
      <c r="S73" s="516"/>
      <c r="T73" s="466"/>
      <c r="U73" s="525"/>
      <c r="V73" s="520"/>
      <c r="AD73" s="514"/>
    </row>
    <row r="74" spans="1:30" ht="62.25" customHeight="1" thickTop="1" thickBot="1">
      <c r="A74" s="248"/>
      <c r="B74" s="487">
        <v>54</v>
      </c>
      <c r="C74" s="489" t="s">
        <v>1551</v>
      </c>
      <c r="D74" s="248">
        <v>62</v>
      </c>
      <c r="E74" s="475" t="s">
        <v>1267</v>
      </c>
      <c r="F74" s="464" t="s">
        <v>1589</v>
      </c>
      <c r="G74" s="287" t="s">
        <v>1464</v>
      </c>
      <c r="H74" s="262"/>
      <c r="I74" s="376" t="s">
        <v>1402</v>
      </c>
      <c r="J74" s="475" t="s">
        <v>1402</v>
      </c>
      <c r="K74" s="398"/>
      <c r="L74" s="364"/>
      <c r="M74" s="356"/>
      <c r="N74" s="236"/>
      <c r="O74" s="236"/>
      <c r="P74" s="236"/>
      <c r="Q74" s="263"/>
      <c r="R74" s="230"/>
      <c r="S74" s="515" t="s">
        <v>1364</v>
      </c>
      <c r="T74" s="295" t="s">
        <v>1363</v>
      </c>
      <c r="U74" s="524" t="s">
        <v>1573</v>
      </c>
      <c r="V74" s="519" t="s">
        <v>1409</v>
      </c>
      <c r="AD74" s="513"/>
    </row>
    <row r="75" spans="1:30" ht="45" customHeight="1" thickTop="1" thickBot="1">
      <c r="A75" s="248"/>
      <c r="B75" s="487">
        <v>55</v>
      </c>
      <c r="C75" s="305"/>
      <c r="D75" s="425">
        <v>63</v>
      </c>
      <c r="E75" s="475"/>
      <c r="F75" s="294"/>
      <c r="G75" s="297" t="s">
        <v>1533</v>
      </c>
      <c r="H75" s="262"/>
      <c r="I75" s="345" t="s">
        <v>1402</v>
      </c>
      <c r="J75" s="345"/>
      <c r="K75" s="399" t="s">
        <v>1404</v>
      </c>
      <c r="L75" s="246"/>
      <c r="M75" s="341" t="s">
        <v>1110</v>
      </c>
      <c r="N75" s="236"/>
      <c r="O75" s="236"/>
      <c r="P75" s="236"/>
      <c r="Q75" s="263"/>
      <c r="R75" s="230"/>
      <c r="S75" s="516"/>
      <c r="T75" s="258"/>
      <c r="U75" s="525"/>
      <c r="V75" s="520"/>
      <c r="AD75" s="514"/>
    </row>
    <row r="76" spans="1:30" ht="87" customHeight="1" thickTop="1" thickBot="1">
      <c r="A76" s="248"/>
      <c r="B76" s="487">
        <v>56</v>
      </c>
      <c r="C76" s="305"/>
      <c r="D76" s="248">
        <v>64</v>
      </c>
      <c r="E76" s="475" t="s">
        <v>1267</v>
      </c>
      <c r="F76" s="464" t="s">
        <v>1590</v>
      </c>
      <c r="G76" s="287" t="s">
        <v>1591</v>
      </c>
      <c r="H76" s="262"/>
      <c r="I76" s="376" t="s">
        <v>1402</v>
      </c>
      <c r="J76" s="475" t="s">
        <v>1402</v>
      </c>
      <c r="K76" s="398"/>
      <c r="L76" s="364"/>
      <c r="M76" s="356"/>
      <c r="N76" s="236"/>
      <c r="O76" s="236"/>
      <c r="P76" s="236"/>
      <c r="Q76" s="263"/>
      <c r="R76" s="230"/>
      <c r="S76" s="515" t="s">
        <v>1366</v>
      </c>
      <c r="T76" s="295" t="s">
        <v>1365</v>
      </c>
      <c r="U76" s="524" t="s">
        <v>1573</v>
      </c>
      <c r="V76" s="519" t="s">
        <v>1409</v>
      </c>
      <c r="AD76" s="513"/>
    </row>
    <row r="77" spans="1:30" ht="42.95" customHeight="1" thickTop="1">
      <c r="A77" s="248"/>
      <c r="B77" s="487">
        <v>57</v>
      </c>
      <c r="C77" s="305"/>
      <c r="D77" s="425">
        <v>65</v>
      </c>
      <c r="E77" s="475"/>
      <c r="F77" s="338"/>
      <c r="G77" s="297" t="s">
        <v>1534</v>
      </c>
      <c r="H77" s="262"/>
      <c r="I77" s="345" t="s">
        <v>1402</v>
      </c>
      <c r="J77" s="345"/>
      <c r="K77" s="399" t="s">
        <v>1404</v>
      </c>
      <c r="L77" s="246"/>
      <c r="M77" s="341" t="s">
        <v>1110</v>
      </c>
      <c r="N77" s="236"/>
      <c r="O77" s="236"/>
      <c r="P77" s="236"/>
      <c r="Q77" s="263"/>
      <c r="R77" s="230"/>
      <c r="S77" s="516"/>
      <c r="T77" s="258"/>
      <c r="U77" s="525"/>
      <c r="V77" s="520"/>
      <c r="AD77" s="514"/>
    </row>
    <row r="78" spans="1:30" ht="48" customHeight="1">
      <c r="A78" s="248"/>
      <c r="B78" s="487">
        <v>58</v>
      </c>
      <c r="C78" s="489" t="s">
        <v>1550</v>
      </c>
      <c r="D78" s="248">
        <v>66</v>
      </c>
      <c r="E78" s="475" t="s">
        <v>1267</v>
      </c>
      <c r="F78" s="503" t="s">
        <v>1175</v>
      </c>
      <c r="G78" s="370" t="s">
        <v>1524</v>
      </c>
      <c r="H78" s="239"/>
      <c r="I78" s="376" t="s">
        <v>1402</v>
      </c>
      <c r="J78" s="475" t="s">
        <v>1402</v>
      </c>
      <c r="K78" s="376"/>
      <c r="L78" s="360"/>
      <c r="M78" s="356"/>
      <c r="N78" s="236"/>
      <c r="O78" s="236"/>
      <c r="P78" s="236"/>
      <c r="Q78" s="264"/>
      <c r="R78" s="230">
        <v>1086</v>
      </c>
      <c r="S78" s="515" t="s">
        <v>1413</v>
      </c>
      <c r="T78" s="538" t="s">
        <v>1391</v>
      </c>
      <c r="U78" s="524" t="s">
        <v>1574</v>
      </c>
      <c r="V78" s="540" t="s">
        <v>1411</v>
      </c>
      <c r="AD78" s="513"/>
    </row>
    <row r="79" spans="1:30" ht="48" customHeight="1">
      <c r="A79" s="248"/>
      <c r="B79" s="487">
        <v>59</v>
      </c>
      <c r="C79" s="458"/>
      <c r="D79" s="425">
        <v>67</v>
      </c>
      <c r="E79" s="475" t="s">
        <v>1267</v>
      </c>
      <c r="F79" s="503" t="s">
        <v>48</v>
      </c>
      <c r="G79" s="370" t="s">
        <v>1525</v>
      </c>
      <c r="H79" s="239"/>
      <c r="I79" s="268" t="s">
        <v>1402</v>
      </c>
      <c r="J79" s="475" t="s">
        <v>1402</v>
      </c>
      <c r="K79" s="268"/>
      <c r="L79" s="360"/>
      <c r="M79" s="356"/>
      <c r="N79" s="236"/>
      <c r="O79" s="236"/>
      <c r="P79" s="236"/>
      <c r="Q79" s="266"/>
      <c r="R79" s="230">
        <v>1086</v>
      </c>
      <c r="S79" s="516"/>
      <c r="T79" s="539"/>
      <c r="U79" s="525"/>
      <c r="V79" s="541"/>
      <c r="W79" s="452"/>
      <c r="X79" s="452"/>
      <c r="Y79" s="452"/>
      <c r="Z79" s="452"/>
      <c r="AA79" s="452"/>
      <c r="AB79" s="452"/>
      <c r="AC79" s="452"/>
      <c r="AD79" s="514"/>
    </row>
    <row r="80" spans="1:30" ht="36" customHeight="1">
      <c r="A80" s="248"/>
      <c r="B80" s="487">
        <v>66</v>
      </c>
      <c r="C80" s="307" t="s">
        <v>1175</v>
      </c>
      <c r="D80" s="248">
        <v>68</v>
      </c>
      <c r="E80" s="475"/>
      <c r="F80" s="340" t="s">
        <v>1615</v>
      </c>
      <c r="G80" s="378" t="s">
        <v>1612</v>
      </c>
      <c r="H80" s="239"/>
      <c r="I80" s="268" t="s">
        <v>1402</v>
      </c>
      <c r="J80" s="475" t="s">
        <v>1402</v>
      </c>
      <c r="K80" s="376"/>
      <c r="L80" s="237"/>
      <c r="M80" s="354"/>
      <c r="N80" s="236"/>
      <c r="O80" s="236"/>
      <c r="P80" s="484"/>
      <c r="Q80" s="263"/>
      <c r="R80" s="230"/>
      <c r="S80" s="268" t="s">
        <v>1110</v>
      </c>
      <c r="T80" s="257"/>
      <c r="U80" s="273" t="s">
        <v>1110</v>
      </c>
      <c r="V80" s="321" t="s">
        <v>1110</v>
      </c>
      <c r="W80" s="453"/>
      <c r="X80" s="453"/>
      <c r="Y80" s="453"/>
      <c r="Z80" s="453"/>
      <c r="AA80" s="453"/>
      <c r="AB80" s="453"/>
      <c r="AC80" s="453"/>
      <c r="AD80" s="267"/>
    </row>
    <row r="81" spans="1:30" ht="45.6" customHeight="1">
      <c r="A81" s="248"/>
      <c r="B81" s="487">
        <v>67</v>
      </c>
      <c r="C81" s="330"/>
      <c r="D81" s="425">
        <v>69</v>
      </c>
      <c r="E81" s="475"/>
      <c r="F81" s="340" t="s">
        <v>1616</v>
      </c>
      <c r="G81" s="352" t="s">
        <v>1611</v>
      </c>
      <c r="H81" s="239"/>
      <c r="I81" s="376" t="s">
        <v>1402</v>
      </c>
      <c r="J81" s="475" t="s">
        <v>1402</v>
      </c>
      <c r="K81" s="268"/>
      <c r="L81" s="237"/>
      <c r="M81" s="354"/>
      <c r="N81" s="236"/>
      <c r="O81" s="236"/>
      <c r="P81" s="484"/>
      <c r="Q81" s="263"/>
      <c r="R81" s="230"/>
      <c r="S81" s="268" t="s">
        <v>1110</v>
      </c>
      <c r="T81" s="257"/>
      <c r="U81" s="273" t="s">
        <v>1110</v>
      </c>
      <c r="V81" s="321" t="s">
        <v>1110</v>
      </c>
      <c r="AD81" s="267"/>
    </row>
    <row r="82" spans="1:30" ht="73.349999999999994" customHeight="1" thickBot="1">
      <c r="A82" s="248">
        <v>58</v>
      </c>
      <c r="B82" s="487">
        <v>68</v>
      </c>
      <c r="C82" s="498" t="s">
        <v>1434</v>
      </c>
      <c r="D82" s="248">
        <v>70</v>
      </c>
      <c r="E82" s="475" t="s">
        <v>1267</v>
      </c>
      <c r="F82" s="350" t="s">
        <v>1426</v>
      </c>
      <c r="G82" s="351" t="s">
        <v>1637</v>
      </c>
      <c r="H82" s="243"/>
      <c r="I82" s="376" t="s">
        <v>1402</v>
      </c>
      <c r="J82" s="475" t="s">
        <v>1402</v>
      </c>
      <c r="K82" s="376"/>
      <c r="L82" s="235"/>
      <c r="M82" s="354"/>
      <c r="N82" s="236"/>
      <c r="O82" s="236"/>
      <c r="P82" s="236"/>
      <c r="Q82" s="263"/>
      <c r="R82" s="230"/>
      <c r="S82" s="268" t="s">
        <v>1110</v>
      </c>
      <c r="T82" s="257"/>
      <c r="U82" s="273" t="s">
        <v>1110</v>
      </c>
      <c r="V82" s="321" t="s">
        <v>1110</v>
      </c>
      <c r="Z82" s="232" t="s">
        <v>1329</v>
      </c>
      <c r="AD82" s="267"/>
    </row>
    <row r="83" spans="1:30" ht="36" customHeight="1" thickTop="1" thickBot="1">
      <c r="A83" s="248">
        <v>60</v>
      </c>
      <c r="B83" s="487">
        <v>69</v>
      </c>
      <c r="C83" s="337"/>
      <c r="D83" s="425">
        <v>71</v>
      </c>
      <c r="E83" s="475" t="s">
        <v>1267</v>
      </c>
      <c r="F83" s="348" t="s">
        <v>1432</v>
      </c>
      <c r="G83" s="288" t="s">
        <v>1555</v>
      </c>
      <c r="H83" s="239"/>
      <c r="I83" s="376" t="s">
        <v>1402</v>
      </c>
      <c r="J83" s="268" t="s">
        <v>1402</v>
      </c>
      <c r="K83" s="398"/>
      <c r="L83" s="237"/>
      <c r="M83" s="356"/>
      <c r="N83" s="236"/>
      <c r="O83" s="236"/>
      <c r="P83" s="236"/>
      <c r="Q83" s="263"/>
      <c r="R83" s="230"/>
      <c r="S83" s="268" t="s">
        <v>1110</v>
      </c>
      <c r="T83" s="257"/>
      <c r="U83" s="273" t="s">
        <v>1110</v>
      </c>
      <c r="V83" s="321" t="s">
        <v>1110</v>
      </c>
      <c r="AD83" s="267"/>
    </row>
    <row r="84" spans="1:30" ht="45" customHeight="1" thickTop="1" thickBot="1">
      <c r="A84" s="248"/>
      <c r="B84" s="487">
        <v>70</v>
      </c>
      <c r="C84" s="308"/>
      <c r="D84" s="248">
        <v>72</v>
      </c>
      <c r="E84" s="475"/>
      <c r="F84" s="332" t="s">
        <v>1433</v>
      </c>
      <c r="G84" s="322" t="s">
        <v>1556</v>
      </c>
      <c r="H84" s="239"/>
      <c r="I84" s="345" t="s">
        <v>1402</v>
      </c>
      <c r="J84" s="345"/>
      <c r="K84" s="397" t="s">
        <v>1404</v>
      </c>
      <c r="L84" s="292"/>
      <c r="M84" s="342" t="s">
        <v>1110</v>
      </c>
      <c r="N84" s="236"/>
      <c r="O84" s="236"/>
      <c r="P84" s="236"/>
      <c r="Q84" s="263"/>
      <c r="R84" s="230"/>
      <c r="S84" s="271" t="s">
        <v>1451</v>
      </c>
      <c r="T84" s="257"/>
      <c r="U84" s="273" t="s">
        <v>1110</v>
      </c>
      <c r="V84" s="321" t="s">
        <v>1110</v>
      </c>
      <c r="AD84" s="267"/>
    </row>
    <row r="85" spans="1:30" ht="45" customHeight="1" thickTop="1">
      <c r="A85" s="248">
        <v>66</v>
      </c>
      <c r="B85" s="487">
        <v>72</v>
      </c>
      <c r="C85" s="325"/>
      <c r="D85" s="425">
        <v>73</v>
      </c>
      <c r="E85" s="475" t="s">
        <v>1267</v>
      </c>
      <c r="F85" s="278" t="s">
        <v>1622</v>
      </c>
      <c r="G85" s="279" t="s">
        <v>1557</v>
      </c>
      <c r="H85" s="239"/>
      <c r="I85" s="376" t="s">
        <v>1402</v>
      </c>
      <c r="J85" s="475" t="s">
        <v>1402</v>
      </c>
      <c r="K85" s="408"/>
      <c r="L85" s="361"/>
      <c r="M85" s="356"/>
      <c r="N85" s="485"/>
      <c r="O85" s="236"/>
      <c r="P85" s="236"/>
      <c r="Q85" s="263"/>
      <c r="R85" s="230">
        <v>913</v>
      </c>
      <c r="S85" s="339" t="s">
        <v>1373</v>
      </c>
      <c r="T85" s="295" t="s">
        <v>1375</v>
      </c>
      <c r="U85" s="273" t="s">
        <v>1110</v>
      </c>
      <c r="V85" s="321" t="s">
        <v>1415</v>
      </c>
      <c r="AD85" s="267"/>
    </row>
    <row r="86" spans="1:30" ht="60" customHeight="1">
      <c r="A86" s="248"/>
      <c r="B86" s="487">
        <v>71</v>
      </c>
      <c r="C86" s="325"/>
      <c r="D86" s="248">
        <v>74</v>
      </c>
      <c r="E86" s="475" t="s">
        <v>1267</v>
      </c>
      <c r="F86" s="386"/>
      <c r="G86" s="279" t="s">
        <v>1477</v>
      </c>
      <c r="H86" s="239"/>
      <c r="I86" s="376" t="s">
        <v>1402</v>
      </c>
      <c r="J86" s="475" t="s">
        <v>1402</v>
      </c>
      <c r="K86" s="409"/>
      <c r="L86" s="361"/>
      <c r="M86" s="356"/>
      <c r="N86" s="236"/>
      <c r="O86" s="236"/>
      <c r="P86" s="236"/>
      <c r="Q86" s="263"/>
      <c r="R86" s="251">
        <v>913</v>
      </c>
      <c r="S86" s="235" t="s">
        <v>1374</v>
      </c>
      <c r="T86" s="295" t="s">
        <v>1372</v>
      </c>
      <c r="U86" s="276" t="s">
        <v>1110</v>
      </c>
      <c r="V86" s="321" t="s">
        <v>1414</v>
      </c>
      <c r="AD86" s="267"/>
    </row>
    <row r="87" spans="1:30" ht="73.7" customHeight="1">
      <c r="A87" s="248"/>
      <c r="B87" s="487"/>
      <c r="C87" s="501" t="s">
        <v>1613</v>
      </c>
      <c r="D87" s="425">
        <v>75</v>
      </c>
      <c r="E87" s="475"/>
      <c r="F87" s="386"/>
      <c r="G87" s="279" t="s">
        <v>1535</v>
      </c>
      <c r="H87" s="239"/>
      <c r="I87" s="376" t="s">
        <v>1402</v>
      </c>
      <c r="J87" s="475" t="s">
        <v>1402</v>
      </c>
      <c r="K87" s="410"/>
      <c r="L87" s="361"/>
      <c r="M87" s="356"/>
      <c r="N87" s="236"/>
      <c r="O87" s="236"/>
      <c r="P87" s="236"/>
      <c r="Q87" s="263"/>
      <c r="R87" s="251"/>
      <c r="S87" s="268" t="s">
        <v>1110</v>
      </c>
      <c r="T87" s="295"/>
      <c r="U87" s="276" t="s">
        <v>1110</v>
      </c>
      <c r="V87" s="321" t="s">
        <v>1110</v>
      </c>
      <c r="AD87" s="267"/>
    </row>
    <row r="88" spans="1:30" ht="60" customHeight="1" thickBot="1">
      <c r="A88" s="248"/>
      <c r="B88" s="487"/>
      <c r="C88" s="325"/>
      <c r="D88" s="248">
        <v>76</v>
      </c>
      <c r="E88" s="475"/>
      <c r="F88" s="386"/>
      <c r="G88" s="279" t="s">
        <v>1558</v>
      </c>
      <c r="H88" s="239"/>
      <c r="I88" s="376" t="s">
        <v>1402</v>
      </c>
      <c r="J88" s="268" t="s">
        <v>1402</v>
      </c>
      <c r="K88" s="411"/>
      <c r="L88" s="361"/>
      <c r="M88" s="356"/>
      <c r="N88" s="236"/>
      <c r="O88" s="236"/>
      <c r="P88" s="236"/>
      <c r="Q88" s="263"/>
      <c r="R88" s="251"/>
      <c r="S88" s="339" t="s">
        <v>1373</v>
      </c>
      <c r="T88" s="295"/>
      <c r="U88" s="276" t="s">
        <v>1110</v>
      </c>
      <c r="V88" s="321" t="s">
        <v>1415</v>
      </c>
      <c r="AD88" s="267"/>
    </row>
    <row r="89" spans="1:30" ht="60" customHeight="1" thickTop="1">
      <c r="A89" s="248"/>
      <c r="B89" s="487"/>
      <c r="C89" s="325"/>
      <c r="D89" s="425">
        <v>77</v>
      </c>
      <c r="E89" s="475"/>
      <c r="F89" s="386"/>
      <c r="G89" s="280" t="s">
        <v>1559</v>
      </c>
      <c r="H89" s="239"/>
      <c r="I89" s="345" t="s">
        <v>1402</v>
      </c>
      <c r="J89" s="345"/>
      <c r="K89" s="397" t="s">
        <v>1404</v>
      </c>
      <c r="L89" s="362"/>
      <c r="M89" s="342" t="s">
        <v>1110</v>
      </c>
      <c r="N89" s="236"/>
      <c r="O89" s="236"/>
      <c r="P89" s="484"/>
      <c r="Q89" s="263"/>
      <c r="R89" s="251"/>
      <c r="S89" s="268" t="s">
        <v>1110</v>
      </c>
      <c r="T89" s="295"/>
      <c r="U89" s="276" t="s">
        <v>1110</v>
      </c>
      <c r="V89" s="321" t="s">
        <v>1110</v>
      </c>
      <c r="AD89" s="267"/>
    </row>
    <row r="90" spans="1:30" ht="45" customHeight="1" thickBot="1">
      <c r="A90" s="248"/>
      <c r="B90" s="487">
        <v>73</v>
      </c>
      <c r="C90" s="308"/>
      <c r="D90" s="248">
        <v>78</v>
      </c>
      <c r="E90" s="475"/>
      <c r="F90" s="285"/>
      <c r="G90" s="280" t="s">
        <v>1536</v>
      </c>
      <c r="H90" s="346"/>
      <c r="I90" s="345" t="s">
        <v>1402</v>
      </c>
      <c r="J90" s="345"/>
      <c r="K90" s="412" t="s">
        <v>1404</v>
      </c>
      <c r="L90" s="254"/>
      <c r="M90" s="341" t="s">
        <v>1110</v>
      </c>
      <c r="N90" s="236"/>
      <c r="O90" s="236"/>
      <c r="P90" s="484"/>
      <c r="Q90" s="263"/>
      <c r="R90" s="230"/>
      <c r="S90" s="339" t="s">
        <v>1373</v>
      </c>
      <c r="T90" s="295"/>
      <c r="U90" s="273" t="s">
        <v>1110</v>
      </c>
      <c r="V90" s="321">
        <v>69</v>
      </c>
      <c r="AD90" s="267"/>
    </row>
    <row r="91" spans="1:30" ht="36" customHeight="1" thickTop="1" thickBot="1">
      <c r="A91" s="248"/>
      <c r="B91" s="487">
        <v>74</v>
      </c>
      <c r="C91" s="308"/>
      <c r="D91" s="425">
        <v>79</v>
      </c>
      <c r="E91" s="247"/>
      <c r="F91" s="468"/>
      <c r="G91" s="349" t="s">
        <v>1509</v>
      </c>
      <c r="H91" s="239"/>
      <c r="I91" s="376" t="s">
        <v>1402</v>
      </c>
      <c r="J91" s="475" t="s">
        <v>1402</v>
      </c>
      <c r="K91" s="398"/>
      <c r="L91" s="361"/>
      <c r="M91" s="356"/>
      <c r="N91" s="236"/>
      <c r="O91" s="236"/>
      <c r="P91" s="484"/>
      <c r="Q91" s="263"/>
      <c r="R91" s="230"/>
      <c r="S91" s="268" t="s">
        <v>1110</v>
      </c>
      <c r="T91" s="256"/>
      <c r="U91" s="273" t="s">
        <v>1110</v>
      </c>
      <c r="V91" s="321">
        <v>69</v>
      </c>
      <c r="AD91" s="267"/>
    </row>
    <row r="92" spans="1:30" ht="36" customHeight="1" thickTop="1">
      <c r="A92" s="248"/>
      <c r="B92" s="487">
        <v>75</v>
      </c>
      <c r="C92" s="308"/>
      <c r="D92" s="248">
        <v>80</v>
      </c>
      <c r="E92" s="247"/>
      <c r="F92" s="469"/>
      <c r="G92" s="280" t="s">
        <v>1537</v>
      </c>
      <c r="H92" s="239"/>
      <c r="I92" s="345" t="s">
        <v>1402</v>
      </c>
      <c r="J92" s="345"/>
      <c r="K92" s="412" t="s">
        <v>1404</v>
      </c>
      <c r="L92" s="254"/>
      <c r="M92" s="342" t="s">
        <v>1110</v>
      </c>
      <c r="N92" s="236"/>
      <c r="O92" s="236"/>
      <c r="P92" s="484"/>
      <c r="Q92" s="263"/>
      <c r="R92" s="230"/>
      <c r="S92" s="268" t="s">
        <v>1110</v>
      </c>
      <c r="T92" s="256"/>
      <c r="U92" s="273" t="s">
        <v>1110</v>
      </c>
      <c r="V92" s="321">
        <v>69</v>
      </c>
      <c r="AD92" s="267"/>
    </row>
    <row r="93" spans="1:30" ht="36" customHeight="1" thickBot="1">
      <c r="A93" s="248"/>
      <c r="B93" s="487">
        <v>76</v>
      </c>
      <c r="C93" s="315"/>
      <c r="D93" s="425">
        <v>81</v>
      </c>
      <c r="E93" s="247" t="s">
        <v>1267</v>
      </c>
      <c r="F93" s="534" t="s">
        <v>1623</v>
      </c>
      <c r="G93" s="279" t="s">
        <v>1560</v>
      </c>
      <c r="H93" s="239"/>
      <c r="I93" s="376" t="s">
        <v>1402</v>
      </c>
      <c r="J93" s="268" t="s">
        <v>1402</v>
      </c>
      <c r="K93" s="395"/>
      <c r="L93" s="362"/>
      <c r="M93" s="356"/>
      <c r="N93" s="236"/>
      <c r="O93" s="236"/>
      <c r="P93" s="236"/>
      <c r="Q93" s="263"/>
      <c r="R93" s="230"/>
      <c r="S93" s="268" t="s">
        <v>1110</v>
      </c>
      <c r="T93" s="256"/>
      <c r="U93" s="273" t="s">
        <v>1110</v>
      </c>
      <c r="V93" s="321">
        <v>69</v>
      </c>
      <c r="AD93" s="267"/>
    </row>
    <row r="94" spans="1:30" ht="36" customHeight="1" thickTop="1">
      <c r="A94" s="248"/>
      <c r="B94" s="487">
        <v>77</v>
      </c>
      <c r="C94" s="308"/>
      <c r="D94" s="248">
        <v>82</v>
      </c>
      <c r="E94" s="247" t="s">
        <v>1267</v>
      </c>
      <c r="F94" s="535"/>
      <c r="G94" s="279" t="s">
        <v>1561</v>
      </c>
      <c r="H94" s="279" t="s">
        <v>1448</v>
      </c>
      <c r="I94" s="376" t="s">
        <v>1402</v>
      </c>
      <c r="J94" s="475" t="s">
        <v>1402</v>
      </c>
      <c r="K94" s="413"/>
      <c r="L94" s="361"/>
      <c r="M94" s="356"/>
      <c r="N94" s="236"/>
      <c r="O94" s="236"/>
      <c r="P94" s="236"/>
      <c r="Q94" s="264"/>
      <c r="R94" s="230"/>
      <c r="S94" s="515" t="s">
        <v>1638</v>
      </c>
      <c r="T94" s="298" t="s">
        <v>1380</v>
      </c>
      <c r="U94" s="524" t="s">
        <v>1575</v>
      </c>
      <c r="V94" s="321">
        <v>69</v>
      </c>
      <c r="AD94" s="513"/>
    </row>
    <row r="95" spans="1:30" ht="36" customHeight="1">
      <c r="A95" s="248"/>
      <c r="B95" s="487">
        <v>78</v>
      </c>
      <c r="C95" s="308"/>
      <c r="D95" s="425">
        <v>83</v>
      </c>
      <c r="E95" s="247" t="s">
        <v>1267</v>
      </c>
      <c r="F95" s="535"/>
      <c r="G95" s="279" t="s">
        <v>1562</v>
      </c>
      <c r="H95" s="239"/>
      <c r="I95" s="376" t="s">
        <v>1402</v>
      </c>
      <c r="J95" s="475" t="s">
        <v>1402</v>
      </c>
      <c r="K95" s="414"/>
      <c r="L95" s="361"/>
      <c r="M95" s="356"/>
      <c r="N95" s="236"/>
      <c r="O95" s="236"/>
      <c r="P95" s="236"/>
      <c r="Q95" s="265"/>
      <c r="R95" s="230"/>
      <c r="S95" s="537"/>
      <c r="T95" s="298" t="s">
        <v>1382</v>
      </c>
      <c r="U95" s="532"/>
      <c r="V95" s="321" t="s">
        <v>1416</v>
      </c>
      <c r="AD95" s="533"/>
    </row>
    <row r="96" spans="1:30" ht="45" customHeight="1" thickBot="1">
      <c r="A96" s="248"/>
      <c r="B96" s="487">
        <v>79</v>
      </c>
      <c r="C96" s="308"/>
      <c r="D96" s="248">
        <v>84</v>
      </c>
      <c r="E96" s="247" t="s">
        <v>1267</v>
      </c>
      <c r="F96" s="535"/>
      <c r="G96" s="279" t="s">
        <v>1563</v>
      </c>
      <c r="H96" s="239"/>
      <c r="I96" s="376" t="s">
        <v>1402</v>
      </c>
      <c r="J96" s="475" t="s">
        <v>1402</v>
      </c>
      <c r="K96" s="415"/>
      <c r="L96" s="361"/>
      <c r="M96" s="356"/>
      <c r="N96" s="236"/>
      <c r="O96" s="236"/>
      <c r="P96" s="236"/>
      <c r="Q96" s="266"/>
      <c r="R96" s="230"/>
      <c r="S96" s="537"/>
      <c r="T96" s="298" t="s">
        <v>1381</v>
      </c>
      <c r="U96" s="532"/>
      <c r="V96" s="321" t="s">
        <v>1417</v>
      </c>
      <c r="AD96" s="533"/>
    </row>
    <row r="97" spans="1:30" ht="345.6" customHeight="1" thickTop="1">
      <c r="A97" s="248"/>
      <c r="B97" s="488">
        <v>80</v>
      </c>
      <c r="C97" s="460"/>
      <c r="D97" s="425">
        <v>85</v>
      </c>
      <c r="E97" s="247"/>
      <c r="F97" s="536"/>
      <c r="G97" s="280" t="s">
        <v>1592</v>
      </c>
      <c r="H97" s="239"/>
      <c r="I97" s="345" t="s">
        <v>1402</v>
      </c>
      <c r="J97" s="345"/>
      <c r="K97" s="399" t="s">
        <v>1404</v>
      </c>
      <c r="L97" s="254"/>
      <c r="M97" s="341" t="s">
        <v>1110</v>
      </c>
      <c r="N97" s="236"/>
      <c r="O97" s="236"/>
      <c r="P97" s="236"/>
      <c r="Q97" s="281"/>
      <c r="R97" s="230"/>
      <c r="S97" s="516"/>
      <c r="T97" s="256"/>
      <c r="U97" s="525"/>
      <c r="V97" s="321" t="s">
        <v>1110</v>
      </c>
      <c r="W97" s="452"/>
      <c r="X97" s="452"/>
      <c r="Y97" s="452"/>
      <c r="Z97" s="452"/>
      <c r="AA97" s="452"/>
      <c r="AB97" s="452"/>
      <c r="AC97" s="452"/>
      <c r="AD97" s="514"/>
    </row>
    <row r="98" spans="1:30" ht="45.6" customHeight="1">
      <c r="A98" s="248"/>
      <c r="B98" s="487">
        <v>81</v>
      </c>
      <c r="C98" s="307" t="s">
        <v>48</v>
      </c>
      <c r="D98" s="248">
        <v>86</v>
      </c>
      <c r="E98" s="247"/>
      <c r="F98" s="371" t="s">
        <v>1615</v>
      </c>
      <c r="G98" s="351" t="s">
        <v>1438</v>
      </c>
      <c r="H98" s="239"/>
      <c r="I98" s="268" t="s">
        <v>1402</v>
      </c>
      <c r="J98" s="475" t="s">
        <v>1402</v>
      </c>
      <c r="K98" s="376"/>
      <c r="L98" s="237"/>
      <c r="M98" s="356"/>
      <c r="N98" s="236"/>
      <c r="O98" s="236"/>
      <c r="P98" s="236"/>
      <c r="Q98" s="263"/>
      <c r="R98" s="230"/>
      <c r="S98" s="268" t="s">
        <v>1110</v>
      </c>
      <c r="T98" s="257"/>
      <c r="U98" s="273" t="s">
        <v>1110</v>
      </c>
      <c r="V98" s="321" t="s">
        <v>1110</v>
      </c>
      <c r="W98" s="453"/>
      <c r="X98" s="453"/>
      <c r="Y98" s="453"/>
      <c r="Z98" s="453"/>
      <c r="AA98" s="453"/>
      <c r="AB98" s="453"/>
      <c r="AC98" s="453"/>
      <c r="AD98" s="267"/>
    </row>
    <row r="99" spans="1:30" ht="45" customHeight="1">
      <c r="A99" s="248"/>
      <c r="B99" s="487">
        <v>82</v>
      </c>
      <c r="C99" s="330"/>
      <c r="D99" s="425">
        <v>87</v>
      </c>
      <c r="E99" s="247"/>
      <c r="F99" s="371" t="s">
        <v>1616</v>
      </c>
      <c r="G99" s="377" t="s">
        <v>1484</v>
      </c>
      <c r="H99" s="239"/>
      <c r="I99" s="376" t="s">
        <v>1402</v>
      </c>
      <c r="J99" s="475" t="s">
        <v>1402</v>
      </c>
      <c r="K99" s="268"/>
      <c r="L99" s="237"/>
      <c r="M99" s="356"/>
      <c r="N99" s="236"/>
      <c r="O99" s="236"/>
      <c r="P99" s="236"/>
      <c r="Q99" s="281"/>
      <c r="R99" s="230"/>
      <c r="S99" s="268" t="s">
        <v>1110</v>
      </c>
      <c r="T99" s="257"/>
      <c r="U99" s="273" t="s">
        <v>1110</v>
      </c>
      <c r="V99" s="321" t="s">
        <v>1110</v>
      </c>
      <c r="AD99" s="267"/>
    </row>
    <row r="100" spans="1:30" ht="47.45" customHeight="1" thickBot="1">
      <c r="A100" s="248">
        <v>83</v>
      </c>
      <c r="B100" s="487">
        <v>83</v>
      </c>
      <c r="C100" s="330"/>
      <c r="D100" s="248">
        <v>88</v>
      </c>
      <c r="E100" s="247" t="s">
        <v>1267</v>
      </c>
      <c r="F100" s="371" t="s">
        <v>1426</v>
      </c>
      <c r="G100" s="378" t="s">
        <v>1526</v>
      </c>
      <c r="H100" s="243"/>
      <c r="I100" s="376" t="s">
        <v>1402</v>
      </c>
      <c r="J100" s="268" t="s">
        <v>1402</v>
      </c>
      <c r="K100" s="376"/>
      <c r="L100" s="237"/>
      <c r="M100" s="356"/>
      <c r="N100" s="236"/>
      <c r="O100" s="236"/>
      <c r="P100" s="236"/>
      <c r="Q100" s="263"/>
      <c r="R100" s="230"/>
      <c r="S100" s="268" t="s">
        <v>1110</v>
      </c>
      <c r="T100" s="257"/>
      <c r="U100" s="273" t="s">
        <v>1110</v>
      </c>
      <c r="V100" s="321" t="s">
        <v>1110</v>
      </c>
      <c r="AD100" s="267"/>
    </row>
    <row r="101" spans="1:30" ht="45.6" customHeight="1" thickTop="1" thickBot="1">
      <c r="A101" s="248">
        <v>85</v>
      </c>
      <c r="B101" s="487">
        <v>84</v>
      </c>
      <c r="C101" s="325" t="s">
        <v>1434</v>
      </c>
      <c r="D101" s="425">
        <v>89</v>
      </c>
      <c r="E101" s="247" t="s">
        <v>1267</v>
      </c>
      <c r="F101" s="348" t="s">
        <v>1432</v>
      </c>
      <c r="G101" s="288" t="s">
        <v>1542</v>
      </c>
      <c r="H101" s="239"/>
      <c r="I101" s="376" t="s">
        <v>1402</v>
      </c>
      <c r="J101" s="268" t="s">
        <v>1402</v>
      </c>
      <c r="K101" s="398"/>
      <c r="L101" s="237"/>
      <c r="M101" s="356"/>
      <c r="N101" s="236"/>
      <c r="O101" s="236"/>
      <c r="P101" s="236"/>
      <c r="Q101" s="263"/>
      <c r="R101" s="230"/>
      <c r="S101" s="268" t="s">
        <v>1110</v>
      </c>
      <c r="T101" s="257"/>
      <c r="U101" s="273" t="s">
        <v>1110</v>
      </c>
      <c r="V101" s="321" t="s">
        <v>1110</v>
      </c>
      <c r="AD101" s="267"/>
    </row>
    <row r="102" spans="1:30" ht="45" customHeight="1" thickTop="1" thickBot="1">
      <c r="A102" s="248"/>
      <c r="B102" s="487">
        <v>85</v>
      </c>
      <c r="C102" s="325"/>
      <c r="D102" s="248">
        <v>90</v>
      </c>
      <c r="E102" s="475"/>
      <c r="F102" s="291"/>
      <c r="G102" s="322" t="s">
        <v>1453</v>
      </c>
      <c r="H102" s="239"/>
      <c r="I102" s="345" t="s">
        <v>1402</v>
      </c>
      <c r="J102" s="345"/>
      <c r="K102" s="397" t="s">
        <v>1404</v>
      </c>
      <c r="L102" s="292"/>
      <c r="M102" s="342" t="s">
        <v>1110</v>
      </c>
      <c r="N102" s="236"/>
      <c r="O102" s="236"/>
      <c r="P102" s="236"/>
      <c r="Q102" s="263"/>
      <c r="R102" s="230"/>
      <c r="S102" s="271" t="s">
        <v>1452</v>
      </c>
      <c r="T102" s="257"/>
      <c r="U102" s="273" t="s">
        <v>1110</v>
      </c>
      <c r="V102" s="321" t="s">
        <v>1110</v>
      </c>
      <c r="AD102" s="267"/>
    </row>
    <row r="103" spans="1:30" ht="60" customHeight="1" thickTop="1">
      <c r="A103" s="248"/>
      <c r="B103" s="487">
        <v>87</v>
      </c>
      <c r="C103" s="308"/>
      <c r="D103" s="425">
        <v>91</v>
      </c>
      <c r="E103" s="247" t="s">
        <v>1267</v>
      </c>
      <c r="F103" s="278" t="s">
        <v>1622</v>
      </c>
      <c r="G103" s="279" t="s">
        <v>1546</v>
      </c>
      <c r="H103" s="239"/>
      <c r="I103" s="376" t="s">
        <v>1402</v>
      </c>
      <c r="J103" s="475" t="s">
        <v>1402</v>
      </c>
      <c r="K103" s="413"/>
      <c r="L103" s="361"/>
      <c r="M103" s="354"/>
      <c r="N103" s="485"/>
      <c r="O103" s="236"/>
      <c r="P103" s="484"/>
      <c r="Q103" s="269" t="s">
        <v>1184</v>
      </c>
      <c r="R103" s="230"/>
      <c r="S103" s="268" t="s">
        <v>1110</v>
      </c>
      <c r="T103" s="256"/>
      <c r="U103" s="273" t="s">
        <v>1110</v>
      </c>
      <c r="V103" s="321">
        <v>69</v>
      </c>
      <c r="AD103" s="267"/>
    </row>
    <row r="104" spans="1:30" ht="60" customHeight="1">
      <c r="A104" s="248"/>
      <c r="B104" s="487">
        <v>86</v>
      </c>
      <c r="C104" s="308"/>
      <c r="D104" s="248">
        <v>92</v>
      </c>
      <c r="E104" s="499" t="s">
        <v>1267</v>
      </c>
      <c r="F104" s="500"/>
      <c r="G104" s="287" t="s">
        <v>1478</v>
      </c>
      <c r="H104" s="239"/>
      <c r="I104" s="376" t="s">
        <v>1402</v>
      </c>
      <c r="J104" s="475" t="s">
        <v>1402</v>
      </c>
      <c r="K104" s="405"/>
      <c r="L104" s="237"/>
      <c r="M104" s="356"/>
      <c r="N104" s="236"/>
      <c r="O104" s="236"/>
      <c r="P104" s="236"/>
      <c r="Q104" s="263"/>
      <c r="R104" s="230"/>
      <c r="S104" s="268" t="s">
        <v>1110</v>
      </c>
      <c r="T104" s="256"/>
      <c r="U104" s="273" t="s">
        <v>1110</v>
      </c>
      <c r="V104" s="321">
        <v>69</v>
      </c>
      <c r="AD104" s="267"/>
    </row>
    <row r="105" spans="1:30" ht="75" customHeight="1" thickBot="1">
      <c r="A105" s="248"/>
      <c r="B105" s="487">
        <v>88</v>
      </c>
      <c r="C105" s="308"/>
      <c r="D105" s="425">
        <v>93</v>
      </c>
      <c r="E105" s="247" t="s">
        <v>1267</v>
      </c>
      <c r="F105" s="468"/>
      <c r="G105" s="279" t="s">
        <v>1538</v>
      </c>
      <c r="H105" s="239"/>
      <c r="I105" s="376" t="s">
        <v>1402</v>
      </c>
      <c r="J105" s="475" t="s">
        <v>1402</v>
      </c>
      <c r="K105" s="417"/>
      <c r="L105" s="361"/>
      <c r="M105" s="356"/>
      <c r="N105" s="236"/>
      <c r="O105" s="236"/>
      <c r="P105" s="484"/>
      <c r="Q105" s="263"/>
      <c r="R105" s="230"/>
      <c r="S105" s="268" t="s">
        <v>1110</v>
      </c>
      <c r="T105" s="298" t="s">
        <v>1387</v>
      </c>
      <c r="U105" s="273" t="s">
        <v>1110</v>
      </c>
      <c r="V105" s="321">
        <v>69</v>
      </c>
      <c r="AD105" s="267"/>
    </row>
    <row r="106" spans="1:30" ht="45.6" customHeight="1" thickTop="1" thickBot="1">
      <c r="A106" s="248"/>
      <c r="B106" s="487">
        <v>89</v>
      </c>
      <c r="C106" s="308"/>
      <c r="D106" s="248">
        <v>94</v>
      </c>
      <c r="E106" s="247"/>
      <c r="F106" s="331"/>
      <c r="G106" s="280" t="s">
        <v>1539</v>
      </c>
      <c r="H106" s="239"/>
      <c r="I106" s="345" t="s">
        <v>1402</v>
      </c>
      <c r="J106" s="345"/>
      <c r="K106" s="399" t="s">
        <v>1404</v>
      </c>
      <c r="L106" s="254"/>
      <c r="M106" s="341" t="s">
        <v>1110</v>
      </c>
      <c r="N106" s="236"/>
      <c r="O106" s="236"/>
      <c r="P106" s="484"/>
      <c r="Q106" s="263"/>
      <c r="R106" s="230"/>
      <c r="S106" s="268" t="s">
        <v>1110</v>
      </c>
      <c r="T106" s="256"/>
      <c r="U106" s="273" t="s">
        <v>1110</v>
      </c>
      <c r="V106" s="321">
        <v>69</v>
      </c>
      <c r="AD106" s="267"/>
    </row>
    <row r="107" spans="1:30" ht="45.95" customHeight="1" thickTop="1" thickBot="1">
      <c r="A107" s="248"/>
      <c r="B107" s="487">
        <v>90</v>
      </c>
      <c r="C107" s="308"/>
      <c r="D107" s="425">
        <v>95</v>
      </c>
      <c r="E107" s="247" t="s">
        <v>1267</v>
      </c>
      <c r="F107" s="372" t="s">
        <v>1617</v>
      </c>
      <c r="G107" s="279" t="s">
        <v>1467</v>
      </c>
      <c r="H107" s="239"/>
      <c r="I107" s="376" t="s">
        <v>1402</v>
      </c>
      <c r="J107" s="475" t="s">
        <v>1402</v>
      </c>
      <c r="K107" s="418"/>
      <c r="L107" s="237"/>
      <c r="M107" s="356"/>
      <c r="N107" s="236"/>
      <c r="O107" s="236"/>
      <c r="P107" s="236"/>
      <c r="Q107" s="263"/>
      <c r="R107" s="230"/>
      <c r="S107" s="515" t="s">
        <v>1386</v>
      </c>
      <c r="T107" s="299" t="s">
        <v>1385</v>
      </c>
      <c r="U107" s="524" t="s">
        <v>1576</v>
      </c>
      <c r="V107" s="519" t="s">
        <v>1418</v>
      </c>
      <c r="AD107" s="513"/>
    </row>
    <row r="108" spans="1:30" ht="73.5" customHeight="1" thickTop="1" thickBot="1">
      <c r="A108" s="248"/>
      <c r="B108" s="487">
        <v>91</v>
      </c>
      <c r="C108" s="308"/>
      <c r="D108" s="248">
        <v>96</v>
      </c>
      <c r="E108" s="247"/>
      <c r="F108" s="468"/>
      <c r="G108" s="280" t="s">
        <v>1639</v>
      </c>
      <c r="H108" s="239"/>
      <c r="I108" s="345" t="s">
        <v>1402</v>
      </c>
      <c r="J108" s="345"/>
      <c r="K108" s="397" t="s">
        <v>1404</v>
      </c>
      <c r="L108" s="292"/>
      <c r="M108" s="341" t="s">
        <v>1110</v>
      </c>
      <c r="N108" s="236"/>
      <c r="O108" s="236"/>
      <c r="P108" s="236"/>
      <c r="Q108" s="263"/>
      <c r="R108" s="230"/>
      <c r="S108" s="516"/>
      <c r="T108" s="259"/>
      <c r="U108" s="525"/>
      <c r="V108" s="520"/>
      <c r="AD108" s="514"/>
    </row>
    <row r="109" spans="1:30" ht="51" customHeight="1" thickTop="1" thickBot="1">
      <c r="A109" s="248"/>
      <c r="B109" s="487">
        <v>92</v>
      </c>
      <c r="C109" s="327"/>
      <c r="D109" s="425">
        <v>97</v>
      </c>
      <c r="E109" s="247" t="s">
        <v>1267</v>
      </c>
      <c r="F109" s="468"/>
      <c r="G109" s="279" t="s">
        <v>1640</v>
      </c>
      <c r="H109" s="239"/>
      <c r="I109" s="376" t="s">
        <v>1402</v>
      </c>
      <c r="J109" s="268" t="s">
        <v>1402</v>
      </c>
      <c r="K109" s="418"/>
      <c r="L109" s="235"/>
      <c r="M109" s="356"/>
      <c r="N109" s="236"/>
      <c r="O109" s="236"/>
      <c r="P109" s="236"/>
      <c r="Q109" s="263"/>
      <c r="R109" s="230"/>
      <c r="S109" s="515" t="s">
        <v>1419</v>
      </c>
      <c r="T109" s="299" t="s">
        <v>1349</v>
      </c>
      <c r="U109" s="524" t="s">
        <v>1577</v>
      </c>
      <c r="V109" s="519" t="s">
        <v>1420</v>
      </c>
      <c r="AD109" s="513"/>
    </row>
    <row r="110" spans="1:30" ht="51.95" customHeight="1" thickTop="1">
      <c r="A110" s="248"/>
      <c r="B110" s="487">
        <v>93</v>
      </c>
      <c r="C110" s="308"/>
      <c r="D110" s="248">
        <v>98</v>
      </c>
      <c r="E110" s="247"/>
      <c r="F110" s="465"/>
      <c r="G110" s="297" t="s">
        <v>1579</v>
      </c>
      <c r="H110" s="239"/>
      <c r="I110" s="345" t="s">
        <v>1402</v>
      </c>
      <c r="J110" s="345"/>
      <c r="K110" s="397" t="s">
        <v>1404</v>
      </c>
      <c r="L110" s="292"/>
      <c r="M110" s="341" t="s">
        <v>1110</v>
      </c>
      <c r="N110" s="236"/>
      <c r="O110" s="236"/>
      <c r="P110" s="236"/>
      <c r="Q110" s="263"/>
      <c r="R110" s="230"/>
      <c r="S110" s="516"/>
      <c r="T110" s="299"/>
      <c r="U110" s="525"/>
      <c r="V110" s="520"/>
      <c r="AD110" s="514"/>
    </row>
    <row r="111" spans="1:30" ht="45.95" customHeight="1" thickBot="1">
      <c r="A111" s="248"/>
      <c r="B111" s="487">
        <v>94</v>
      </c>
      <c r="C111" s="315"/>
      <c r="D111" s="425">
        <v>99</v>
      </c>
      <c r="E111" s="247" t="s">
        <v>1267</v>
      </c>
      <c r="F111" s="526" t="s">
        <v>1621</v>
      </c>
      <c r="G111" s="287" t="s">
        <v>1468</v>
      </c>
      <c r="H111" s="239"/>
      <c r="I111" s="376" t="s">
        <v>1402</v>
      </c>
      <c r="J111" s="268" t="s">
        <v>1402</v>
      </c>
      <c r="K111" s="395"/>
      <c r="L111" s="235"/>
      <c r="M111" s="356"/>
      <c r="N111" s="236"/>
      <c r="O111" s="236"/>
      <c r="P111" s="236"/>
      <c r="Q111" s="263"/>
      <c r="R111" s="230"/>
      <c r="S111" s="268" t="s">
        <v>1110</v>
      </c>
      <c r="T111" s="256"/>
      <c r="U111" s="273" t="s">
        <v>1110</v>
      </c>
      <c r="V111" s="321">
        <v>69</v>
      </c>
      <c r="AD111" s="267"/>
    </row>
    <row r="112" spans="1:30" ht="45.95" customHeight="1" thickTop="1">
      <c r="A112" s="248"/>
      <c r="B112" s="487">
        <v>95</v>
      </c>
      <c r="C112" s="308"/>
      <c r="D112" s="248">
        <v>100</v>
      </c>
      <c r="E112" s="247" t="s">
        <v>1267</v>
      </c>
      <c r="F112" s="527"/>
      <c r="G112" s="287" t="s">
        <v>1564</v>
      </c>
      <c r="H112" s="239"/>
      <c r="I112" s="376" t="s">
        <v>1402</v>
      </c>
      <c r="J112" s="475" t="s">
        <v>1402</v>
      </c>
      <c r="K112" s="402"/>
      <c r="L112" s="237"/>
      <c r="M112" s="356"/>
      <c r="N112" s="236"/>
      <c r="O112" s="236"/>
      <c r="P112" s="236"/>
      <c r="Q112" s="264"/>
      <c r="R112" s="230"/>
      <c r="S112" s="529" t="s">
        <v>1641</v>
      </c>
      <c r="T112" s="298" t="s">
        <v>1388</v>
      </c>
      <c r="U112" s="524" t="s">
        <v>1578</v>
      </c>
      <c r="V112" s="321">
        <v>69</v>
      </c>
      <c r="AD112" s="513"/>
    </row>
    <row r="113" spans="1:30" ht="45.95" customHeight="1" thickBot="1">
      <c r="A113" s="248"/>
      <c r="B113" s="487">
        <v>96</v>
      </c>
      <c r="C113" s="308"/>
      <c r="D113" s="425">
        <v>101</v>
      </c>
      <c r="E113" s="247" t="s">
        <v>1267</v>
      </c>
      <c r="F113" s="527"/>
      <c r="G113" s="287" t="s">
        <v>1565</v>
      </c>
      <c r="H113" s="239"/>
      <c r="I113" s="376" t="s">
        <v>1402</v>
      </c>
      <c r="J113" s="475" t="s">
        <v>1402</v>
      </c>
      <c r="K113" s="401"/>
      <c r="L113" s="237"/>
      <c r="M113" s="356"/>
      <c r="N113" s="236"/>
      <c r="O113" s="236"/>
      <c r="P113" s="236"/>
      <c r="Q113" s="266"/>
      <c r="R113" s="230"/>
      <c r="S113" s="530"/>
      <c r="T113" s="256"/>
      <c r="U113" s="532"/>
      <c r="V113" s="321" t="s">
        <v>1421</v>
      </c>
      <c r="AD113" s="533"/>
    </row>
    <row r="114" spans="1:30" ht="210" customHeight="1" thickTop="1">
      <c r="A114" s="248"/>
      <c r="B114" s="488">
        <v>97</v>
      </c>
      <c r="C114" s="460"/>
      <c r="D114" s="248">
        <v>102</v>
      </c>
      <c r="E114" s="247"/>
      <c r="F114" s="528"/>
      <c r="G114" s="297" t="s">
        <v>1642</v>
      </c>
      <c r="H114" s="239"/>
      <c r="I114" s="345" t="s">
        <v>1402</v>
      </c>
      <c r="J114" s="345"/>
      <c r="K114" s="399" t="s">
        <v>1404</v>
      </c>
      <c r="L114" s="292"/>
      <c r="M114" s="341" t="s">
        <v>1110</v>
      </c>
      <c r="N114" s="236"/>
      <c r="O114" s="236"/>
      <c r="P114" s="236"/>
      <c r="Q114" s="281"/>
      <c r="R114" s="230"/>
      <c r="S114" s="531"/>
      <c r="T114" s="257"/>
      <c r="U114" s="525"/>
      <c r="V114" s="321">
        <v>69</v>
      </c>
      <c r="W114" s="452"/>
      <c r="X114" s="452"/>
      <c r="Y114" s="452"/>
      <c r="Z114" s="452"/>
      <c r="AA114" s="452"/>
      <c r="AB114" s="452"/>
      <c r="AC114" s="452"/>
      <c r="AD114" s="514"/>
    </row>
    <row r="115" spans="1:30" ht="36" customHeight="1">
      <c r="A115" s="248"/>
      <c r="B115" s="487">
        <v>98</v>
      </c>
      <c r="C115" s="307" t="s">
        <v>1348</v>
      </c>
      <c r="D115" s="248">
        <v>103</v>
      </c>
      <c r="E115" s="247"/>
      <c r="F115" s="340" t="s">
        <v>1615</v>
      </c>
      <c r="G115" s="378" t="s">
        <v>1439</v>
      </c>
      <c r="H115" s="239"/>
      <c r="I115" s="268" t="s">
        <v>1402</v>
      </c>
      <c r="J115" s="475" t="s">
        <v>1402</v>
      </c>
      <c r="K115" s="376"/>
      <c r="L115" s="237"/>
      <c r="M115" s="354"/>
      <c r="N115" s="236"/>
      <c r="O115" s="236"/>
      <c r="P115" s="236"/>
      <c r="Q115" s="263"/>
      <c r="R115" s="230"/>
      <c r="S115" s="268" t="s">
        <v>1110</v>
      </c>
      <c r="T115" s="257"/>
      <c r="U115" s="273" t="s">
        <v>1110</v>
      </c>
      <c r="V115" s="321" t="s">
        <v>1110</v>
      </c>
      <c r="W115" s="453"/>
      <c r="X115" s="453"/>
      <c r="Y115" s="453"/>
      <c r="Z115" s="453"/>
      <c r="AA115" s="453"/>
      <c r="AB115" s="453"/>
      <c r="AC115" s="453"/>
      <c r="AD115" s="267"/>
    </row>
    <row r="116" spans="1:30" ht="44.25" customHeight="1">
      <c r="A116" s="248"/>
      <c r="B116" s="487">
        <v>99</v>
      </c>
      <c r="C116" s="330"/>
      <c r="D116" s="248">
        <v>104</v>
      </c>
      <c r="E116" s="247"/>
      <c r="F116" s="340" t="s">
        <v>1616</v>
      </c>
      <c r="G116" s="377" t="s">
        <v>1440</v>
      </c>
      <c r="H116" s="239"/>
      <c r="I116" s="376" t="s">
        <v>1402</v>
      </c>
      <c r="J116" s="475" t="s">
        <v>1402</v>
      </c>
      <c r="K116" s="419"/>
      <c r="L116" s="237"/>
      <c r="M116" s="354"/>
      <c r="N116" s="236"/>
      <c r="O116" s="236"/>
      <c r="P116" s="236"/>
      <c r="Q116" s="281"/>
      <c r="R116" s="230"/>
      <c r="S116" s="268" t="s">
        <v>1110</v>
      </c>
      <c r="T116" s="257"/>
      <c r="U116" s="273" t="s">
        <v>1110</v>
      </c>
      <c r="V116" s="321" t="s">
        <v>1110</v>
      </c>
      <c r="AD116" s="267"/>
    </row>
    <row r="117" spans="1:30" ht="36" customHeight="1" thickBot="1">
      <c r="A117" s="248">
        <v>69</v>
      </c>
      <c r="B117" s="487">
        <v>100</v>
      </c>
      <c r="C117" s="330"/>
      <c r="D117" s="425">
        <v>105</v>
      </c>
      <c r="E117" s="247" t="s">
        <v>1267</v>
      </c>
      <c r="F117" s="296" t="s">
        <v>1426</v>
      </c>
      <c r="G117" s="378" t="s">
        <v>1469</v>
      </c>
      <c r="H117" s="243"/>
      <c r="I117" s="376" t="s">
        <v>1402</v>
      </c>
      <c r="J117" s="475" t="s">
        <v>1402</v>
      </c>
      <c r="K117" s="376"/>
      <c r="L117" s="235"/>
      <c r="M117" s="354"/>
      <c r="N117" s="236"/>
      <c r="O117" s="236"/>
      <c r="P117" s="236"/>
      <c r="Q117" s="263"/>
      <c r="R117" s="230"/>
      <c r="S117" s="268" t="s">
        <v>1110</v>
      </c>
      <c r="T117" s="282" t="s">
        <v>1395</v>
      </c>
      <c r="U117" s="273" t="s">
        <v>1110</v>
      </c>
      <c r="V117" s="321" t="s">
        <v>1110</v>
      </c>
      <c r="AD117" s="267"/>
    </row>
    <row r="118" spans="1:30" ht="36" customHeight="1" thickTop="1" thickBot="1">
      <c r="A118" s="248">
        <v>74</v>
      </c>
      <c r="B118" s="487">
        <v>101</v>
      </c>
      <c r="C118" s="308"/>
      <c r="D118" s="248">
        <v>106</v>
      </c>
      <c r="E118" s="247" t="s">
        <v>1267</v>
      </c>
      <c r="F118" s="521" t="s">
        <v>1620</v>
      </c>
      <c r="G118" s="288" t="s">
        <v>1487</v>
      </c>
      <c r="H118" s="239"/>
      <c r="I118" s="376" t="s">
        <v>1402</v>
      </c>
      <c r="J118" s="475" t="s">
        <v>1402</v>
      </c>
      <c r="K118" s="398"/>
      <c r="L118" s="237"/>
      <c r="M118" s="354"/>
      <c r="N118" s="236"/>
      <c r="O118" s="236"/>
      <c r="P118" s="236"/>
      <c r="Q118" s="263"/>
      <c r="R118" s="230">
        <v>973</v>
      </c>
      <c r="S118" s="515" t="s">
        <v>1383</v>
      </c>
      <c r="T118" s="298" t="s">
        <v>1384</v>
      </c>
      <c r="U118" s="511" t="s">
        <v>1450</v>
      </c>
      <c r="V118" s="519">
        <v>30</v>
      </c>
      <c r="AD118" s="513"/>
    </row>
    <row r="119" spans="1:30" ht="51" customHeight="1" thickTop="1" thickBot="1">
      <c r="A119" s="248"/>
      <c r="B119" s="487">
        <v>102</v>
      </c>
      <c r="C119" s="308"/>
      <c r="D119" s="425">
        <v>107</v>
      </c>
      <c r="E119" s="247"/>
      <c r="F119" s="522"/>
      <c r="G119" s="322" t="s">
        <v>1441</v>
      </c>
      <c r="H119" s="239"/>
      <c r="I119" s="345" t="s">
        <v>1402</v>
      </c>
      <c r="J119" s="345"/>
      <c r="K119" s="416" t="s">
        <v>1404</v>
      </c>
      <c r="L119" s="292"/>
      <c r="M119" s="344" t="s">
        <v>1110</v>
      </c>
      <c r="N119" s="236"/>
      <c r="O119" s="236"/>
      <c r="P119" s="236"/>
      <c r="Q119" s="263"/>
      <c r="R119" s="230"/>
      <c r="S119" s="516"/>
      <c r="T119" s="298"/>
      <c r="U119" s="512"/>
      <c r="V119" s="520"/>
      <c r="AD119" s="514"/>
    </row>
    <row r="120" spans="1:30" ht="73.5" customHeight="1" thickTop="1" thickBot="1">
      <c r="A120" s="248"/>
      <c r="B120" s="487">
        <v>103</v>
      </c>
      <c r="C120" s="380" t="s">
        <v>1434</v>
      </c>
      <c r="D120" s="248">
        <v>108</v>
      </c>
      <c r="E120" s="247"/>
      <c r="F120" s="333" t="s">
        <v>1442</v>
      </c>
      <c r="G120" s="474" t="s">
        <v>1568</v>
      </c>
      <c r="H120" s="239"/>
      <c r="I120" s="376" t="s">
        <v>1402</v>
      </c>
      <c r="J120" s="475" t="s">
        <v>1402</v>
      </c>
      <c r="K120" s="420"/>
      <c r="L120" s="237"/>
      <c r="M120" s="354"/>
      <c r="N120" s="236"/>
      <c r="O120" s="236"/>
      <c r="P120" s="236"/>
      <c r="Q120" s="263"/>
      <c r="R120" s="230"/>
      <c r="S120" s="268" t="s">
        <v>1110</v>
      </c>
      <c r="T120" s="257"/>
      <c r="U120" s="273" t="s">
        <v>1110</v>
      </c>
      <c r="V120" s="321">
        <v>69</v>
      </c>
      <c r="AD120" s="267"/>
    </row>
    <row r="121" spans="1:30" ht="90.75" customHeight="1" thickTop="1" thickBot="1">
      <c r="A121" s="311" t="s">
        <v>1403</v>
      </c>
      <c r="B121" s="487">
        <v>104</v>
      </c>
      <c r="C121" s="379"/>
      <c r="D121" s="425">
        <v>109</v>
      </c>
      <c r="E121" s="247"/>
      <c r="F121" s="334"/>
      <c r="G121" s="320" t="s">
        <v>1444</v>
      </c>
      <c r="H121" s="243"/>
      <c r="I121" s="345" t="s">
        <v>1402</v>
      </c>
      <c r="J121" s="345"/>
      <c r="K121" s="397" t="s">
        <v>1404</v>
      </c>
      <c r="L121" s="292"/>
      <c r="M121" s="341" t="s">
        <v>1110</v>
      </c>
      <c r="N121" s="236"/>
      <c r="O121" s="236"/>
      <c r="P121" s="236"/>
      <c r="Q121" s="263"/>
      <c r="R121" s="230"/>
      <c r="S121" s="271" t="s">
        <v>1424</v>
      </c>
      <c r="T121" s="257"/>
      <c r="U121" s="273" t="s">
        <v>1110</v>
      </c>
      <c r="V121" s="321" t="s">
        <v>1422</v>
      </c>
      <c r="AD121" s="267"/>
    </row>
    <row r="122" spans="1:30" ht="45.75" customHeight="1" thickTop="1">
      <c r="A122" s="248"/>
      <c r="B122" s="487">
        <v>105</v>
      </c>
      <c r="C122" s="312"/>
      <c r="D122" s="248">
        <v>110</v>
      </c>
      <c r="E122" s="247" t="s">
        <v>1267</v>
      </c>
      <c r="F122" s="334"/>
      <c r="G122" s="474" t="s">
        <v>1491</v>
      </c>
      <c r="H122" s="239"/>
      <c r="I122" s="376" t="s">
        <v>1402</v>
      </c>
      <c r="J122" s="475" t="s">
        <v>1402</v>
      </c>
      <c r="K122" s="421"/>
      <c r="L122" s="361"/>
      <c r="M122" s="354"/>
      <c r="N122" s="485"/>
      <c r="O122" s="236"/>
      <c r="P122" s="484"/>
      <c r="Q122" s="269" t="s">
        <v>1184</v>
      </c>
      <c r="R122" s="230"/>
      <c r="S122" s="268" t="s">
        <v>1110</v>
      </c>
      <c r="T122" s="256"/>
      <c r="U122" s="273" t="s">
        <v>1110</v>
      </c>
      <c r="V122" s="321">
        <v>69</v>
      </c>
      <c r="AD122" s="267"/>
    </row>
    <row r="123" spans="1:30" ht="48" customHeight="1" thickBot="1">
      <c r="A123" s="248"/>
      <c r="B123" s="487">
        <v>106</v>
      </c>
      <c r="C123" s="312"/>
      <c r="D123" s="425">
        <v>111</v>
      </c>
      <c r="E123" s="247" t="s">
        <v>1267</v>
      </c>
      <c r="F123" s="336"/>
      <c r="G123" s="474" t="s">
        <v>1541</v>
      </c>
      <c r="H123" s="239"/>
      <c r="I123" s="376" t="s">
        <v>1402</v>
      </c>
      <c r="J123" s="475" t="s">
        <v>1402</v>
      </c>
      <c r="K123" s="422"/>
      <c r="L123" s="361"/>
      <c r="M123" s="356"/>
      <c r="N123" s="236"/>
      <c r="O123" s="236"/>
      <c r="P123" s="484"/>
      <c r="Q123" s="263"/>
      <c r="R123" s="230"/>
      <c r="S123" s="268" t="s">
        <v>1110</v>
      </c>
      <c r="T123" s="256"/>
      <c r="U123" s="273" t="s">
        <v>1110</v>
      </c>
      <c r="V123" s="321">
        <v>69</v>
      </c>
      <c r="AD123" s="267"/>
    </row>
    <row r="124" spans="1:30" ht="33" customHeight="1" thickTop="1" thickBot="1">
      <c r="A124" s="248"/>
      <c r="B124" s="487">
        <v>107</v>
      </c>
      <c r="C124" s="312"/>
      <c r="D124" s="248">
        <v>112</v>
      </c>
      <c r="E124" s="247"/>
      <c r="F124" s="335"/>
      <c r="G124" s="280" t="s">
        <v>1539</v>
      </c>
      <c r="H124" s="239"/>
      <c r="I124" s="345" t="s">
        <v>1402</v>
      </c>
      <c r="J124" s="345"/>
      <c r="K124" s="399" t="s">
        <v>1404</v>
      </c>
      <c r="L124" s="245"/>
      <c r="M124" s="341" t="s">
        <v>1110</v>
      </c>
      <c r="N124" s="236"/>
      <c r="O124" s="236"/>
      <c r="P124" s="484"/>
      <c r="Q124" s="263"/>
      <c r="R124" s="230"/>
      <c r="S124" s="268" t="s">
        <v>1110</v>
      </c>
      <c r="T124" s="257"/>
      <c r="U124" s="273" t="s">
        <v>1110</v>
      </c>
      <c r="V124" s="321">
        <v>69</v>
      </c>
      <c r="AD124" s="267"/>
    </row>
    <row r="125" spans="1:30" ht="36" customHeight="1" thickTop="1" thickBot="1">
      <c r="A125" s="248"/>
      <c r="B125" s="487">
        <v>108</v>
      </c>
      <c r="C125" s="313"/>
      <c r="D125" s="425">
        <v>113</v>
      </c>
      <c r="E125" s="247"/>
      <c r="F125" s="523" t="s">
        <v>1443</v>
      </c>
      <c r="G125" s="288" t="s">
        <v>1569</v>
      </c>
      <c r="H125" s="239"/>
      <c r="I125" s="376" t="s">
        <v>1402</v>
      </c>
      <c r="J125" s="475" t="s">
        <v>1402</v>
      </c>
      <c r="K125" s="420"/>
      <c r="L125" s="237"/>
      <c r="M125" s="354"/>
      <c r="N125" s="236"/>
      <c r="O125" s="236"/>
      <c r="P125" s="236"/>
      <c r="Q125" s="263"/>
      <c r="R125" s="230"/>
      <c r="S125" s="268" t="s">
        <v>1110</v>
      </c>
      <c r="T125" s="257"/>
      <c r="U125" s="273" t="s">
        <v>1110</v>
      </c>
      <c r="V125" s="321">
        <v>69</v>
      </c>
      <c r="AD125" s="267"/>
    </row>
    <row r="126" spans="1:30" ht="90.95" customHeight="1" thickTop="1">
      <c r="A126" s="311" t="s">
        <v>1403</v>
      </c>
      <c r="B126" s="487">
        <v>109</v>
      </c>
      <c r="C126" s="313"/>
      <c r="D126" s="248">
        <v>114</v>
      </c>
      <c r="E126" s="247"/>
      <c r="F126" s="522"/>
      <c r="G126" s="322" t="s">
        <v>1445</v>
      </c>
      <c r="H126" s="243"/>
      <c r="I126" s="345" t="s">
        <v>1402</v>
      </c>
      <c r="J126" s="345"/>
      <c r="K126" s="399" t="s">
        <v>1404</v>
      </c>
      <c r="L126" s="292"/>
      <c r="M126" s="341" t="s">
        <v>1110</v>
      </c>
      <c r="N126" s="236"/>
      <c r="O126" s="236"/>
      <c r="P126" s="236"/>
      <c r="Q126" s="263"/>
      <c r="R126" s="230"/>
      <c r="S126" s="271" t="s">
        <v>1424</v>
      </c>
      <c r="T126" s="257"/>
      <c r="U126" s="273" t="s">
        <v>1110</v>
      </c>
      <c r="V126" s="321" t="s">
        <v>1423</v>
      </c>
      <c r="AD126" s="267"/>
    </row>
    <row r="127" spans="1:30" ht="36" customHeight="1">
      <c r="A127" s="248">
        <v>11</v>
      </c>
      <c r="B127" s="487">
        <v>110</v>
      </c>
      <c r="C127" s="307" t="s">
        <v>927</v>
      </c>
      <c r="D127" s="425">
        <v>115</v>
      </c>
      <c r="E127" s="247" t="s">
        <v>1267</v>
      </c>
      <c r="F127" s="260" t="s">
        <v>1340</v>
      </c>
      <c r="G127" s="288" t="s">
        <v>1470</v>
      </c>
      <c r="H127" s="239"/>
      <c r="I127" s="376" t="s">
        <v>1402</v>
      </c>
      <c r="J127" s="268" t="s">
        <v>1402</v>
      </c>
      <c r="K127" s="383"/>
      <c r="L127" s="235"/>
      <c r="M127" s="354"/>
      <c r="N127" s="236"/>
      <c r="O127" s="236"/>
      <c r="P127" s="484"/>
      <c r="Q127" s="263"/>
      <c r="R127" s="230">
        <v>948</v>
      </c>
      <c r="S127" s="235" t="s">
        <v>1350</v>
      </c>
      <c r="T127" s="257"/>
      <c r="U127" s="273" t="s">
        <v>1110</v>
      </c>
      <c r="V127" s="321" t="s">
        <v>1110</v>
      </c>
      <c r="AD127" s="267"/>
    </row>
    <row r="128" spans="1:30" ht="36.6" customHeight="1">
      <c r="A128" s="248">
        <v>94</v>
      </c>
      <c r="B128" s="487">
        <v>111</v>
      </c>
      <c r="C128" s="310"/>
      <c r="D128" s="248">
        <v>116</v>
      </c>
      <c r="E128" s="247" t="s">
        <v>1267</v>
      </c>
      <c r="F128" s="340" t="s">
        <v>1426</v>
      </c>
      <c r="G128" s="378" t="s">
        <v>1471</v>
      </c>
      <c r="H128" s="239"/>
      <c r="I128" s="376" t="s">
        <v>1402</v>
      </c>
      <c r="J128" s="268" t="s">
        <v>1402</v>
      </c>
      <c r="K128" s="376"/>
      <c r="L128" s="235"/>
      <c r="M128" s="354"/>
      <c r="N128" s="236"/>
      <c r="O128" s="236"/>
      <c r="P128" s="236"/>
      <c r="Q128" s="263"/>
      <c r="R128" s="230"/>
      <c r="S128" s="324" t="s">
        <v>1110</v>
      </c>
      <c r="T128" s="256"/>
      <c r="U128" s="273" t="s">
        <v>1110</v>
      </c>
      <c r="V128" s="321" t="s">
        <v>1110</v>
      </c>
      <c r="AD128" s="267"/>
    </row>
    <row r="129" spans="1:30" ht="45.95" customHeight="1" thickBot="1">
      <c r="A129" s="248">
        <v>94</v>
      </c>
      <c r="B129" s="487">
        <v>112</v>
      </c>
      <c r="C129" s="310"/>
      <c r="D129" s="425">
        <v>117</v>
      </c>
      <c r="E129" s="247" t="s">
        <v>1267</v>
      </c>
      <c r="F129" s="371" t="s">
        <v>1616</v>
      </c>
      <c r="G129" s="288" t="s">
        <v>1624</v>
      </c>
      <c r="H129" s="239"/>
      <c r="I129" s="376" t="s">
        <v>1402</v>
      </c>
      <c r="J129" s="268" t="s">
        <v>1402</v>
      </c>
      <c r="K129" s="392"/>
      <c r="L129" s="235"/>
      <c r="M129" s="354"/>
      <c r="N129" s="236"/>
      <c r="O129" s="236"/>
      <c r="P129" s="236"/>
      <c r="Q129" s="263"/>
      <c r="R129" s="230"/>
      <c r="S129" s="324" t="s">
        <v>1110</v>
      </c>
      <c r="T129" s="256"/>
      <c r="U129" s="273" t="s">
        <v>1110</v>
      </c>
      <c r="V129" s="321" t="s">
        <v>1110</v>
      </c>
      <c r="AD129" s="267"/>
    </row>
    <row r="130" spans="1:30" ht="36.75" customHeight="1" thickTop="1" thickBot="1">
      <c r="A130" s="248">
        <v>98</v>
      </c>
      <c r="B130" s="487">
        <v>113</v>
      </c>
      <c r="C130" s="310"/>
      <c r="D130" s="248">
        <v>118</v>
      </c>
      <c r="E130" s="247" t="s">
        <v>1267</v>
      </c>
      <c r="F130" s="290" t="s">
        <v>1620</v>
      </c>
      <c r="G130" s="288" t="s">
        <v>1472</v>
      </c>
      <c r="H130" s="239"/>
      <c r="I130" s="376" t="s">
        <v>1402</v>
      </c>
      <c r="J130" s="475" t="s">
        <v>1267</v>
      </c>
      <c r="K130" s="398"/>
      <c r="L130" s="361"/>
      <c r="M130" s="356"/>
      <c r="N130" s="236"/>
      <c r="O130" s="236"/>
      <c r="P130" s="236"/>
      <c r="Q130" s="263"/>
      <c r="R130" s="230">
        <v>903</v>
      </c>
      <c r="S130" s="515" t="s">
        <v>1425</v>
      </c>
      <c r="T130" s="300" t="s">
        <v>1389</v>
      </c>
      <c r="U130" s="517" t="s">
        <v>1110</v>
      </c>
      <c r="V130" s="519" t="s">
        <v>929</v>
      </c>
      <c r="AD130" s="513"/>
    </row>
    <row r="131" spans="1:30" ht="60" customHeight="1" thickTop="1">
      <c r="A131" s="248"/>
      <c r="B131" s="487">
        <v>114</v>
      </c>
      <c r="C131" s="337" t="s">
        <v>1434</v>
      </c>
      <c r="D131" s="425">
        <v>119</v>
      </c>
      <c r="E131" s="475"/>
      <c r="F131" s="291"/>
      <c r="G131" s="322" t="s">
        <v>1643</v>
      </c>
      <c r="H131" s="239"/>
      <c r="I131" s="345" t="s">
        <v>1402</v>
      </c>
      <c r="J131" s="347"/>
      <c r="K131" s="423" t="s">
        <v>1404</v>
      </c>
      <c r="L131" s="245"/>
      <c r="M131" s="342" t="s">
        <v>1110</v>
      </c>
      <c r="N131" s="236"/>
      <c r="O131" s="236"/>
      <c r="P131" s="236"/>
      <c r="Q131" s="263"/>
      <c r="R131" s="230"/>
      <c r="S131" s="516"/>
      <c r="T131" s="300"/>
      <c r="U131" s="518"/>
      <c r="V131" s="520"/>
      <c r="AD131" s="514"/>
    </row>
    <row r="132" spans="1:30" ht="33" customHeight="1">
      <c r="A132" s="248">
        <v>14</v>
      </c>
      <c r="B132" s="487">
        <v>60</v>
      </c>
      <c r="C132" s="307" t="s">
        <v>891</v>
      </c>
      <c r="D132" s="248">
        <v>120</v>
      </c>
      <c r="E132" s="329" t="s">
        <v>1267</v>
      </c>
      <c r="F132" s="260" t="s">
        <v>1340</v>
      </c>
      <c r="G132" s="314" t="s">
        <v>1465</v>
      </c>
      <c r="H132" s="239"/>
      <c r="I132" s="376" t="s">
        <v>1402</v>
      </c>
      <c r="J132" s="268" t="s">
        <v>1402</v>
      </c>
      <c r="K132" s="268"/>
      <c r="L132" s="235"/>
      <c r="M132" s="356"/>
      <c r="N132" s="236"/>
      <c r="O132" s="236"/>
      <c r="P132" s="236"/>
      <c r="Q132" s="263"/>
      <c r="R132" s="230">
        <v>509</v>
      </c>
      <c r="S132" s="235" t="s">
        <v>1412</v>
      </c>
      <c r="T132" s="257"/>
      <c r="U132" s="273" t="s">
        <v>1110</v>
      </c>
      <c r="V132" s="321" t="s">
        <v>1110</v>
      </c>
      <c r="AD132" s="267"/>
    </row>
    <row r="133" spans="1:30" ht="46.5" customHeight="1">
      <c r="A133" s="248">
        <v>53</v>
      </c>
      <c r="B133" s="487">
        <v>61</v>
      </c>
      <c r="C133" s="308"/>
      <c r="D133" s="425">
        <v>121</v>
      </c>
      <c r="E133" s="475" t="s">
        <v>1267</v>
      </c>
      <c r="F133" s="371" t="s">
        <v>1426</v>
      </c>
      <c r="G133" s="378" t="s">
        <v>1547</v>
      </c>
      <c r="H133" s="244"/>
      <c r="I133" s="376" t="s">
        <v>1402</v>
      </c>
      <c r="J133" s="268" t="s">
        <v>1402</v>
      </c>
      <c r="K133" s="376"/>
      <c r="L133" s="365"/>
      <c r="M133" s="354"/>
      <c r="N133" s="236"/>
      <c r="O133" s="236"/>
      <c r="P133" s="236"/>
      <c r="Q133" s="263"/>
      <c r="R133" s="230"/>
      <c r="S133" s="268" t="s">
        <v>1110</v>
      </c>
      <c r="T133" s="257"/>
      <c r="U133" s="273" t="s">
        <v>1110</v>
      </c>
      <c r="V133" s="321" t="s">
        <v>1110</v>
      </c>
      <c r="AD133" s="267"/>
    </row>
    <row r="134" spans="1:30" ht="47.1" customHeight="1" thickBot="1">
      <c r="A134" s="248">
        <v>53</v>
      </c>
      <c r="B134" s="487">
        <v>62</v>
      </c>
      <c r="C134" s="308"/>
      <c r="D134" s="248">
        <v>122</v>
      </c>
      <c r="E134" s="475" t="s">
        <v>1267</v>
      </c>
      <c r="F134" s="371" t="s">
        <v>1616</v>
      </c>
      <c r="G134" s="378" t="s">
        <v>1446</v>
      </c>
      <c r="H134" s="244"/>
      <c r="I134" s="376" t="s">
        <v>1402</v>
      </c>
      <c r="J134" s="268" t="s">
        <v>1402</v>
      </c>
      <c r="K134" s="476"/>
      <c r="L134" s="365"/>
      <c r="M134" s="354"/>
      <c r="N134" s="236"/>
      <c r="O134" s="236"/>
      <c r="P134" s="236"/>
      <c r="Q134" s="263"/>
      <c r="R134" s="230"/>
      <c r="S134" s="268" t="s">
        <v>1110</v>
      </c>
      <c r="T134" s="257"/>
      <c r="U134" s="273" t="s">
        <v>1110</v>
      </c>
      <c r="V134" s="321" t="s">
        <v>1110</v>
      </c>
      <c r="AD134" s="267"/>
    </row>
    <row r="135" spans="1:30" ht="33.75" customHeight="1" thickTop="1" thickBot="1">
      <c r="A135" s="248">
        <v>57</v>
      </c>
      <c r="B135" s="487">
        <v>63</v>
      </c>
      <c r="C135" s="308"/>
      <c r="D135" s="425">
        <v>123</v>
      </c>
      <c r="E135" s="475" t="s">
        <v>1267</v>
      </c>
      <c r="F135" s="463" t="s">
        <v>1618</v>
      </c>
      <c r="G135" s="288" t="s">
        <v>1466</v>
      </c>
      <c r="H135" s="239"/>
      <c r="I135" s="376" t="s">
        <v>1402</v>
      </c>
      <c r="J135" s="475" t="s">
        <v>1402</v>
      </c>
      <c r="K135" s="398"/>
      <c r="L135" s="237"/>
      <c r="M135" s="356"/>
      <c r="N135" s="236"/>
      <c r="O135" s="236"/>
      <c r="P135" s="236"/>
      <c r="Q135" s="263"/>
      <c r="R135" s="230">
        <v>981</v>
      </c>
      <c r="S135" s="515" t="s">
        <v>1371</v>
      </c>
      <c r="T135" s="298" t="s">
        <v>1379</v>
      </c>
      <c r="U135" s="511" t="s">
        <v>1110</v>
      </c>
      <c r="V135" s="519" t="s">
        <v>886</v>
      </c>
      <c r="AD135" s="513"/>
    </row>
    <row r="136" spans="1:30" ht="57" customHeight="1" thickTop="1">
      <c r="A136" s="248"/>
      <c r="B136" s="487">
        <v>64</v>
      </c>
      <c r="C136" s="325" t="s">
        <v>1434</v>
      </c>
      <c r="D136" s="248">
        <v>124</v>
      </c>
      <c r="E136" s="475"/>
      <c r="F136" s="332" t="s">
        <v>1433</v>
      </c>
      <c r="G136" s="322" t="s">
        <v>1540</v>
      </c>
      <c r="H136" s="239"/>
      <c r="I136" s="373" t="s">
        <v>1402</v>
      </c>
      <c r="J136" s="373"/>
      <c r="K136" s="399" t="s">
        <v>1404</v>
      </c>
      <c r="L136" s="292"/>
      <c r="M136" s="341" t="s">
        <v>1110</v>
      </c>
      <c r="N136" s="236"/>
      <c r="O136" s="236"/>
      <c r="P136" s="236"/>
      <c r="Q136" s="263"/>
      <c r="R136" s="230"/>
      <c r="S136" s="516"/>
      <c r="T136" s="257"/>
      <c r="U136" s="512"/>
      <c r="V136" s="520"/>
      <c r="AD136" s="514"/>
    </row>
    <row r="137" spans="1:30" ht="45" customHeight="1">
      <c r="A137" s="248">
        <v>16</v>
      </c>
      <c r="B137" s="487">
        <v>65</v>
      </c>
      <c r="C137" s="326"/>
      <c r="D137" s="425">
        <v>125</v>
      </c>
      <c r="E137" s="247" t="s">
        <v>1267</v>
      </c>
      <c r="F137" s="296" t="s">
        <v>1619</v>
      </c>
      <c r="G137" s="314" t="s">
        <v>1492</v>
      </c>
      <c r="H137" s="239"/>
      <c r="I137" s="376" t="s">
        <v>1402</v>
      </c>
      <c r="J137" s="268" t="s">
        <v>1267</v>
      </c>
      <c r="K137" s="407"/>
      <c r="L137" s="357"/>
      <c r="M137" s="356"/>
      <c r="N137" s="236"/>
      <c r="O137" s="236"/>
      <c r="P137" s="484"/>
      <c r="Q137" s="263"/>
      <c r="R137" s="230"/>
      <c r="S137" s="268" t="s">
        <v>1110</v>
      </c>
      <c r="T137" s="257"/>
      <c r="U137" s="273" t="s">
        <v>1110</v>
      </c>
      <c r="V137" s="321" t="s">
        <v>1110</v>
      </c>
      <c r="AD137" s="267"/>
    </row>
    <row r="138" spans="1:30" ht="33" customHeight="1">
      <c r="A138" s="248">
        <v>14</v>
      </c>
      <c r="B138" s="487">
        <v>60</v>
      </c>
      <c r="C138" s="307" t="s">
        <v>891</v>
      </c>
      <c r="D138" s="509">
        <v>126</v>
      </c>
      <c r="E138" s="329" t="s">
        <v>1267</v>
      </c>
      <c r="F138" s="260" t="s">
        <v>1340</v>
      </c>
      <c r="G138" s="314" t="s">
        <v>1645</v>
      </c>
      <c r="H138" s="239"/>
      <c r="I138" s="376" t="s">
        <v>1402</v>
      </c>
      <c r="J138" s="268" t="s">
        <v>1402</v>
      </c>
      <c r="K138" s="268"/>
      <c r="L138" s="235"/>
      <c r="M138" s="356"/>
      <c r="N138" s="236"/>
      <c r="O138" s="236"/>
      <c r="P138" s="236"/>
      <c r="Q138" s="263"/>
      <c r="R138" s="230">
        <v>509</v>
      </c>
      <c r="S138" s="273" t="s">
        <v>1110</v>
      </c>
      <c r="T138" s="273" t="s">
        <v>1110</v>
      </c>
      <c r="U138" s="273" t="s">
        <v>1110</v>
      </c>
      <c r="V138" s="321" t="s">
        <v>1110</v>
      </c>
      <c r="AD138" s="267"/>
    </row>
    <row r="139" spans="1:30" ht="46.5" customHeight="1">
      <c r="A139" s="248">
        <v>53</v>
      </c>
      <c r="B139" s="487">
        <v>61</v>
      </c>
      <c r="C139" s="308"/>
      <c r="D139" s="510">
        <v>127</v>
      </c>
      <c r="E139" s="475" t="s">
        <v>1267</v>
      </c>
      <c r="F139" s="371" t="s">
        <v>1646</v>
      </c>
      <c r="G139" s="314" t="s">
        <v>1647</v>
      </c>
      <c r="H139" s="244"/>
      <c r="I139" s="376" t="s">
        <v>1402</v>
      </c>
      <c r="J139" s="268" t="s">
        <v>1402</v>
      </c>
      <c r="K139" s="376"/>
      <c r="L139" s="365"/>
      <c r="M139" s="354"/>
      <c r="N139" s="236"/>
      <c r="O139" s="236"/>
      <c r="P139" s="236"/>
      <c r="Q139" s="263"/>
      <c r="R139" s="230"/>
      <c r="S139" s="268" t="s">
        <v>1110</v>
      </c>
      <c r="T139" s="257"/>
      <c r="U139" s="273" t="s">
        <v>1110</v>
      </c>
      <c r="V139" s="321" t="s">
        <v>1110</v>
      </c>
      <c r="AD139" s="267"/>
    </row>
    <row r="140" spans="1:30" ht="47.1" customHeight="1" thickBot="1">
      <c r="A140" s="248">
        <v>53</v>
      </c>
      <c r="B140" s="487">
        <v>62</v>
      </c>
      <c r="C140" s="308"/>
      <c r="D140" s="509">
        <v>128</v>
      </c>
      <c r="E140" s="475" t="s">
        <v>1267</v>
      </c>
      <c r="F140" s="371" t="s">
        <v>1648</v>
      </c>
      <c r="G140" s="314" t="s">
        <v>1649</v>
      </c>
      <c r="H140" s="244"/>
      <c r="I140" s="376" t="s">
        <v>1402</v>
      </c>
      <c r="J140" s="268" t="s">
        <v>1402</v>
      </c>
      <c r="K140" s="476"/>
      <c r="L140" s="365"/>
      <c r="M140" s="354"/>
      <c r="N140" s="236"/>
      <c r="O140" s="236"/>
      <c r="P140" s="236"/>
      <c r="Q140" s="263"/>
      <c r="R140" s="230"/>
      <c r="S140" s="268" t="s">
        <v>1110</v>
      </c>
      <c r="T140" s="257"/>
      <c r="U140" s="273" t="s">
        <v>1110</v>
      </c>
      <c r="V140" s="321" t="s">
        <v>1110</v>
      </c>
      <c r="AD140" s="267"/>
    </row>
    <row r="141" spans="1:30" ht="33.75" customHeight="1" thickTop="1" thickBot="1">
      <c r="A141" s="248">
        <v>57</v>
      </c>
      <c r="B141" s="487">
        <v>63</v>
      </c>
      <c r="C141" s="308"/>
      <c r="D141" s="510">
        <v>129</v>
      </c>
      <c r="E141" s="475" t="s">
        <v>1267</v>
      </c>
      <c r="F141" s="463" t="s">
        <v>1618</v>
      </c>
      <c r="G141" s="288" t="s">
        <v>1651</v>
      </c>
      <c r="H141" s="239"/>
      <c r="I141" s="376" t="s">
        <v>1402</v>
      </c>
      <c r="J141" s="475" t="s">
        <v>1402</v>
      </c>
      <c r="K141" s="398"/>
      <c r="L141" s="237"/>
      <c r="M141" s="356"/>
      <c r="N141" s="236"/>
      <c r="O141" s="236"/>
      <c r="P141" s="236"/>
      <c r="Q141" s="263"/>
      <c r="R141" s="230">
        <v>981</v>
      </c>
      <c r="S141" s="268" t="s">
        <v>1110</v>
      </c>
      <c r="T141" s="298" t="s">
        <v>1379</v>
      </c>
      <c r="U141" s="511" t="s">
        <v>1110</v>
      </c>
      <c r="V141" s="321" t="s">
        <v>1110</v>
      </c>
      <c r="AD141" s="513"/>
    </row>
    <row r="142" spans="1:30" ht="60" customHeight="1" thickTop="1">
      <c r="A142" s="248"/>
      <c r="B142" s="487">
        <v>64</v>
      </c>
      <c r="C142" s="325" t="s">
        <v>1434</v>
      </c>
      <c r="D142" s="509">
        <v>130</v>
      </c>
      <c r="E142" s="475"/>
      <c r="G142" s="322" t="s">
        <v>1650</v>
      </c>
      <c r="H142" s="239"/>
      <c r="I142" s="373" t="s">
        <v>1402</v>
      </c>
      <c r="J142" s="373"/>
      <c r="K142" s="399" t="s">
        <v>1404</v>
      </c>
      <c r="L142" s="292"/>
      <c r="M142" s="341" t="s">
        <v>1110</v>
      </c>
      <c r="N142" s="236"/>
      <c r="O142" s="236"/>
      <c r="P142" s="236"/>
      <c r="Q142" s="263"/>
      <c r="R142" s="230"/>
      <c r="S142" s="268" t="s">
        <v>1110</v>
      </c>
      <c r="T142" s="257"/>
      <c r="U142" s="512"/>
      <c r="V142" s="321" t="s">
        <v>1110</v>
      </c>
      <c r="AD142" s="514"/>
    </row>
    <row r="149" spans="6:6">
      <c r="F149" s="332"/>
    </row>
  </sheetData>
  <mergeCells count="145">
    <mergeCell ref="I1:J1"/>
    <mergeCell ref="K1:AD1"/>
    <mergeCell ref="C2:G3"/>
    <mergeCell ref="I2:J2"/>
    <mergeCell ref="K2:AD2"/>
    <mergeCell ref="I3:J3"/>
    <mergeCell ref="K3:P3"/>
    <mergeCell ref="S3:AD3"/>
    <mergeCell ref="I4:J7"/>
    <mergeCell ref="K4:P4"/>
    <mergeCell ref="S4:AD4"/>
    <mergeCell ref="K5:P5"/>
    <mergeCell ref="S5:AD5"/>
    <mergeCell ref="K6:P6"/>
    <mergeCell ref="S6:AD6"/>
    <mergeCell ref="K7:P7"/>
    <mergeCell ref="S7:AD7"/>
    <mergeCell ref="F8:G9"/>
    <mergeCell ref="I8:M8"/>
    <mergeCell ref="O8:AD8"/>
    <mergeCell ref="I9:P9"/>
    <mergeCell ref="S9:AD9"/>
    <mergeCell ref="C10:E10"/>
    <mergeCell ref="F10:G10"/>
    <mergeCell ref="I10:J10"/>
    <mergeCell ref="M10:P10"/>
    <mergeCell ref="V11:V12"/>
    <mergeCell ref="AD11:AD12"/>
    <mergeCell ref="F13:G13"/>
    <mergeCell ref="C11:C12"/>
    <mergeCell ref="D11:D12"/>
    <mergeCell ref="F11:G12"/>
    <mergeCell ref="I11:I12"/>
    <mergeCell ref="J11:J12"/>
    <mergeCell ref="K11:K12"/>
    <mergeCell ref="F14:G14"/>
    <mergeCell ref="F15:G15"/>
    <mergeCell ref="F16:G16"/>
    <mergeCell ref="F17:G17"/>
    <mergeCell ref="F18:G18"/>
    <mergeCell ref="F19:G19"/>
    <mergeCell ref="N11:P11"/>
    <mergeCell ref="S11:S12"/>
    <mergeCell ref="U11:U12"/>
    <mergeCell ref="F20:G20"/>
    <mergeCell ref="F21:G21"/>
    <mergeCell ref="F22:G22"/>
    <mergeCell ref="F23:G23"/>
    <mergeCell ref="C24:C27"/>
    <mergeCell ref="F24:G24"/>
    <mergeCell ref="F25:G25"/>
    <mergeCell ref="F26:G26"/>
    <mergeCell ref="F27:G27"/>
    <mergeCell ref="F34:G34"/>
    <mergeCell ref="F35:G35"/>
    <mergeCell ref="F36:G36"/>
    <mergeCell ref="F37:G37"/>
    <mergeCell ref="F38:G38"/>
    <mergeCell ref="F39:G39"/>
    <mergeCell ref="F28:G28"/>
    <mergeCell ref="F29:G29"/>
    <mergeCell ref="F30:G30"/>
    <mergeCell ref="F31:G31"/>
    <mergeCell ref="F32:G32"/>
    <mergeCell ref="F33:G33"/>
    <mergeCell ref="F48:G48"/>
    <mergeCell ref="S48:S49"/>
    <mergeCell ref="U48:U49"/>
    <mergeCell ref="V48:V49"/>
    <mergeCell ref="AD48:AD49"/>
    <mergeCell ref="F49:G49"/>
    <mergeCell ref="F40:G40"/>
    <mergeCell ref="F41:F43"/>
    <mergeCell ref="F44:G44"/>
    <mergeCell ref="F45:G45"/>
    <mergeCell ref="F46:G46"/>
    <mergeCell ref="F47:G47"/>
    <mergeCell ref="F51:F55"/>
    <mergeCell ref="S52:S53"/>
    <mergeCell ref="U52:U53"/>
    <mergeCell ref="V52:V53"/>
    <mergeCell ref="AD52:AD53"/>
    <mergeCell ref="S56:S57"/>
    <mergeCell ref="U56:U57"/>
    <mergeCell ref="V56:V57"/>
    <mergeCell ref="AD56:AD57"/>
    <mergeCell ref="S60:S61"/>
    <mergeCell ref="U60:U61"/>
    <mergeCell ref="V60:V61"/>
    <mergeCell ref="AD60:AD61"/>
    <mergeCell ref="F64:F66"/>
    <mergeCell ref="S64:S70"/>
    <mergeCell ref="U64:U70"/>
    <mergeCell ref="V64:V70"/>
    <mergeCell ref="AD64:AD70"/>
    <mergeCell ref="F71:F73"/>
    <mergeCell ref="S71:S73"/>
    <mergeCell ref="U71:U73"/>
    <mergeCell ref="V71:V73"/>
    <mergeCell ref="AD71:AD73"/>
    <mergeCell ref="S74:S75"/>
    <mergeCell ref="U74:U75"/>
    <mergeCell ref="V74:V75"/>
    <mergeCell ref="AD74:AD75"/>
    <mergeCell ref="F93:F97"/>
    <mergeCell ref="S94:S97"/>
    <mergeCell ref="U94:U97"/>
    <mergeCell ref="AD94:AD97"/>
    <mergeCell ref="S107:S108"/>
    <mergeCell ref="U107:U108"/>
    <mergeCell ref="V107:V108"/>
    <mergeCell ref="AD107:AD108"/>
    <mergeCell ref="S76:S77"/>
    <mergeCell ref="U76:U77"/>
    <mergeCell ref="V76:V77"/>
    <mergeCell ref="AD76:AD77"/>
    <mergeCell ref="S78:S79"/>
    <mergeCell ref="T78:T79"/>
    <mergeCell ref="U78:U79"/>
    <mergeCell ref="V78:V79"/>
    <mergeCell ref="AD78:AD79"/>
    <mergeCell ref="F118:F119"/>
    <mergeCell ref="S118:S119"/>
    <mergeCell ref="U118:U119"/>
    <mergeCell ref="V118:V119"/>
    <mergeCell ref="AD118:AD119"/>
    <mergeCell ref="F125:F126"/>
    <mergeCell ref="S109:S110"/>
    <mergeCell ref="U109:U110"/>
    <mergeCell ref="V109:V110"/>
    <mergeCell ref="AD109:AD110"/>
    <mergeCell ref="F111:F114"/>
    <mergeCell ref="S112:S114"/>
    <mergeCell ref="U112:U114"/>
    <mergeCell ref="AD112:AD114"/>
    <mergeCell ref="U141:U142"/>
    <mergeCell ref="AD141:AD142"/>
    <mergeCell ref="S130:S131"/>
    <mergeCell ref="U130:U131"/>
    <mergeCell ref="V130:V131"/>
    <mergeCell ref="AD130:AD131"/>
    <mergeCell ref="S135:S136"/>
    <mergeCell ref="U135:U136"/>
    <mergeCell ref="V135:V136"/>
    <mergeCell ref="AD135:AD136"/>
  </mergeCells>
  <phoneticPr fontId="2"/>
  <conditionalFormatting sqref="K48:K49">
    <cfRule type="containsText" dxfId="100" priority="24" operator="containsText" text="NP">
      <formula>NOT(ISERROR(SEARCH("NP",K48)))</formula>
    </cfRule>
  </conditionalFormatting>
  <conditionalFormatting sqref="K53">
    <cfRule type="containsText" dxfId="99" priority="3" operator="containsText" text="NP">
      <formula>NOT(ISERROR(SEARCH("NP",K53)))</formula>
    </cfRule>
  </conditionalFormatting>
  <conditionalFormatting sqref="K57">
    <cfRule type="containsText" dxfId="98" priority="23" operator="containsText" text="NP">
      <formula>NOT(ISERROR(SEARCH("NP",K57)))</formula>
    </cfRule>
  </conditionalFormatting>
  <conditionalFormatting sqref="K61">
    <cfRule type="containsText" dxfId="97" priority="11" operator="containsText" text="NP">
      <formula>NOT(ISERROR(SEARCH("NP",K61)))</formula>
    </cfRule>
  </conditionalFormatting>
  <conditionalFormatting sqref="K66">
    <cfRule type="containsText" dxfId="96" priority="5" operator="containsText" text="NP">
      <formula>NOT(ISERROR(SEARCH("NP",K66)))</formula>
    </cfRule>
  </conditionalFormatting>
  <conditionalFormatting sqref="K70">
    <cfRule type="containsText" dxfId="95" priority="21" operator="containsText" text="NP">
      <formula>NOT(ISERROR(SEARCH("NP",K70)))</formula>
    </cfRule>
  </conditionalFormatting>
  <conditionalFormatting sqref="K73">
    <cfRule type="containsText" dxfId="94" priority="22" operator="containsText" text="NP">
      <formula>NOT(ISERROR(SEARCH("NP",K73)))</formula>
    </cfRule>
  </conditionalFormatting>
  <conditionalFormatting sqref="K75">
    <cfRule type="containsText" dxfId="93" priority="20" operator="containsText" text="NP">
      <formula>NOT(ISERROR(SEARCH("NP",K75)))</formula>
    </cfRule>
  </conditionalFormatting>
  <conditionalFormatting sqref="K77">
    <cfRule type="containsText" dxfId="92" priority="19" operator="containsText" text="NP">
      <formula>NOT(ISERROR(SEARCH("NP",K77)))</formula>
    </cfRule>
  </conditionalFormatting>
  <conditionalFormatting sqref="K84:K85">
    <cfRule type="containsText" dxfId="91" priority="10" operator="containsText" text="NP">
      <formula>NOT(ISERROR(SEARCH("NP",K84)))</formula>
    </cfRule>
  </conditionalFormatting>
  <conditionalFormatting sqref="K89:K90">
    <cfRule type="containsText" dxfId="90" priority="4" operator="containsText" text="NP">
      <formula>NOT(ISERROR(SEARCH("NP",K89)))</formula>
    </cfRule>
  </conditionalFormatting>
  <conditionalFormatting sqref="K92">
    <cfRule type="containsText" dxfId="89" priority="6" operator="containsText" text="NP">
      <formula>NOT(ISERROR(SEARCH("NP",K92)))</formula>
    </cfRule>
  </conditionalFormatting>
  <conditionalFormatting sqref="K97">
    <cfRule type="containsText" dxfId="88" priority="17" operator="containsText" text="NP">
      <formula>NOT(ISERROR(SEARCH("NP",K97)))</formula>
    </cfRule>
  </conditionalFormatting>
  <conditionalFormatting sqref="K102:K103">
    <cfRule type="containsText" dxfId="87" priority="9" operator="containsText" text="NP">
      <formula>NOT(ISERROR(SEARCH("NP",K102)))</formula>
    </cfRule>
  </conditionalFormatting>
  <conditionalFormatting sqref="K106">
    <cfRule type="containsText" dxfId="86" priority="16" operator="containsText" text="NP">
      <formula>NOT(ISERROR(SEARCH("NP",K106)))</formula>
    </cfRule>
  </conditionalFormatting>
  <conditionalFormatting sqref="K108">
    <cfRule type="containsText" dxfId="85" priority="15" operator="containsText" text="NP">
      <formula>NOT(ISERROR(SEARCH("NP",K108)))</formula>
    </cfRule>
  </conditionalFormatting>
  <conditionalFormatting sqref="K110">
    <cfRule type="containsText" dxfId="84" priority="14" operator="containsText" text="NP">
      <formula>NOT(ISERROR(SEARCH("NP",K110)))</formula>
    </cfRule>
  </conditionalFormatting>
  <conditionalFormatting sqref="K114">
    <cfRule type="containsText" dxfId="83" priority="13" operator="containsText" text="NP">
      <formula>NOT(ISERROR(SEARCH("NP",K114)))</formula>
    </cfRule>
  </conditionalFormatting>
  <conditionalFormatting sqref="K119:K121">
    <cfRule type="containsText" dxfId="82" priority="12" operator="containsText" text="NP">
      <formula>NOT(ISERROR(SEARCH("NP",K119)))</formula>
    </cfRule>
  </conditionalFormatting>
  <conditionalFormatting sqref="K124:K126">
    <cfRule type="containsText" dxfId="81" priority="7" operator="containsText" text="NP">
      <formula>NOT(ISERROR(SEARCH("NP",K124)))</formula>
    </cfRule>
  </conditionalFormatting>
  <conditionalFormatting sqref="K131:K132">
    <cfRule type="containsText" dxfId="80" priority="8" operator="containsText" text="NP">
      <formula>NOT(ISERROR(SEARCH("NP",K131)))</formula>
    </cfRule>
  </conditionalFormatting>
  <conditionalFormatting sqref="K136">
    <cfRule type="containsText" dxfId="79" priority="18" operator="containsText" text="NP">
      <formula>NOT(ISERROR(SEARCH("NP",K136)))</formula>
    </cfRule>
  </conditionalFormatting>
  <conditionalFormatting sqref="K138">
    <cfRule type="containsText" dxfId="78" priority="1" operator="containsText" text="NP">
      <formula>NOT(ISERROR(SEARCH("NP",K138)))</formula>
    </cfRule>
  </conditionalFormatting>
  <conditionalFormatting sqref="K142">
    <cfRule type="containsText" dxfId="77" priority="2" operator="containsText" text="NP">
      <formula>NOT(ISERROR(SEARCH("NP",K142)))</formula>
    </cfRule>
  </conditionalFormatting>
  <dataValidations disablePrompts="1" count="4">
    <dataValidation type="list" allowBlank="1" showInputMessage="1" showErrorMessage="1" sqref="N80:N84 N13:Q79 N86:N104 O80:Q104 N105:Q142" xr:uid="{00000000-0002-0000-0200-000000000000}">
      <formula1>$AA$8:$AA$10</formula1>
    </dataValidation>
    <dataValidation type="list" allowBlank="1" showInputMessage="1" showErrorMessage="1" sqref="L30" xr:uid="{00000000-0002-0000-0200-000001000000}">
      <formula1>$AA$30:$AA$33</formula1>
    </dataValidation>
    <dataValidation type="list" allowBlank="1" showInputMessage="1" showErrorMessage="1" sqref="J84:J85 J106 J124 J102:J103 J91:J92 J89" xr:uid="{00000000-0002-0000-0200-000002000000}">
      <formula1>"☑,□,－"</formula1>
    </dataValidation>
    <dataValidation type="list" allowBlank="1" showInputMessage="1" showErrorMessage="1" sqref="I116:J116 J107:J115 I106:I115 J117:J123 J90 I105:J105 J85:J88 I80:I104 J103:J104 J93:J101 I13:J79 J80:J83 I117:I142 J125:J142" xr:uid="{00000000-0002-0000-0200-000003000000}">
      <formula1>"☑,□"</formula1>
    </dataValidation>
  </dataValidations>
  <pageMargins left="0.7" right="0.7" top="0.75" bottom="0.75" header="0.3" footer="0.3"/>
  <pageSetup paperSize="8" scale="67" fitToHeight="0" orientation="landscape" r:id="rId1"/>
  <rowBreaks count="5" manualBreakCount="5">
    <brk id="33" min="2" max="30" man="1"/>
    <brk id="59" min="2" max="30" man="1"/>
    <brk id="79" min="2" max="30" man="1"/>
    <brk id="97" min="2" max="30" man="1"/>
    <brk id="114" min="2" max="30" man="1"/>
  </rowBreaks>
  <drawing r:id="rId2"/>
  <legacyDrawing r:id="rId3"/>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00000000-0002-0000-0200-000004000000}">
          <x14:formula1>
            <xm:f>#REF!</xm:f>
          </x14:formula1>
          <xm:sqref>K21</xm:sqref>
        </x14:dataValidation>
        <x14:dataValidation type="list" allowBlank="1" showInputMessage="1" showErrorMessage="1" xr:uid="{00000000-0002-0000-0200-000005000000}">
          <x14:formula1>
            <xm:f>#REF!</xm:f>
          </x14:formula1>
          <xm:sqref>K60</xm:sqref>
        </x14:dataValidation>
        <x14:dataValidation type="list" allowBlank="1" showInputMessage="1" showErrorMessage="1" xr:uid="{00000000-0002-0000-0200-000006000000}">
          <x14:formula1>
            <xm:f>#REF!</xm:f>
          </x14:formula1>
          <xm:sqref>K56</xm:sqref>
        </x14:dataValidation>
        <x14:dataValidation type="list" allowBlank="1" showInputMessage="1" showErrorMessage="1" xr:uid="{00000000-0002-0000-0200-000007000000}">
          <x14:formula1>
            <xm:f>#REF!</xm:f>
          </x14:formula1>
          <xm:sqref>K132 K138</xm:sqref>
        </x14:dataValidation>
        <x14:dataValidation type="list" allowBlank="1" showInputMessage="1" showErrorMessage="1" xr:uid="{00000000-0002-0000-0200-000008000000}">
          <x14:formula1>
            <xm:f>#REF!</xm:f>
          </x14:formula1>
          <xm:sqref>K127</xm:sqref>
        </x14:dataValidation>
        <x14:dataValidation type="list" allowBlank="1" showInputMessage="1" showErrorMessage="1" xr:uid="{00000000-0002-0000-0200-000009000000}">
          <x14:formula1>
            <xm:f>#REF!</xm:f>
          </x14:formula1>
          <xm:sqref>K13:L13</xm:sqref>
        </x14:dataValidation>
        <x14:dataValidation type="list" allowBlank="1" showInputMessage="1" showErrorMessage="1" xr:uid="{00000000-0002-0000-0200-00000A000000}">
          <x14:formula1>
            <xm:f>#REF!</xm:f>
          </x14:formula1>
          <xm:sqref>K16</xm:sqref>
        </x14:dataValidation>
        <x14:dataValidation type="list" allowBlank="1" showInputMessage="1" showErrorMessage="1" xr:uid="{00000000-0002-0000-0200-00000B000000}">
          <x14:formula1>
            <xm:f>#REF!</xm:f>
          </x14:formula1>
          <xm:sqref>K20</xm:sqref>
        </x14:dataValidation>
        <x14:dataValidation type="list" allowBlank="1" showInputMessage="1" showErrorMessage="1" xr:uid="{00000000-0002-0000-0200-00000C000000}">
          <x14:formula1>
            <xm:f>#REF!</xm:f>
          </x14:formula1>
          <xm:sqref>K29:K32</xm:sqref>
        </x14:dataValidation>
        <x14:dataValidation type="list" allowBlank="1" showInputMessage="1" showErrorMessage="1" xr:uid="{00000000-0002-0000-0200-00000D000000}">
          <x14:formula1>
            <xm:f>#REF!</xm:f>
          </x14:formula1>
          <xm:sqref>K28</xm:sqref>
        </x14:dataValidation>
        <x14:dataValidation type="list" allowBlank="1" showInputMessage="1" showErrorMessage="1" xr:uid="{00000000-0002-0000-0200-00000E000000}">
          <x14:formula1>
            <xm:f>#REF!</xm:f>
          </x14:formula1>
          <xm:sqref>K30:K32</xm:sqref>
        </x14:dataValidation>
        <x14:dataValidation type="list" allowBlank="1" showInputMessage="1" showErrorMessage="1" xr:uid="{00000000-0002-0000-0200-00000F000000}">
          <x14:formula1>
            <xm:f>#REF!</xm:f>
          </x14:formula1>
          <xm:sqref>K44</xm:sqref>
        </x14:dataValidation>
        <x14:dataValidation type="list" allowBlank="1" showInputMessage="1" showErrorMessage="1" xr:uid="{00000000-0002-0000-0200-000010000000}">
          <x14:formula1>
            <xm:f>#REF!</xm:f>
          </x14:formula1>
          <xm:sqref>K72</xm:sqref>
        </x14:dataValidation>
        <x14:dataValidation type="list" allowBlank="1" showInputMessage="1" showErrorMessage="1" xr:uid="{00000000-0002-0000-0200-000011000000}">
          <x14:formula1>
            <xm:f>#REF!</xm:f>
          </x14:formula1>
          <xm:sqref>K50</xm:sqref>
        </x14:dataValidation>
        <x14:dataValidation type="list" allowBlank="1" showInputMessage="1" showErrorMessage="1" xr:uid="{00000000-0002-0000-0200-000012000000}">
          <x14:formula1>
            <xm:f>#REF!</xm:f>
          </x14:formula1>
          <xm:sqref>K51 K54:K55 K58:K59 K62 K78:K80 K82 K100 K98 K133 K128 K117 K115 K139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T327"/>
  <sheetViews>
    <sheetView zoomScale="70" zoomScaleNormal="70" workbookViewId="0">
      <pane ySplit="7" topLeftCell="A8" activePane="bottomLeft" state="frozen"/>
      <selection pane="bottomLeft" activeCell="H138" sqref="H138"/>
    </sheetView>
  </sheetViews>
  <sheetFormatPr defaultRowHeight="15"/>
  <cols>
    <col min="1" max="1" width="5.140625" bestFit="1" customWidth="1"/>
    <col min="2" max="3" width="19.85546875" customWidth="1"/>
    <col min="4" max="4" width="4.140625" customWidth="1"/>
    <col min="5" max="5" width="4.42578125" customWidth="1"/>
    <col min="6" max="6" width="39.42578125" bestFit="1" customWidth="1"/>
    <col min="7" max="7" width="9.42578125" style="42" customWidth="1"/>
    <col min="8" max="8" width="28.5703125" style="35" customWidth="1"/>
    <col min="9" max="9" width="7.140625" style="35" bestFit="1" customWidth="1"/>
    <col min="10" max="10" width="11.42578125" customWidth="1"/>
    <col min="11" max="11" width="7.140625" customWidth="1"/>
    <col min="12" max="12" width="11.140625" style="35" customWidth="1"/>
    <col min="13" max="13" width="17.42578125" style="35" bestFit="1" customWidth="1"/>
    <col min="14" max="14" width="9.5703125" customWidth="1"/>
    <col min="17" max="17" width="9" customWidth="1"/>
  </cols>
  <sheetData>
    <row r="1" spans="1:20">
      <c r="C1" s="33"/>
      <c r="D1" s="34"/>
      <c r="E1" s="34"/>
      <c r="F1" s="34"/>
      <c r="G1" s="41"/>
      <c r="J1" s="3"/>
      <c r="K1" s="1" t="s">
        <v>994</v>
      </c>
      <c r="N1" s="3" t="s">
        <v>1185</v>
      </c>
      <c r="O1" t="s">
        <v>1191</v>
      </c>
      <c r="S1">
        <v>1</v>
      </c>
      <c r="T1" t="s">
        <v>1176</v>
      </c>
    </row>
    <row r="2" spans="1:20" ht="21">
      <c r="B2" s="166" t="s">
        <v>1254</v>
      </c>
      <c r="C2" s="33"/>
      <c r="D2" s="34"/>
      <c r="E2" s="34"/>
      <c r="F2" s="34"/>
      <c r="G2" s="41"/>
      <c r="J2" s="3"/>
      <c r="K2" s="33" t="s">
        <v>992</v>
      </c>
      <c r="N2" s="3" t="s">
        <v>1187</v>
      </c>
      <c r="O2" t="s">
        <v>1192</v>
      </c>
      <c r="S2">
        <f>S1*145.04</f>
        <v>145.04</v>
      </c>
      <c r="T2" t="s">
        <v>1170</v>
      </c>
    </row>
    <row r="3" spans="1:20">
      <c r="B3" t="s">
        <v>1256</v>
      </c>
      <c r="C3" s="33"/>
      <c r="D3" s="34"/>
      <c r="E3" s="34"/>
      <c r="F3" s="34"/>
      <c r="G3" s="41"/>
      <c r="J3" s="3"/>
      <c r="K3" t="s">
        <v>993</v>
      </c>
      <c r="N3" s="3" t="s">
        <v>1189</v>
      </c>
      <c r="O3" t="s">
        <v>1190</v>
      </c>
    </row>
    <row r="4" spans="1:20" ht="15.75" thickBot="1">
      <c r="C4" s="33"/>
      <c r="D4" s="34"/>
      <c r="E4" s="34"/>
      <c r="F4" s="34"/>
      <c r="G4" s="41"/>
      <c r="J4" s="37"/>
      <c r="K4" t="s">
        <v>995</v>
      </c>
    </row>
    <row r="5" spans="1:20" ht="29.25" customHeight="1" thickBot="1">
      <c r="H5" s="615" t="s">
        <v>1320</v>
      </c>
      <c r="I5" s="616"/>
      <c r="J5" s="617"/>
    </row>
    <row r="6" spans="1:20">
      <c r="B6" s="36">
        <v>1</v>
      </c>
      <c r="C6" s="36">
        <v>2</v>
      </c>
      <c r="D6" s="36">
        <v>3</v>
      </c>
      <c r="E6" s="36">
        <v>4</v>
      </c>
      <c r="F6" s="36">
        <v>5</v>
      </c>
      <c r="G6" s="59">
        <v>6</v>
      </c>
      <c r="H6" s="176">
        <v>7</v>
      </c>
      <c r="I6" s="177">
        <v>8</v>
      </c>
      <c r="J6" s="178">
        <v>9</v>
      </c>
      <c r="K6" s="114">
        <v>10</v>
      </c>
      <c r="L6" s="36">
        <v>11</v>
      </c>
      <c r="M6" s="36">
        <v>12</v>
      </c>
      <c r="N6" s="36">
        <v>13</v>
      </c>
      <c r="O6" s="36">
        <v>14</v>
      </c>
      <c r="P6" s="36">
        <v>15</v>
      </c>
      <c r="Q6" s="36">
        <v>16</v>
      </c>
    </row>
    <row r="7" spans="1:20" ht="30">
      <c r="B7" s="63"/>
      <c r="C7" s="53"/>
      <c r="D7" s="118" t="s">
        <v>0</v>
      </c>
      <c r="E7" s="118"/>
      <c r="F7" s="54"/>
      <c r="G7" s="168"/>
      <c r="H7" s="184" t="s">
        <v>925</v>
      </c>
      <c r="I7" s="185"/>
      <c r="J7" s="179" t="s">
        <v>47</v>
      </c>
      <c r="K7" s="174" t="s">
        <v>926</v>
      </c>
      <c r="L7" s="169" t="s">
        <v>1</v>
      </c>
      <c r="M7" s="170" t="s">
        <v>1181</v>
      </c>
      <c r="N7" s="171" t="s">
        <v>1183</v>
      </c>
      <c r="O7" s="172" t="s">
        <v>52</v>
      </c>
      <c r="P7" s="172" t="s">
        <v>53</v>
      </c>
      <c r="Q7" s="63"/>
    </row>
    <row r="8" spans="1:20">
      <c r="A8">
        <v>1</v>
      </c>
      <c r="B8" s="128" t="s">
        <v>1234</v>
      </c>
      <c r="C8" s="4" t="s">
        <v>912</v>
      </c>
      <c r="D8" s="5"/>
      <c r="E8" s="5"/>
      <c r="F8" s="6"/>
      <c r="G8" s="44"/>
      <c r="H8" s="186" t="s">
        <v>1264</v>
      </c>
      <c r="I8" s="187"/>
      <c r="J8" s="180" t="s">
        <v>1251</v>
      </c>
      <c r="K8" s="6"/>
      <c r="L8" s="36" t="s">
        <v>936</v>
      </c>
      <c r="M8" s="119"/>
      <c r="N8" s="3" t="s">
        <v>1184</v>
      </c>
      <c r="O8" s="7">
        <v>119</v>
      </c>
      <c r="P8" s="7">
        <v>483</v>
      </c>
      <c r="Q8" s="3"/>
    </row>
    <row r="9" spans="1:20">
      <c r="A9">
        <v>2</v>
      </c>
      <c r="B9" s="129"/>
      <c r="C9" s="4" t="s">
        <v>2</v>
      </c>
      <c r="D9" s="5" t="s">
        <v>1228</v>
      </c>
      <c r="E9" s="5"/>
      <c r="F9" s="6"/>
      <c r="G9" s="44"/>
      <c r="H9" s="188">
        <v>3069.16</v>
      </c>
      <c r="I9" s="36" t="s">
        <v>972</v>
      </c>
      <c r="J9" s="180" t="s">
        <v>1227</v>
      </c>
      <c r="K9" s="6"/>
      <c r="L9" s="37"/>
      <c r="M9" s="119"/>
      <c r="N9" s="3" t="s">
        <v>1184</v>
      </c>
      <c r="O9" s="7"/>
      <c r="P9" s="7"/>
      <c r="Q9" s="3"/>
    </row>
    <row r="10" spans="1:20">
      <c r="A10">
        <v>3</v>
      </c>
      <c r="B10" s="129"/>
      <c r="C10" s="4"/>
      <c r="D10" s="5" t="s">
        <v>1229</v>
      </c>
      <c r="E10" s="5"/>
      <c r="F10" s="6"/>
      <c r="G10" s="44"/>
      <c r="H10" s="188">
        <v>576.66</v>
      </c>
      <c r="I10" s="36" t="s">
        <v>972</v>
      </c>
      <c r="J10" s="180" t="s">
        <v>1227</v>
      </c>
      <c r="K10" s="6"/>
      <c r="L10" s="37"/>
      <c r="M10" s="119"/>
      <c r="N10" s="3" t="s">
        <v>1184</v>
      </c>
      <c r="O10" s="7"/>
      <c r="P10" s="7"/>
      <c r="Q10" s="3"/>
    </row>
    <row r="11" spans="1:20">
      <c r="A11">
        <v>4</v>
      </c>
      <c r="B11" s="129"/>
      <c r="C11" s="4"/>
      <c r="D11" s="5" t="s">
        <v>3</v>
      </c>
      <c r="E11" s="5"/>
      <c r="F11" s="6"/>
      <c r="G11" s="44"/>
      <c r="H11" s="189" t="s">
        <v>973</v>
      </c>
      <c r="I11" s="187"/>
      <c r="J11" s="180" t="s">
        <v>1233</v>
      </c>
      <c r="K11" s="6"/>
      <c r="L11" s="37"/>
      <c r="M11" s="119"/>
      <c r="N11" s="3" t="s">
        <v>1184</v>
      </c>
      <c r="O11" s="7"/>
      <c r="P11" s="7"/>
      <c r="Q11" s="3"/>
    </row>
    <row r="12" spans="1:20">
      <c r="A12">
        <v>5</v>
      </c>
      <c r="B12" s="129"/>
      <c r="C12" s="4"/>
      <c r="D12" s="5" t="s">
        <v>1230</v>
      </c>
      <c r="E12" s="5"/>
      <c r="F12" s="6"/>
      <c r="G12" s="44"/>
      <c r="H12" s="190">
        <v>9</v>
      </c>
      <c r="I12" s="36" t="s">
        <v>1231</v>
      </c>
      <c r="J12" s="180" t="s">
        <v>1227</v>
      </c>
      <c r="K12" s="6"/>
      <c r="L12" s="37"/>
      <c r="M12" s="119"/>
      <c r="N12" s="3" t="s">
        <v>1184</v>
      </c>
      <c r="O12" s="7"/>
      <c r="P12" s="7"/>
      <c r="Q12" s="3"/>
    </row>
    <row r="13" spans="1:20">
      <c r="A13">
        <v>6</v>
      </c>
      <c r="B13" s="129"/>
      <c r="C13" s="4"/>
      <c r="D13" s="5" t="s">
        <v>4</v>
      </c>
      <c r="E13" s="5"/>
      <c r="F13" s="6"/>
      <c r="G13" s="44"/>
      <c r="H13" s="190">
        <v>33.22</v>
      </c>
      <c r="I13" s="36" t="s">
        <v>974</v>
      </c>
      <c r="J13" s="180" t="s">
        <v>1232</v>
      </c>
      <c r="K13" s="6"/>
      <c r="L13" s="37"/>
      <c r="M13" s="119"/>
      <c r="N13" s="3" t="s">
        <v>1184</v>
      </c>
      <c r="O13" s="7"/>
      <c r="P13" s="7"/>
      <c r="Q13" s="3"/>
    </row>
    <row r="14" spans="1:20">
      <c r="A14">
        <v>7</v>
      </c>
      <c r="B14" s="130"/>
      <c r="C14" s="4"/>
      <c r="D14" s="5" t="s">
        <v>5</v>
      </c>
      <c r="E14" s="5"/>
      <c r="F14" s="6"/>
      <c r="G14" s="44"/>
      <c r="H14" s="190">
        <v>1.5</v>
      </c>
      <c r="I14" s="36" t="s">
        <v>974</v>
      </c>
      <c r="J14" s="180"/>
      <c r="K14" s="6"/>
      <c r="L14" s="37"/>
      <c r="M14" s="119"/>
      <c r="N14" s="3"/>
      <c r="O14" s="7"/>
      <c r="P14" s="7"/>
      <c r="Q14" s="3"/>
    </row>
    <row r="15" spans="1:20" ht="25.35" customHeight="1">
      <c r="A15">
        <v>8</v>
      </c>
      <c r="H15" s="191"/>
      <c r="I15" s="192"/>
      <c r="J15" s="193"/>
    </row>
    <row r="16" spans="1:20">
      <c r="A16">
        <v>9</v>
      </c>
      <c r="B16" s="128" t="s">
        <v>7</v>
      </c>
      <c r="C16" s="4" t="s">
        <v>7</v>
      </c>
      <c r="D16" s="5"/>
      <c r="E16" s="5"/>
      <c r="F16" s="6"/>
      <c r="G16" s="44"/>
      <c r="H16" s="189" t="s">
        <v>1327</v>
      </c>
      <c r="I16" s="194"/>
      <c r="J16" s="180" t="s">
        <v>1165</v>
      </c>
      <c r="K16" s="6"/>
      <c r="L16" s="37"/>
      <c r="M16" s="119"/>
      <c r="N16" s="3"/>
      <c r="O16" s="7"/>
      <c r="P16" s="7"/>
      <c r="Q16" s="3"/>
    </row>
    <row r="17" spans="1:17">
      <c r="A17">
        <v>10</v>
      </c>
      <c r="B17" s="129"/>
      <c r="C17" s="4" t="s">
        <v>6</v>
      </c>
      <c r="D17" s="5"/>
      <c r="E17" s="5"/>
      <c r="F17" s="6"/>
      <c r="G17" s="44"/>
      <c r="H17" s="189" t="s">
        <v>975</v>
      </c>
      <c r="I17" s="36"/>
      <c r="J17" s="180"/>
      <c r="K17" s="6"/>
      <c r="L17" s="36"/>
      <c r="M17" s="114"/>
      <c r="N17" s="3"/>
      <c r="O17" s="7"/>
      <c r="P17" s="7"/>
      <c r="Q17" s="3"/>
    </row>
    <row r="18" spans="1:17">
      <c r="A18">
        <v>11</v>
      </c>
      <c r="B18" s="130"/>
      <c r="C18" s="4" t="s">
        <v>37</v>
      </c>
      <c r="D18" s="5"/>
      <c r="E18" s="5"/>
      <c r="F18" s="6"/>
      <c r="G18" s="44"/>
      <c r="H18" s="190" t="s">
        <v>38</v>
      </c>
      <c r="I18" s="194"/>
      <c r="J18" s="180"/>
      <c r="K18" s="6"/>
      <c r="L18" s="37"/>
      <c r="M18" s="119"/>
      <c r="N18" s="3"/>
      <c r="O18" s="7"/>
      <c r="P18" s="7"/>
      <c r="Q18" s="3"/>
    </row>
    <row r="19" spans="1:17" ht="25.35" customHeight="1">
      <c r="A19">
        <v>12</v>
      </c>
      <c r="H19" s="191"/>
      <c r="I19" s="192"/>
      <c r="J19" s="193"/>
    </row>
    <row r="20" spans="1:17" ht="17.25">
      <c r="A20">
        <v>13</v>
      </c>
      <c r="B20" s="128" t="s">
        <v>8</v>
      </c>
      <c r="C20" s="4" t="s">
        <v>9</v>
      </c>
      <c r="D20" s="5"/>
      <c r="E20" s="5"/>
      <c r="F20" s="6" t="s">
        <v>879</v>
      </c>
      <c r="G20" s="44" t="s">
        <v>1175</v>
      </c>
      <c r="H20" s="190">
        <v>24</v>
      </c>
      <c r="I20" s="36" t="s">
        <v>977</v>
      </c>
      <c r="J20" s="180" t="s">
        <v>1171</v>
      </c>
      <c r="K20" s="6"/>
      <c r="L20" s="36" t="s">
        <v>978</v>
      </c>
      <c r="M20" s="114"/>
      <c r="N20" s="3" t="s">
        <v>1184</v>
      </c>
      <c r="O20" s="7"/>
      <c r="P20" s="7">
        <v>857</v>
      </c>
      <c r="Q20" s="3"/>
    </row>
    <row r="21" spans="1:17" ht="17.25">
      <c r="A21">
        <v>14</v>
      </c>
      <c r="B21" s="129"/>
      <c r="C21" s="4"/>
      <c r="D21" s="5"/>
      <c r="E21" s="5"/>
      <c r="F21" s="6" t="s">
        <v>876</v>
      </c>
      <c r="G21" s="44"/>
      <c r="H21" s="195">
        <f>44*23^1.5*H20^0.5</f>
        <v>23776.616411928757</v>
      </c>
      <c r="I21" s="36" t="s">
        <v>977</v>
      </c>
      <c r="J21" s="180"/>
      <c r="K21" s="6"/>
      <c r="L21" s="36" t="s">
        <v>875</v>
      </c>
      <c r="M21" s="114"/>
      <c r="N21" s="3" t="s">
        <v>1184</v>
      </c>
      <c r="O21" s="7">
        <v>3</v>
      </c>
      <c r="P21" s="7">
        <v>859</v>
      </c>
      <c r="Q21" s="3"/>
    </row>
    <row r="22" spans="1:17" ht="17.25">
      <c r="A22">
        <v>15</v>
      </c>
      <c r="B22" s="129"/>
      <c r="C22" s="5" t="s">
        <v>10</v>
      </c>
      <c r="D22" s="5"/>
      <c r="E22" s="5"/>
      <c r="F22" s="6" t="s">
        <v>876</v>
      </c>
      <c r="G22" s="44"/>
      <c r="H22" s="190">
        <v>200000</v>
      </c>
      <c r="I22" s="36" t="s">
        <v>977</v>
      </c>
      <c r="J22" s="180"/>
      <c r="K22" s="6"/>
      <c r="L22" s="36" t="s">
        <v>877</v>
      </c>
      <c r="M22" s="114"/>
      <c r="N22" s="3"/>
      <c r="O22" s="7">
        <v>5</v>
      </c>
      <c r="P22" s="7">
        <v>845</v>
      </c>
      <c r="Q22" s="3"/>
    </row>
    <row r="23" spans="1:17" ht="17.25">
      <c r="A23">
        <v>16</v>
      </c>
      <c r="B23" s="130"/>
      <c r="C23" s="4"/>
      <c r="D23" s="5"/>
      <c r="E23" s="5"/>
      <c r="F23" s="6" t="s">
        <v>924</v>
      </c>
      <c r="G23" s="44"/>
      <c r="H23" s="190">
        <v>415</v>
      </c>
      <c r="I23" s="36" t="s">
        <v>977</v>
      </c>
      <c r="J23" s="180" t="s">
        <v>1178</v>
      </c>
      <c r="K23" s="6"/>
      <c r="L23" s="36" t="s">
        <v>878</v>
      </c>
      <c r="M23" s="114">
        <v>420</v>
      </c>
      <c r="N23" s="3" t="s">
        <v>1186</v>
      </c>
      <c r="O23" s="7">
        <v>5</v>
      </c>
      <c r="P23" s="7">
        <v>846</v>
      </c>
      <c r="Q23" s="3"/>
    </row>
    <row r="24" spans="1:17" ht="25.35" customHeight="1">
      <c r="A24">
        <v>17</v>
      </c>
      <c r="H24" s="191"/>
      <c r="I24" s="192"/>
      <c r="J24" s="193"/>
    </row>
    <row r="25" spans="1:17">
      <c r="A25">
        <v>18</v>
      </c>
      <c r="B25" s="128" t="s">
        <v>1286</v>
      </c>
      <c r="C25" s="4" t="s">
        <v>1287</v>
      </c>
      <c r="D25" s="5"/>
      <c r="E25" s="5"/>
      <c r="F25" s="6"/>
      <c r="G25" s="44"/>
      <c r="H25" s="186" t="s">
        <v>1291</v>
      </c>
      <c r="I25" s="36"/>
      <c r="J25" s="180"/>
      <c r="K25" s="6"/>
      <c r="L25" s="36">
        <v>6.5</v>
      </c>
      <c r="M25" s="114"/>
      <c r="N25" s="3"/>
      <c r="O25" s="7"/>
      <c r="P25" s="7">
        <v>948</v>
      </c>
      <c r="Q25" s="3"/>
    </row>
    <row r="26" spans="1:17">
      <c r="A26">
        <v>19</v>
      </c>
      <c r="B26" s="129"/>
      <c r="C26" s="4"/>
      <c r="D26" s="5"/>
      <c r="E26" s="5"/>
      <c r="F26" s="6" t="s">
        <v>1311</v>
      </c>
      <c r="G26" s="44"/>
      <c r="H26" s="196"/>
      <c r="I26" s="36"/>
      <c r="J26" s="180"/>
      <c r="K26" s="6"/>
      <c r="L26" s="36"/>
      <c r="M26" s="114"/>
      <c r="N26" s="3"/>
      <c r="O26" s="7"/>
      <c r="P26" s="7"/>
      <c r="Q26" s="3"/>
    </row>
    <row r="27" spans="1:17">
      <c r="A27">
        <v>20</v>
      </c>
      <c r="B27" s="129"/>
      <c r="C27" s="5" t="s">
        <v>1288</v>
      </c>
      <c r="D27" s="5"/>
      <c r="E27" s="5"/>
      <c r="F27" s="6"/>
      <c r="G27" s="44"/>
      <c r="H27" s="189" t="s">
        <v>1290</v>
      </c>
      <c r="I27" s="36"/>
      <c r="J27" s="180"/>
      <c r="K27" s="6"/>
      <c r="L27" s="36" t="s">
        <v>1289</v>
      </c>
      <c r="M27" s="114"/>
      <c r="N27" s="3"/>
      <c r="O27" s="7"/>
      <c r="P27" s="7">
        <v>509</v>
      </c>
      <c r="Q27" s="3"/>
    </row>
    <row r="28" spans="1:17">
      <c r="A28">
        <v>21</v>
      </c>
      <c r="B28" s="129"/>
      <c r="C28" s="5"/>
      <c r="D28" s="5"/>
      <c r="E28" s="5"/>
      <c r="F28" s="6" t="s">
        <v>1310</v>
      </c>
      <c r="G28" s="44"/>
      <c r="H28" s="189"/>
      <c r="I28" s="36"/>
      <c r="J28" s="180"/>
      <c r="K28" s="6"/>
      <c r="L28" s="36"/>
      <c r="M28" s="114"/>
      <c r="N28" s="3"/>
      <c r="O28" s="7"/>
      <c r="P28" s="7"/>
      <c r="Q28" s="3"/>
    </row>
    <row r="29" spans="1:17">
      <c r="A29">
        <v>22</v>
      </c>
      <c r="B29" s="129"/>
      <c r="C29" s="5"/>
      <c r="D29" s="5"/>
      <c r="E29" s="5"/>
      <c r="F29" s="6" t="s">
        <v>1309</v>
      </c>
      <c r="G29" s="44"/>
      <c r="H29" s="189"/>
      <c r="I29" s="36"/>
      <c r="J29" s="180"/>
      <c r="K29" s="6"/>
      <c r="L29" s="36" t="s">
        <v>885</v>
      </c>
      <c r="M29" s="114">
        <v>150</v>
      </c>
      <c r="N29" s="3"/>
      <c r="O29" s="7">
        <v>11</v>
      </c>
      <c r="P29" s="7">
        <v>978</v>
      </c>
      <c r="Q29" s="3"/>
    </row>
    <row r="30" spans="1:17">
      <c r="A30">
        <v>23</v>
      </c>
      <c r="B30" s="129"/>
      <c r="C30" s="5"/>
      <c r="D30" s="5"/>
      <c r="E30" s="5"/>
      <c r="F30" s="6"/>
      <c r="G30" s="44"/>
      <c r="H30" s="189"/>
      <c r="I30" s="36"/>
      <c r="J30" s="180"/>
      <c r="K30" s="6"/>
      <c r="L30" s="36"/>
      <c r="M30" s="114"/>
      <c r="N30" s="3"/>
      <c r="O30" s="7"/>
      <c r="P30" s="7"/>
      <c r="Q30" s="3"/>
    </row>
    <row r="31" spans="1:17">
      <c r="A31">
        <v>24</v>
      </c>
      <c r="B31" s="130"/>
      <c r="C31" s="4"/>
      <c r="D31" s="5"/>
      <c r="E31" s="5"/>
      <c r="F31" s="6"/>
      <c r="G31" s="44"/>
      <c r="H31" s="189"/>
      <c r="I31" s="36"/>
      <c r="J31" s="180"/>
      <c r="K31" s="6"/>
      <c r="L31" s="36"/>
      <c r="M31" s="114"/>
      <c r="N31" s="3"/>
      <c r="O31" s="7"/>
      <c r="P31" s="7"/>
      <c r="Q31" s="3"/>
    </row>
    <row r="32" spans="1:17" ht="25.35" customHeight="1">
      <c r="A32">
        <v>25</v>
      </c>
      <c r="H32" s="191"/>
      <c r="I32" s="192"/>
      <c r="J32" s="193"/>
    </row>
    <row r="33" spans="1:18">
      <c r="A33">
        <v>26</v>
      </c>
      <c r="B33" s="128" t="s">
        <v>11</v>
      </c>
      <c r="C33" s="5" t="s">
        <v>12</v>
      </c>
      <c r="D33" s="5"/>
      <c r="E33" s="5"/>
      <c r="F33" s="40"/>
      <c r="G33" s="44"/>
      <c r="H33" s="190"/>
      <c r="I33" s="36" t="s">
        <v>979</v>
      </c>
      <c r="J33" s="181"/>
      <c r="K33" s="6"/>
      <c r="L33" s="36">
        <v>2.2000000000000002</v>
      </c>
      <c r="M33" s="114"/>
      <c r="N33" s="3"/>
      <c r="O33" s="7">
        <v>96</v>
      </c>
      <c r="P33" s="7">
        <v>532</v>
      </c>
      <c r="Q33" s="3"/>
    </row>
    <row r="34" spans="1:18">
      <c r="A34">
        <v>27</v>
      </c>
      <c r="B34" s="129"/>
      <c r="C34" s="5" t="s">
        <v>13</v>
      </c>
      <c r="D34" s="5"/>
      <c r="E34" s="5"/>
      <c r="F34" s="40"/>
      <c r="G34" s="44"/>
      <c r="H34" s="190"/>
      <c r="I34" s="36" t="s">
        <v>979</v>
      </c>
      <c r="J34" s="181"/>
      <c r="K34" s="6"/>
      <c r="L34" s="36">
        <v>2.2999999999999998</v>
      </c>
      <c r="M34" s="114"/>
      <c r="N34" s="3"/>
      <c r="O34" s="7">
        <v>99</v>
      </c>
      <c r="P34" s="7">
        <v>535</v>
      </c>
      <c r="Q34" s="3"/>
    </row>
    <row r="35" spans="1:18">
      <c r="A35">
        <v>28</v>
      </c>
      <c r="B35" s="129"/>
      <c r="C35" s="5" t="s">
        <v>1328</v>
      </c>
      <c r="D35" s="5"/>
      <c r="E35" s="5"/>
      <c r="F35" s="40"/>
      <c r="G35" s="44"/>
      <c r="H35" s="190">
        <v>46237</v>
      </c>
      <c r="I35" s="36" t="s">
        <v>979</v>
      </c>
      <c r="J35" s="181"/>
      <c r="K35" s="6">
        <v>4</v>
      </c>
      <c r="L35" s="36" t="s">
        <v>1139</v>
      </c>
      <c r="M35" s="114"/>
      <c r="N35" s="3"/>
      <c r="O35" s="7"/>
      <c r="P35" s="7">
        <v>631</v>
      </c>
      <c r="Q35" s="3"/>
    </row>
    <row r="36" spans="1:18">
      <c r="A36">
        <v>29</v>
      </c>
      <c r="B36" s="129"/>
      <c r="C36" s="5" t="s">
        <v>19</v>
      </c>
      <c r="D36" s="5"/>
      <c r="E36" s="5"/>
      <c r="F36" s="6" t="s">
        <v>14</v>
      </c>
      <c r="G36" s="44"/>
      <c r="H36" s="186" t="s">
        <v>1278</v>
      </c>
      <c r="I36" s="36"/>
      <c r="J36" s="181"/>
      <c r="K36" s="6">
        <v>4</v>
      </c>
      <c r="L36" s="36" t="s">
        <v>936</v>
      </c>
      <c r="M36" s="114"/>
      <c r="N36" s="3" t="s">
        <v>1184</v>
      </c>
      <c r="O36" s="7">
        <v>119</v>
      </c>
      <c r="P36" s="7">
        <v>483</v>
      </c>
      <c r="Q36" s="3"/>
    </row>
    <row r="37" spans="1:18">
      <c r="A37">
        <v>30</v>
      </c>
      <c r="B37" s="129"/>
      <c r="C37" s="4"/>
      <c r="D37" s="5"/>
      <c r="E37" s="5"/>
      <c r="F37" s="6" t="s">
        <v>29</v>
      </c>
      <c r="G37" s="5" t="s">
        <v>1151</v>
      </c>
      <c r="H37" s="197">
        <f>IF(H36="Ⅲ",1.25,IF(H36="Ⅳ",1.5,1))</f>
        <v>1</v>
      </c>
      <c r="I37" s="36"/>
      <c r="J37" s="181"/>
      <c r="K37" s="6">
        <v>4</v>
      </c>
      <c r="L37" s="36" t="s">
        <v>935</v>
      </c>
      <c r="M37" s="114"/>
      <c r="N37" s="3" t="s">
        <v>1184</v>
      </c>
      <c r="O37" s="7">
        <v>119</v>
      </c>
      <c r="P37" s="7">
        <v>619</v>
      </c>
      <c r="Q37" s="3"/>
    </row>
    <row r="38" spans="1:18">
      <c r="A38">
        <v>31</v>
      </c>
      <c r="B38" s="129"/>
      <c r="C38" s="4"/>
      <c r="D38" s="5"/>
      <c r="E38" s="5"/>
      <c r="F38" s="6" t="s">
        <v>15</v>
      </c>
      <c r="G38" s="5" t="s">
        <v>217</v>
      </c>
      <c r="H38" s="186" t="s">
        <v>1211</v>
      </c>
      <c r="I38" s="36"/>
      <c r="J38" s="181"/>
      <c r="K38" s="6">
        <v>4</v>
      </c>
      <c r="L38" s="36" t="s">
        <v>934</v>
      </c>
      <c r="M38" s="114"/>
      <c r="N38" s="3" t="s">
        <v>1184</v>
      </c>
      <c r="O38" s="7">
        <v>118</v>
      </c>
      <c r="P38" s="7">
        <v>612</v>
      </c>
      <c r="Q38" s="3"/>
    </row>
    <row r="39" spans="1:18">
      <c r="A39">
        <v>32</v>
      </c>
      <c r="B39" s="129"/>
      <c r="C39" s="4"/>
      <c r="D39" s="5"/>
      <c r="E39" s="5"/>
      <c r="F39" s="6" t="s">
        <v>16</v>
      </c>
      <c r="G39" s="5"/>
      <c r="H39" s="198">
        <v>2</v>
      </c>
      <c r="I39" s="36"/>
      <c r="J39" s="180" t="s">
        <v>1165</v>
      </c>
      <c r="K39" s="6"/>
      <c r="L39" s="36" t="s">
        <v>933</v>
      </c>
      <c r="M39" s="114"/>
      <c r="N39" s="3"/>
      <c r="O39" s="7">
        <v>117</v>
      </c>
      <c r="P39" s="7">
        <v>614</v>
      </c>
      <c r="Q39" s="3"/>
    </row>
    <row r="40" spans="1:18">
      <c r="A40">
        <v>33</v>
      </c>
      <c r="B40" s="129"/>
      <c r="C40" s="4"/>
      <c r="D40" s="5"/>
      <c r="E40" s="5"/>
      <c r="F40" s="40"/>
      <c r="G40" s="5" t="s">
        <v>1001</v>
      </c>
      <c r="H40" s="199">
        <f>IF(H39=1,0.12,IF(H39=2,0.2,IF(H39=3,0.28,0.36)))</f>
        <v>0.2</v>
      </c>
      <c r="I40" s="200"/>
      <c r="J40" s="181"/>
      <c r="K40" s="6">
        <v>4</v>
      </c>
      <c r="L40" s="36"/>
      <c r="M40" s="114"/>
      <c r="N40" s="3" t="s">
        <v>1184</v>
      </c>
      <c r="O40" s="7"/>
      <c r="P40" s="7"/>
      <c r="Q40" s="3"/>
    </row>
    <row r="41" spans="1:18">
      <c r="A41">
        <v>34</v>
      </c>
      <c r="B41" s="129"/>
      <c r="C41" s="4"/>
      <c r="D41" s="5"/>
      <c r="E41" s="5"/>
      <c r="F41" s="6" t="s">
        <v>943</v>
      </c>
      <c r="G41" s="5" t="s">
        <v>942</v>
      </c>
      <c r="H41" s="199" t="e">
        <f>VLOOKUP(Q41,#REF!,5,0)</f>
        <v>#REF!</v>
      </c>
      <c r="I41" s="200"/>
      <c r="J41" s="181"/>
      <c r="K41" s="6"/>
      <c r="L41" s="36" t="s">
        <v>944</v>
      </c>
      <c r="M41" s="114"/>
      <c r="N41" s="3"/>
      <c r="O41" s="7">
        <v>122</v>
      </c>
      <c r="P41" s="7">
        <v>620</v>
      </c>
      <c r="Q41" s="3" t="str">
        <f>H36&amp;H38&amp;H39</f>
        <v>ⅠSB2</v>
      </c>
    </row>
    <row r="42" spans="1:18">
      <c r="A42">
        <v>35</v>
      </c>
      <c r="B42" s="129"/>
      <c r="C42" s="4"/>
      <c r="D42" s="5"/>
      <c r="E42" s="117"/>
      <c r="F42" s="51" t="s">
        <v>990</v>
      </c>
      <c r="G42" s="117"/>
      <c r="H42" s="201" t="e">
        <f>IF(OR(H41="C",H41="D"),"Mandatory","Not mandatory")</f>
        <v>#REF!</v>
      </c>
      <c r="I42" s="200"/>
      <c r="J42" s="180" t="s">
        <v>1166</v>
      </c>
      <c r="K42" s="6"/>
      <c r="L42" s="36"/>
      <c r="M42" s="114"/>
      <c r="N42" s="3"/>
      <c r="O42" s="7"/>
      <c r="P42" s="7"/>
      <c r="Q42" s="3"/>
    </row>
    <row r="43" spans="1:18" ht="30">
      <c r="A43">
        <v>36</v>
      </c>
      <c r="B43" s="129"/>
      <c r="C43" s="131" t="s">
        <v>1142</v>
      </c>
      <c r="D43" s="132"/>
      <c r="E43" s="133"/>
      <c r="F43" s="6" t="s">
        <v>1263</v>
      </c>
      <c r="G43" s="5"/>
      <c r="H43" s="202" t="s">
        <v>1252</v>
      </c>
      <c r="I43" s="200"/>
      <c r="J43" s="181"/>
      <c r="K43" s="6"/>
      <c r="L43" s="36"/>
      <c r="M43" s="114"/>
      <c r="N43" s="3"/>
      <c r="O43" s="7"/>
      <c r="P43" s="7"/>
      <c r="Q43" s="3" t="e">
        <f>VLOOKUP(H43,#REF!,2,0)</f>
        <v>#REF!</v>
      </c>
      <c r="R43" t="e">
        <f>Q43&amp;H41</f>
        <v>#REF!</v>
      </c>
    </row>
    <row r="44" spans="1:18">
      <c r="A44">
        <v>37</v>
      </c>
      <c r="B44" s="129"/>
      <c r="C44" s="134"/>
      <c r="D44" s="135"/>
      <c r="E44" s="136"/>
      <c r="F44" s="6" t="s">
        <v>996</v>
      </c>
      <c r="G44" s="5"/>
      <c r="H44" s="199" t="e">
        <f>VLOOKUP(R43,#REF!,4,0)</f>
        <v>#REF!</v>
      </c>
      <c r="I44" s="200"/>
      <c r="J44" s="181"/>
      <c r="K44" s="6"/>
      <c r="L44" s="36"/>
      <c r="M44" s="114"/>
      <c r="N44" s="3"/>
      <c r="O44" s="7"/>
      <c r="P44" s="7"/>
      <c r="Q44" s="3"/>
    </row>
    <row r="45" spans="1:18">
      <c r="A45">
        <v>38</v>
      </c>
      <c r="B45" s="129"/>
      <c r="C45" s="134"/>
      <c r="D45" s="135"/>
      <c r="E45" s="136"/>
      <c r="F45" s="6" t="s">
        <v>40</v>
      </c>
      <c r="G45" s="5" t="s">
        <v>39</v>
      </c>
      <c r="H45" s="197" t="e">
        <f>VLOOKUP(H43,#REF!,3,0)</f>
        <v>#REF!</v>
      </c>
      <c r="I45" s="36"/>
      <c r="J45" s="181"/>
      <c r="K45" s="6">
        <v>4</v>
      </c>
      <c r="L45" s="36" t="s">
        <v>937</v>
      </c>
      <c r="M45" s="114"/>
      <c r="N45" s="3" t="s">
        <v>1184</v>
      </c>
      <c r="O45" s="7">
        <v>120</v>
      </c>
      <c r="P45" s="7">
        <v>624</v>
      </c>
      <c r="Q45" s="3"/>
      <c r="R45" t="s">
        <v>1148</v>
      </c>
    </row>
    <row r="46" spans="1:18">
      <c r="A46">
        <v>39</v>
      </c>
      <c r="B46" s="129"/>
      <c r="C46" s="134"/>
      <c r="D46" s="135"/>
      <c r="E46" s="136"/>
      <c r="F46" s="6" t="s">
        <v>940</v>
      </c>
      <c r="G46" s="5" t="s">
        <v>17</v>
      </c>
      <c r="H46" s="190">
        <v>0.68799999999999994</v>
      </c>
      <c r="I46" s="36"/>
      <c r="J46" s="181"/>
      <c r="K46" s="6">
        <v>4</v>
      </c>
      <c r="L46" s="36" t="s">
        <v>941</v>
      </c>
      <c r="M46" s="114"/>
      <c r="N46" s="3" t="s">
        <v>1184</v>
      </c>
      <c r="O46" s="7">
        <v>121</v>
      </c>
      <c r="P46" s="7">
        <v>630</v>
      </c>
      <c r="Q46" s="3">
        <f>H46</f>
        <v>0.68799999999999994</v>
      </c>
      <c r="R46">
        <v>0</v>
      </c>
    </row>
    <row r="47" spans="1:18">
      <c r="A47">
        <v>40</v>
      </c>
      <c r="B47" s="129"/>
      <c r="C47" s="134"/>
      <c r="D47" s="135"/>
      <c r="E47" s="136"/>
      <c r="F47" s="6" t="s">
        <v>1137</v>
      </c>
      <c r="G47" s="5" t="s">
        <v>938</v>
      </c>
      <c r="H47" s="203">
        <f>'base shear'!D21</f>
        <v>3.1746259567140673</v>
      </c>
      <c r="I47" s="36"/>
      <c r="J47" s="181"/>
      <c r="K47" s="6"/>
      <c r="L47" s="36" t="s">
        <v>939</v>
      </c>
      <c r="M47" s="114"/>
      <c r="N47" s="3"/>
      <c r="O47" s="7">
        <v>120</v>
      </c>
      <c r="P47" s="7">
        <v>615</v>
      </c>
      <c r="Q47" s="3">
        <f>H46</f>
        <v>0.68799999999999994</v>
      </c>
      <c r="R47" s="86" t="e">
        <f>H48</f>
        <v>#REF!</v>
      </c>
    </row>
    <row r="48" spans="1:18">
      <c r="A48">
        <v>41</v>
      </c>
      <c r="B48" s="129"/>
      <c r="C48" s="134"/>
      <c r="D48" s="135"/>
      <c r="E48" s="136"/>
      <c r="F48" s="6" t="s">
        <v>1136</v>
      </c>
      <c r="G48" s="5" t="s">
        <v>1135</v>
      </c>
      <c r="H48" s="203" t="e">
        <f>'base shear'!D22</f>
        <v>#REF!</v>
      </c>
      <c r="I48" s="36"/>
      <c r="J48" s="181"/>
      <c r="K48" s="6"/>
      <c r="L48" s="36"/>
      <c r="M48" s="114"/>
      <c r="N48" s="3"/>
      <c r="O48" s="7"/>
      <c r="P48" s="7"/>
      <c r="Q48" s="3"/>
    </row>
    <row r="49" spans="1:18">
      <c r="A49">
        <v>42</v>
      </c>
      <c r="B49" s="129"/>
      <c r="C49" s="137"/>
      <c r="D49" s="138"/>
      <c r="E49" s="139"/>
      <c r="F49" s="6" t="s">
        <v>1138</v>
      </c>
      <c r="G49" s="5" t="s">
        <v>945</v>
      </c>
      <c r="H49" s="204" t="e">
        <f>H35*H48</f>
        <v>#REF!</v>
      </c>
      <c r="I49" s="36" t="s">
        <v>979</v>
      </c>
      <c r="J49" s="181"/>
      <c r="K49" s="6"/>
      <c r="L49" s="36"/>
      <c r="M49" s="114"/>
      <c r="N49" s="3" t="s">
        <v>1186</v>
      </c>
      <c r="O49" s="7"/>
      <c r="P49" s="7"/>
      <c r="Q49" s="3"/>
    </row>
    <row r="50" spans="1:18">
      <c r="A50">
        <v>43</v>
      </c>
      <c r="B50" s="129"/>
      <c r="C50" s="4"/>
      <c r="D50" s="5"/>
      <c r="E50" s="5"/>
      <c r="F50" s="6"/>
      <c r="G50" s="5"/>
      <c r="H50" s="197"/>
      <c r="I50" s="36"/>
      <c r="J50" s="181"/>
      <c r="K50" s="6"/>
      <c r="L50" s="36"/>
      <c r="M50" s="114"/>
      <c r="N50" s="3"/>
      <c r="O50" s="7"/>
      <c r="P50" s="7"/>
      <c r="Q50" s="3"/>
    </row>
    <row r="51" spans="1:18" ht="30">
      <c r="A51">
        <v>44</v>
      </c>
      <c r="B51" s="129"/>
      <c r="C51" s="131" t="s">
        <v>1143</v>
      </c>
      <c r="D51" s="132"/>
      <c r="E51" s="133"/>
      <c r="F51" s="6" t="s">
        <v>991</v>
      </c>
      <c r="G51" s="5"/>
      <c r="H51" s="202" t="s">
        <v>1257</v>
      </c>
      <c r="I51" s="200"/>
      <c r="J51" s="181"/>
      <c r="K51" s="6"/>
      <c r="L51" s="36"/>
      <c r="M51" s="114"/>
      <c r="N51" s="3"/>
      <c r="O51" s="7"/>
      <c r="P51" s="7"/>
      <c r="Q51" s="3" t="e">
        <f>VLOOKUP(H51,#REF!,2,0)</f>
        <v>#REF!</v>
      </c>
      <c r="R51" t="e">
        <f>Q51&amp;H41</f>
        <v>#REF!</v>
      </c>
    </row>
    <row r="52" spans="1:18">
      <c r="A52">
        <v>45</v>
      </c>
      <c r="B52" s="129"/>
      <c r="C52" s="134"/>
      <c r="D52" s="135"/>
      <c r="E52" s="136"/>
      <c r="F52" s="6" t="s">
        <v>996</v>
      </c>
      <c r="G52" s="5"/>
      <c r="H52" s="199" t="e">
        <f>VLOOKUP(R51,#REF!,4,0)</f>
        <v>#REF!</v>
      </c>
      <c r="I52" s="200"/>
      <c r="J52" s="181"/>
      <c r="K52" s="6"/>
      <c r="L52" s="36"/>
      <c r="M52" s="114"/>
      <c r="N52" s="3"/>
      <c r="O52" s="7"/>
      <c r="P52" s="7"/>
      <c r="Q52" s="3"/>
    </row>
    <row r="53" spans="1:18">
      <c r="A53">
        <v>46</v>
      </c>
      <c r="B53" s="129"/>
      <c r="C53" s="134"/>
      <c r="D53" s="135"/>
      <c r="E53" s="136"/>
      <c r="F53" s="6" t="s">
        <v>40</v>
      </c>
      <c r="G53" s="5" t="s">
        <v>39</v>
      </c>
      <c r="H53" s="197" t="e">
        <f>VLOOKUP(H51,#REF!,3,0)</f>
        <v>#REF!</v>
      </c>
      <c r="I53" s="36"/>
      <c r="J53" s="181"/>
      <c r="K53" s="6">
        <v>4</v>
      </c>
      <c r="L53" s="36" t="s">
        <v>937</v>
      </c>
      <c r="M53" s="114"/>
      <c r="N53" s="3" t="s">
        <v>1184</v>
      </c>
      <c r="O53" s="7">
        <v>120</v>
      </c>
      <c r="P53" s="7">
        <v>624</v>
      </c>
      <c r="Q53" s="3"/>
      <c r="R53" t="s">
        <v>1149</v>
      </c>
    </row>
    <row r="54" spans="1:18">
      <c r="A54">
        <v>47</v>
      </c>
      <c r="B54" s="129"/>
      <c r="C54" s="134"/>
      <c r="D54" s="135"/>
      <c r="E54" s="136"/>
      <c r="F54" s="6" t="s">
        <v>940</v>
      </c>
      <c r="G54" s="5" t="s">
        <v>17</v>
      </c>
      <c r="H54" s="190">
        <v>0.318</v>
      </c>
      <c r="I54" s="36"/>
      <c r="J54" s="181"/>
      <c r="K54" s="6">
        <v>4</v>
      </c>
      <c r="L54" s="36" t="s">
        <v>941</v>
      </c>
      <c r="M54" s="114"/>
      <c r="N54" s="3" t="s">
        <v>1184</v>
      </c>
      <c r="O54" s="7">
        <v>121</v>
      </c>
      <c r="P54" s="7">
        <v>630</v>
      </c>
      <c r="Q54" s="3">
        <f>H54</f>
        <v>0.318</v>
      </c>
      <c r="R54">
        <v>0</v>
      </c>
    </row>
    <row r="55" spans="1:18">
      <c r="A55">
        <v>48</v>
      </c>
      <c r="B55" s="129"/>
      <c r="C55" s="134"/>
      <c r="D55" s="135"/>
      <c r="E55" s="136"/>
      <c r="F55" s="6" t="s">
        <v>1137</v>
      </c>
      <c r="G55" s="5" t="s">
        <v>938</v>
      </c>
      <c r="H55" s="203">
        <f>'base shear'!D57</f>
        <v>4.3682853164385564</v>
      </c>
      <c r="I55" s="36"/>
      <c r="J55" s="181"/>
      <c r="K55" s="6"/>
      <c r="L55" s="36" t="s">
        <v>939</v>
      </c>
      <c r="M55" s="114"/>
      <c r="N55" s="3"/>
      <c r="O55" s="7">
        <v>120</v>
      </c>
      <c r="P55" s="7">
        <v>615</v>
      </c>
      <c r="Q55" s="3">
        <f>H54</f>
        <v>0.318</v>
      </c>
      <c r="R55" s="86" t="e">
        <f>H56</f>
        <v>#REF!</v>
      </c>
    </row>
    <row r="56" spans="1:18">
      <c r="A56">
        <v>49</v>
      </c>
      <c r="B56" s="129"/>
      <c r="C56" s="134"/>
      <c r="D56" s="135"/>
      <c r="E56" s="136"/>
      <c r="F56" s="6" t="s">
        <v>1136</v>
      </c>
      <c r="G56" s="5" t="s">
        <v>1135</v>
      </c>
      <c r="H56" s="203" t="e">
        <f>'base shear'!D58</f>
        <v>#REF!</v>
      </c>
      <c r="I56" s="36"/>
      <c r="J56" s="181"/>
      <c r="K56" s="6"/>
      <c r="L56" s="36"/>
      <c r="M56" s="114"/>
      <c r="N56" s="3"/>
      <c r="O56" s="7"/>
      <c r="P56" s="7"/>
      <c r="Q56" s="3"/>
    </row>
    <row r="57" spans="1:18">
      <c r="A57">
        <v>50</v>
      </c>
      <c r="B57" s="129"/>
      <c r="C57" s="137"/>
      <c r="D57" s="138"/>
      <c r="E57" s="139"/>
      <c r="F57" s="6" t="s">
        <v>1138</v>
      </c>
      <c r="G57" s="5" t="s">
        <v>945</v>
      </c>
      <c r="H57" s="204" t="e">
        <f>H35*H56</f>
        <v>#REF!</v>
      </c>
      <c r="I57" s="36" t="s">
        <v>979</v>
      </c>
      <c r="J57" s="181"/>
      <c r="K57" s="6"/>
      <c r="L57" s="36"/>
      <c r="M57" s="114"/>
      <c r="N57" s="3" t="s">
        <v>1186</v>
      </c>
      <c r="O57" s="7"/>
      <c r="P57" s="7"/>
      <c r="Q57" s="3"/>
    </row>
    <row r="58" spans="1:18">
      <c r="A58">
        <v>51</v>
      </c>
      <c r="B58" s="129"/>
      <c r="C58" s="140"/>
      <c r="D58" s="141"/>
      <c r="E58" s="141"/>
      <c r="F58" s="141"/>
      <c r="G58" s="148"/>
      <c r="H58" s="205"/>
      <c r="I58" s="206"/>
      <c r="J58" s="207"/>
      <c r="K58" s="141"/>
      <c r="L58" s="149"/>
      <c r="M58" s="149"/>
      <c r="N58" s="141"/>
      <c r="O58" s="141"/>
      <c r="P58" s="141"/>
      <c r="Q58" s="142"/>
    </row>
    <row r="59" spans="1:18">
      <c r="A59">
        <v>52</v>
      </c>
      <c r="B59" s="129"/>
      <c r="C59" s="143"/>
      <c r="D59" s="25"/>
      <c r="E59" s="25"/>
      <c r="F59" s="25"/>
      <c r="G59" s="150"/>
      <c r="H59" s="208"/>
      <c r="I59" s="209"/>
      <c r="J59" s="210"/>
      <c r="K59" s="25"/>
      <c r="L59" s="151"/>
      <c r="M59" s="151"/>
      <c r="N59" s="25"/>
      <c r="O59" s="25"/>
      <c r="P59" s="25"/>
      <c r="Q59" s="144"/>
    </row>
    <row r="60" spans="1:18">
      <c r="A60">
        <v>53</v>
      </c>
      <c r="B60" s="129"/>
      <c r="C60" s="143"/>
      <c r="D60" s="25"/>
      <c r="E60" s="25"/>
      <c r="F60" s="25"/>
      <c r="G60" s="150"/>
      <c r="H60" s="208"/>
      <c r="I60" s="209"/>
      <c r="J60" s="210"/>
      <c r="K60" s="25"/>
      <c r="L60" s="151"/>
      <c r="M60" s="151"/>
      <c r="N60" s="25"/>
      <c r="O60" s="25"/>
      <c r="P60" s="25"/>
      <c r="Q60" s="144"/>
    </row>
    <row r="61" spans="1:18">
      <c r="A61">
        <v>54</v>
      </c>
      <c r="B61" s="129"/>
      <c r="C61" s="143"/>
      <c r="D61" s="25"/>
      <c r="E61" s="25"/>
      <c r="F61" s="25"/>
      <c r="G61" s="150"/>
      <c r="H61" s="208"/>
      <c r="I61" s="209"/>
      <c r="J61" s="210"/>
      <c r="K61" s="25"/>
      <c r="L61" s="151"/>
      <c r="M61" s="151"/>
      <c r="N61" s="25"/>
      <c r="O61" s="25"/>
      <c r="P61" s="25"/>
      <c r="Q61" s="144"/>
    </row>
    <row r="62" spans="1:18">
      <c r="A62">
        <v>55</v>
      </c>
      <c r="B62" s="129"/>
      <c r="C62" s="143"/>
      <c r="D62" s="25"/>
      <c r="E62" s="25"/>
      <c r="F62" s="25"/>
      <c r="G62" s="150"/>
      <c r="H62" s="208"/>
      <c r="I62" s="209"/>
      <c r="J62" s="210"/>
      <c r="K62" s="25"/>
      <c r="L62" s="151"/>
      <c r="M62" s="151"/>
      <c r="N62" s="25"/>
      <c r="O62" s="25"/>
      <c r="P62" s="25"/>
      <c r="Q62" s="144"/>
    </row>
    <row r="63" spans="1:18">
      <c r="A63">
        <v>56</v>
      </c>
      <c r="B63" s="129"/>
      <c r="C63" s="143"/>
      <c r="D63" s="25"/>
      <c r="E63" s="25"/>
      <c r="F63" s="25"/>
      <c r="G63" s="150"/>
      <c r="H63" s="208"/>
      <c r="I63" s="209"/>
      <c r="J63" s="210"/>
      <c r="K63" s="25"/>
      <c r="L63" s="151"/>
      <c r="M63" s="151"/>
      <c r="N63" s="25"/>
      <c r="O63" s="25"/>
      <c r="P63" s="25"/>
      <c r="Q63" s="144"/>
    </row>
    <row r="64" spans="1:18">
      <c r="A64">
        <v>57</v>
      </c>
      <c r="B64" s="129"/>
      <c r="C64" s="143"/>
      <c r="D64" s="25"/>
      <c r="E64" s="25"/>
      <c r="F64" s="25"/>
      <c r="G64" s="150"/>
      <c r="H64" s="208"/>
      <c r="I64" s="209"/>
      <c r="J64" s="210"/>
      <c r="K64" s="25"/>
      <c r="L64" s="151"/>
      <c r="M64" s="151"/>
      <c r="N64" s="25"/>
      <c r="O64" s="25"/>
      <c r="P64" s="25"/>
      <c r="Q64" s="144"/>
    </row>
    <row r="65" spans="1:17">
      <c r="A65">
        <v>58</v>
      </c>
      <c r="B65" s="129"/>
      <c r="C65" s="143"/>
      <c r="D65" s="25"/>
      <c r="E65" s="25"/>
      <c r="F65" s="25"/>
      <c r="G65" s="150"/>
      <c r="H65" s="208"/>
      <c r="I65" s="209"/>
      <c r="J65" s="210"/>
      <c r="K65" s="25"/>
      <c r="L65" s="151"/>
      <c r="M65" s="151"/>
      <c r="N65" s="25"/>
      <c r="O65" s="25"/>
      <c r="P65" s="25"/>
      <c r="Q65" s="144"/>
    </row>
    <row r="66" spans="1:17">
      <c r="A66">
        <v>59</v>
      </c>
      <c r="B66" s="129"/>
      <c r="C66" s="143"/>
      <c r="D66" s="25"/>
      <c r="E66" s="25"/>
      <c r="F66" s="25"/>
      <c r="G66" s="150"/>
      <c r="H66" s="208"/>
      <c r="I66" s="209"/>
      <c r="J66" s="210"/>
      <c r="K66" s="25"/>
      <c r="L66" s="151"/>
      <c r="M66" s="151"/>
      <c r="N66" s="25"/>
      <c r="O66" s="25"/>
      <c r="P66" s="25"/>
      <c r="Q66" s="144"/>
    </row>
    <row r="67" spans="1:17">
      <c r="A67">
        <v>60</v>
      </c>
      <c r="B67" s="129"/>
      <c r="C67" s="143"/>
      <c r="D67" s="25"/>
      <c r="E67" s="25"/>
      <c r="F67" s="25"/>
      <c r="G67" s="150"/>
      <c r="H67" s="208"/>
      <c r="I67" s="209"/>
      <c r="J67" s="210"/>
      <c r="K67" s="25"/>
      <c r="L67" s="151"/>
      <c r="M67" s="151"/>
      <c r="N67" s="25"/>
      <c r="O67" s="25"/>
      <c r="P67" s="25"/>
      <c r="Q67" s="144"/>
    </row>
    <row r="68" spans="1:17">
      <c r="A68">
        <v>61</v>
      </c>
      <c r="B68" s="129"/>
      <c r="C68" s="143"/>
      <c r="D68" s="25"/>
      <c r="E68" s="25"/>
      <c r="F68" s="25"/>
      <c r="G68" s="150"/>
      <c r="H68" s="208"/>
      <c r="I68" s="209"/>
      <c r="J68" s="210"/>
      <c r="K68" s="25"/>
      <c r="L68" s="151"/>
      <c r="M68" s="151"/>
      <c r="N68" s="25"/>
      <c r="O68" s="25"/>
      <c r="P68" s="25"/>
      <c r="Q68" s="144"/>
    </row>
    <row r="69" spans="1:17">
      <c r="A69">
        <v>62</v>
      </c>
      <c r="B69" s="129"/>
      <c r="C69" s="143"/>
      <c r="D69" s="25"/>
      <c r="E69" s="25"/>
      <c r="F69" s="25"/>
      <c r="G69" s="150"/>
      <c r="H69" s="208"/>
      <c r="I69" s="209"/>
      <c r="J69" s="210"/>
      <c r="K69" s="25"/>
      <c r="L69" s="151"/>
      <c r="M69" s="151"/>
      <c r="N69" s="25"/>
      <c r="O69" s="25"/>
      <c r="P69" s="25"/>
      <c r="Q69" s="144"/>
    </row>
    <row r="70" spans="1:17">
      <c r="A70">
        <v>63</v>
      </c>
      <c r="B70" s="129"/>
      <c r="C70" s="145"/>
      <c r="D70" s="146"/>
      <c r="E70" s="146"/>
      <c r="F70" s="146"/>
      <c r="G70" s="152"/>
      <c r="H70" s="211"/>
      <c r="I70" s="212"/>
      <c r="J70" s="213"/>
      <c r="K70" s="146"/>
      <c r="L70" s="153"/>
      <c r="M70" s="153"/>
      <c r="N70" s="146"/>
      <c r="O70" s="146"/>
      <c r="P70" s="146"/>
      <c r="Q70" s="147"/>
    </row>
    <row r="71" spans="1:17">
      <c r="A71">
        <v>64</v>
      </c>
      <c r="B71" s="129"/>
      <c r="C71" s="5" t="s">
        <v>18</v>
      </c>
      <c r="D71" s="5"/>
      <c r="E71" s="5"/>
      <c r="F71" s="6" t="s">
        <v>946</v>
      </c>
      <c r="G71" s="5" t="s">
        <v>945</v>
      </c>
      <c r="H71" s="190">
        <v>65.7</v>
      </c>
      <c r="I71" s="36" t="s">
        <v>1150</v>
      </c>
      <c r="J71" s="180" t="s">
        <v>1165</v>
      </c>
      <c r="K71" s="6"/>
      <c r="L71" s="36" t="s">
        <v>947</v>
      </c>
      <c r="M71" s="114"/>
      <c r="N71" s="3"/>
      <c r="O71" s="7">
        <v>138</v>
      </c>
      <c r="P71" s="7">
        <v>552</v>
      </c>
      <c r="Q71" s="3"/>
    </row>
    <row r="72" spans="1:17">
      <c r="A72">
        <v>65</v>
      </c>
      <c r="B72" s="129"/>
      <c r="C72" s="4"/>
      <c r="D72" s="5"/>
      <c r="E72" s="5"/>
      <c r="F72" s="6" t="s">
        <v>1153</v>
      </c>
      <c r="G72" s="5"/>
      <c r="H72" s="186" t="s">
        <v>1154</v>
      </c>
      <c r="I72" s="36"/>
      <c r="J72" s="181"/>
      <c r="K72" s="6"/>
      <c r="L72" s="36" t="s">
        <v>948</v>
      </c>
      <c r="M72" s="114"/>
      <c r="N72" s="3"/>
      <c r="O72" s="7">
        <v>139</v>
      </c>
      <c r="P72" s="7">
        <v>604</v>
      </c>
      <c r="Q72" s="3" t="str">
        <f>H36&amp;H72</f>
        <v>ⅠYES</v>
      </c>
    </row>
    <row r="73" spans="1:17">
      <c r="A73">
        <v>66</v>
      </c>
      <c r="B73" s="129"/>
      <c r="C73" s="4"/>
      <c r="D73" s="5"/>
      <c r="E73" s="5"/>
      <c r="F73" s="6" t="s">
        <v>29</v>
      </c>
      <c r="G73" s="5" t="s">
        <v>1152</v>
      </c>
      <c r="H73" s="197" t="e">
        <f>VLOOKUP(Q72,#REF!,4,0)</f>
        <v>#REF!</v>
      </c>
      <c r="I73" s="36"/>
      <c r="J73" s="181"/>
      <c r="K73" s="6"/>
      <c r="L73" s="36" t="s">
        <v>948</v>
      </c>
      <c r="M73" s="114"/>
      <c r="N73" s="3"/>
      <c r="O73" s="7">
        <v>139</v>
      </c>
      <c r="P73" s="7">
        <v>604</v>
      </c>
      <c r="Q73" s="3"/>
    </row>
    <row r="74" spans="1:17">
      <c r="A74">
        <v>67</v>
      </c>
      <c r="B74" s="129"/>
      <c r="C74" s="4"/>
      <c r="D74" s="5"/>
      <c r="E74" s="5"/>
      <c r="F74" s="6" t="s">
        <v>21</v>
      </c>
      <c r="G74" s="5"/>
      <c r="H74" s="186" t="s">
        <v>20</v>
      </c>
      <c r="I74" s="36"/>
      <c r="J74" s="181"/>
      <c r="K74" s="6"/>
      <c r="L74" s="36" t="s">
        <v>949</v>
      </c>
      <c r="M74" s="114"/>
      <c r="N74" s="3"/>
      <c r="O74" s="7">
        <v>140</v>
      </c>
      <c r="P74" s="7">
        <v>554</v>
      </c>
      <c r="Q74" s="3"/>
    </row>
    <row r="75" spans="1:17">
      <c r="A75">
        <v>68</v>
      </c>
      <c r="B75" s="129"/>
      <c r="C75" s="4"/>
      <c r="D75" s="5"/>
      <c r="E75" s="5"/>
      <c r="F75" s="6" t="s">
        <v>950</v>
      </c>
      <c r="G75" s="5"/>
      <c r="H75" s="186" t="s">
        <v>1155</v>
      </c>
      <c r="I75" s="36"/>
      <c r="J75" s="181"/>
      <c r="K75" s="6"/>
      <c r="L75" s="36" t="s">
        <v>951</v>
      </c>
      <c r="M75" s="114"/>
      <c r="N75" s="3"/>
      <c r="O75" s="7">
        <v>142</v>
      </c>
      <c r="P75" s="7">
        <v>547</v>
      </c>
      <c r="Q75" s="3"/>
    </row>
    <row r="76" spans="1:17">
      <c r="A76">
        <v>69</v>
      </c>
      <c r="B76" s="129"/>
      <c r="C76" s="4"/>
      <c r="D76" s="5"/>
      <c r="E76" s="5"/>
      <c r="F76" s="6" t="s">
        <v>24</v>
      </c>
      <c r="G76" s="5" t="s">
        <v>23</v>
      </c>
      <c r="H76" s="189">
        <v>0.85</v>
      </c>
      <c r="I76" s="36"/>
      <c r="J76" s="181"/>
      <c r="K76" s="6"/>
      <c r="L76" s="36" t="s">
        <v>1163</v>
      </c>
      <c r="M76" s="114"/>
      <c r="N76" s="3"/>
      <c r="O76" s="7"/>
      <c r="P76" s="7">
        <v>606</v>
      </c>
      <c r="Q76" s="3"/>
    </row>
    <row r="77" spans="1:17">
      <c r="A77">
        <v>70</v>
      </c>
      <c r="B77" s="129"/>
      <c r="C77" s="4"/>
      <c r="D77" s="5"/>
      <c r="E77" s="5"/>
      <c r="F77" s="6"/>
      <c r="G77" s="5" t="s">
        <v>1156</v>
      </c>
      <c r="H77" s="190">
        <v>1.8</v>
      </c>
      <c r="I77" s="36"/>
      <c r="J77" s="181"/>
      <c r="K77" s="6"/>
      <c r="L77" s="36" t="s">
        <v>1159</v>
      </c>
      <c r="M77" s="114"/>
      <c r="N77" s="3"/>
      <c r="O77" s="7"/>
      <c r="P77" s="7">
        <v>569</v>
      </c>
      <c r="Q77" s="3"/>
    </row>
    <row r="78" spans="1:17">
      <c r="A78">
        <v>71</v>
      </c>
      <c r="B78" s="129"/>
      <c r="C78" s="4"/>
      <c r="D78" s="5"/>
      <c r="E78" s="5"/>
      <c r="F78" s="6" t="s">
        <v>26</v>
      </c>
      <c r="G78" s="5" t="s">
        <v>25</v>
      </c>
      <c r="H78" s="190">
        <v>1</v>
      </c>
      <c r="I78" s="36"/>
      <c r="J78" s="181"/>
      <c r="K78" s="6"/>
      <c r="L78" s="36" t="s">
        <v>1160</v>
      </c>
      <c r="M78" s="114"/>
      <c r="N78" s="3"/>
      <c r="O78" s="7"/>
      <c r="P78" s="7">
        <v>556</v>
      </c>
      <c r="Q78" s="3"/>
    </row>
    <row r="79" spans="1:17" ht="18">
      <c r="A79">
        <v>72</v>
      </c>
      <c r="B79" s="129"/>
      <c r="C79" s="4"/>
      <c r="D79" s="5"/>
      <c r="E79" s="5"/>
      <c r="F79" s="6"/>
      <c r="G79" s="5" t="s">
        <v>1161</v>
      </c>
      <c r="H79" s="190">
        <v>10</v>
      </c>
      <c r="I79" s="36"/>
      <c r="J79" s="181"/>
      <c r="K79" s="6"/>
      <c r="L79" s="36" t="s">
        <v>1162</v>
      </c>
      <c r="M79" s="114"/>
      <c r="N79" s="3"/>
      <c r="O79" s="7"/>
      <c r="P79" s="7"/>
      <c r="Q79" s="3"/>
    </row>
    <row r="80" spans="1:17">
      <c r="A80">
        <v>73</v>
      </c>
      <c r="B80" s="129"/>
      <c r="C80" s="4"/>
      <c r="D80" s="5"/>
      <c r="E80" s="5"/>
      <c r="F80" s="6"/>
      <c r="G80" s="5" t="s">
        <v>1157</v>
      </c>
      <c r="H80" s="214" t="e">
        <f>H77*H78*H73*H79</f>
        <v>#REF!</v>
      </c>
      <c r="I80" s="36"/>
      <c r="J80" s="181"/>
      <c r="K80" s="6"/>
      <c r="L80" s="36" t="s">
        <v>1158</v>
      </c>
      <c r="M80" s="114"/>
      <c r="N80" s="3"/>
      <c r="O80" s="7"/>
      <c r="P80" s="7">
        <v>550</v>
      </c>
      <c r="Q80" s="3"/>
    </row>
    <row r="81" spans="1:17">
      <c r="A81">
        <v>74</v>
      </c>
      <c r="B81" s="129"/>
      <c r="C81" s="4"/>
      <c r="D81" s="5"/>
      <c r="E81" s="5"/>
      <c r="F81" s="6" t="s">
        <v>28</v>
      </c>
      <c r="G81" s="5" t="s">
        <v>27</v>
      </c>
      <c r="H81" s="190">
        <v>0.85</v>
      </c>
      <c r="I81" s="36"/>
      <c r="J81" s="181"/>
      <c r="K81" s="6"/>
      <c r="L81" s="36"/>
      <c r="M81" s="114"/>
      <c r="N81" s="3"/>
      <c r="O81" s="7"/>
      <c r="P81" s="7"/>
      <c r="Q81" s="3"/>
    </row>
    <row r="82" spans="1:17">
      <c r="A82">
        <v>75</v>
      </c>
      <c r="B82" s="129"/>
      <c r="C82" s="4"/>
      <c r="D82" s="5"/>
      <c r="E82" s="5"/>
      <c r="F82" s="6" t="s">
        <v>1164</v>
      </c>
      <c r="G82" s="5" t="s">
        <v>211</v>
      </c>
      <c r="H82" s="190">
        <v>100</v>
      </c>
      <c r="I82" s="36" t="s">
        <v>979</v>
      </c>
      <c r="J82" s="181"/>
      <c r="K82" s="6"/>
      <c r="L82" s="36"/>
      <c r="M82" s="114"/>
      <c r="N82" s="3"/>
      <c r="O82" s="7"/>
      <c r="P82" s="7"/>
      <c r="Q82" s="3"/>
    </row>
    <row r="83" spans="1:17">
      <c r="A83">
        <v>76</v>
      </c>
      <c r="B83" s="129"/>
      <c r="C83" s="4"/>
      <c r="D83" s="5"/>
      <c r="E83" s="5"/>
      <c r="F83" s="6"/>
      <c r="G83" s="5"/>
      <c r="H83" s="197"/>
      <c r="I83" s="36"/>
      <c r="J83" s="181"/>
      <c r="K83" s="6"/>
      <c r="L83" s="36"/>
      <c r="M83" s="114"/>
      <c r="N83" s="3"/>
      <c r="O83" s="7"/>
      <c r="P83" s="7"/>
      <c r="Q83" s="3"/>
    </row>
    <row r="84" spans="1:17">
      <c r="A84">
        <v>77</v>
      </c>
      <c r="B84" s="129"/>
      <c r="C84" s="5" t="s">
        <v>1292</v>
      </c>
      <c r="D84" s="5"/>
      <c r="E84" s="5"/>
      <c r="F84" s="6"/>
      <c r="G84" s="5"/>
      <c r="H84" s="197"/>
      <c r="I84" s="36"/>
      <c r="J84" s="181"/>
      <c r="K84" s="6"/>
      <c r="L84" s="36" t="s">
        <v>1293</v>
      </c>
      <c r="M84" s="114"/>
      <c r="N84" s="3"/>
      <c r="O84" s="7"/>
      <c r="P84" s="7">
        <v>670</v>
      </c>
      <c r="Q84" s="3"/>
    </row>
    <row r="85" spans="1:17">
      <c r="A85">
        <v>78</v>
      </c>
      <c r="B85" s="129"/>
      <c r="C85" s="5"/>
      <c r="D85" s="5"/>
      <c r="E85" s="5"/>
      <c r="F85" s="6"/>
      <c r="G85" s="5"/>
      <c r="H85" s="197"/>
      <c r="I85" s="36"/>
      <c r="J85" s="181"/>
      <c r="K85" s="6"/>
      <c r="L85" s="36"/>
      <c r="M85" s="114"/>
      <c r="N85" s="3"/>
      <c r="O85" s="7"/>
      <c r="P85" s="7"/>
      <c r="Q85" s="3"/>
    </row>
    <row r="86" spans="1:17">
      <c r="A86">
        <v>79</v>
      </c>
      <c r="B86" s="129"/>
      <c r="C86" s="5"/>
      <c r="D86" s="5"/>
      <c r="E86" s="5"/>
      <c r="F86" s="6"/>
      <c r="G86" s="5"/>
      <c r="H86" s="197"/>
      <c r="I86" s="36"/>
      <c r="J86" s="181"/>
      <c r="K86" s="6"/>
      <c r="L86" s="36"/>
      <c r="M86" s="114"/>
      <c r="N86" s="3"/>
      <c r="O86" s="7"/>
      <c r="P86" s="7"/>
      <c r="Q86" s="3"/>
    </row>
    <row r="87" spans="1:17">
      <c r="A87">
        <v>80</v>
      </c>
      <c r="B87" s="129"/>
      <c r="C87" s="5"/>
      <c r="D87" s="5"/>
      <c r="E87" s="5"/>
      <c r="F87" s="6"/>
      <c r="G87" s="5"/>
      <c r="H87" s="197"/>
      <c r="I87" s="36"/>
      <c r="J87" s="181"/>
      <c r="K87" s="6"/>
      <c r="L87" s="36"/>
      <c r="M87" s="114"/>
      <c r="N87" s="3"/>
      <c r="O87" s="7"/>
      <c r="P87" s="7"/>
      <c r="Q87" s="3"/>
    </row>
    <row r="88" spans="1:17">
      <c r="A88">
        <v>81</v>
      </c>
      <c r="B88" s="129"/>
      <c r="C88" s="5"/>
      <c r="D88" s="5"/>
      <c r="E88" s="5"/>
      <c r="F88" s="6"/>
      <c r="G88" s="5"/>
      <c r="H88" s="197"/>
      <c r="I88" s="36"/>
      <c r="J88" s="181"/>
      <c r="K88" s="6"/>
      <c r="L88" s="36"/>
      <c r="M88" s="114"/>
      <c r="N88" s="3"/>
      <c r="O88" s="7"/>
      <c r="P88" s="7"/>
      <c r="Q88" s="3"/>
    </row>
    <row r="89" spans="1:17">
      <c r="A89">
        <v>82</v>
      </c>
      <c r="B89" s="129"/>
      <c r="C89" s="5"/>
      <c r="D89" s="5"/>
      <c r="E89" s="5"/>
      <c r="F89" s="6"/>
      <c r="G89" s="5"/>
      <c r="H89" s="197"/>
      <c r="I89" s="36"/>
      <c r="J89" s="181"/>
      <c r="K89" s="6"/>
      <c r="L89" s="36"/>
      <c r="M89" s="114"/>
      <c r="N89" s="3"/>
      <c r="O89" s="7"/>
      <c r="P89" s="7"/>
      <c r="Q89" s="3"/>
    </row>
    <row r="90" spans="1:17">
      <c r="A90">
        <v>83</v>
      </c>
      <c r="B90" s="129"/>
      <c r="C90" s="5"/>
      <c r="D90" s="5"/>
      <c r="E90" s="5"/>
      <c r="F90" s="6"/>
      <c r="G90" s="5"/>
      <c r="H90" s="197"/>
      <c r="I90" s="36"/>
      <c r="J90" s="181"/>
      <c r="K90" s="6"/>
      <c r="L90" s="36"/>
      <c r="M90" s="114"/>
      <c r="N90" s="3"/>
      <c r="O90" s="7"/>
      <c r="P90" s="7"/>
      <c r="Q90" s="3"/>
    </row>
    <row r="91" spans="1:17">
      <c r="A91">
        <v>84</v>
      </c>
      <c r="B91" s="129"/>
      <c r="C91" s="5" t="s">
        <v>30</v>
      </c>
      <c r="D91" s="5"/>
      <c r="E91" s="5"/>
      <c r="F91" s="6"/>
      <c r="G91" s="44"/>
      <c r="H91" s="197" t="e">
        <f>IF(H17=#REF!,"1.  D+F","1.  1.4(D+F)")</f>
        <v>#REF!</v>
      </c>
      <c r="I91" s="36"/>
      <c r="J91" s="181"/>
      <c r="K91" s="6">
        <v>8</v>
      </c>
      <c r="L91" s="36">
        <v>2.7</v>
      </c>
      <c r="M91" s="114"/>
      <c r="N91" s="3" t="s">
        <v>1184</v>
      </c>
      <c r="O91" s="7">
        <v>1</v>
      </c>
      <c r="P91" s="7">
        <v>686</v>
      </c>
      <c r="Q91" s="3" t="s">
        <v>54</v>
      </c>
    </row>
    <row r="92" spans="1:17">
      <c r="A92">
        <v>85</v>
      </c>
      <c r="B92" s="129"/>
      <c r="C92" s="4"/>
      <c r="D92" s="5"/>
      <c r="E92" s="5"/>
      <c r="F92" s="6"/>
      <c r="G92" s="44"/>
      <c r="H92" s="197"/>
      <c r="I92" s="36"/>
      <c r="J92" s="181"/>
      <c r="K92" s="6"/>
      <c r="L92" s="36"/>
      <c r="M92" s="114"/>
      <c r="N92" s="3"/>
      <c r="O92" s="7"/>
      <c r="P92" s="7"/>
      <c r="Q92" s="3"/>
    </row>
    <row r="93" spans="1:17">
      <c r="A93">
        <v>86</v>
      </c>
      <c r="B93" s="130"/>
      <c r="C93" s="4"/>
      <c r="D93" s="5"/>
      <c r="E93" s="5"/>
      <c r="F93" s="6"/>
      <c r="G93" s="44"/>
      <c r="H93" s="197"/>
      <c r="I93" s="36"/>
      <c r="J93" s="180"/>
      <c r="K93" s="6"/>
      <c r="L93" s="36"/>
      <c r="M93" s="114"/>
      <c r="N93" s="3"/>
      <c r="O93" s="7"/>
      <c r="P93" s="7"/>
      <c r="Q93" s="3"/>
    </row>
    <row r="94" spans="1:17">
      <c r="A94">
        <v>87</v>
      </c>
      <c r="H94" s="215"/>
      <c r="I94" s="216"/>
      <c r="J94" s="193"/>
      <c r="O94" s="25"/>
      <c r="P94" s="25"/>
    </row>
    <row r="95" spans="1:17">
      <c r="A95">
        <v>88</v>
      </c>
      <c r="B95" s="125" t="s">
        <v>1279</v>
      </c>
      <c r="C95" s="4" t="s">
        <v>1280</v>
      </c>
      <c r="D95" s="5"/>
      <c r="E95" s="5"/>
      <c r="F95" s="6"/>
      <c r="G95" s="77"/>
      <c r="H95" s="190"/>
      <c r="I95" s="36"/>
      <c r="J95" s="180"/>
      <c r="K95" s="6"/>
      <c r="L95" s="36"/>
      <c r="M95" s="36"/>
      <c r="N95" s="3"/>
      <c r="O95" s="7"/>
      <c r="P95" s="7"/>
      <c r="Q95" s="3"/>
    </row>
    <row r="96" spans="1:17">
      <c r="A96">
        <v>89</v>
      </c>
      <c r="B96" s="126"/>
      <c r="C96" s="4"/>
      <c r="D96" s="5"/>
      <c r="E96" s="5"/>
      <c r="F96" s="6" t="s">
        <v>1281</v>
      </c>
      <c r="G96" s="77"/>
      <c r="H96" s="190"/>
      <c r="I96" s="36"/>
      <c r="J96" s="180"/>
      <c r="K96" s="6"/>
      <c r="L96" s="36" t="s">
        <v>1282</v>
      </c>
      <c r="M96" s="36"/>
      <c r="N96" s="3"/>
      <c r="O96" s="7"/>
      <c r="P96" s="7">
        <v>896</v>
      </c>
      <c r="Q96" s="3"/>
    </row>
    <row r="97" spans="1:17">
      <c r="A97">
        <v>90</v>
      </c>
      <c r="B97" s="126"/>
      <c r="C97" s="4"/>
      <c r="D97" s="5"/>
      <c r="E97" s="5"/>
      <c r="F97" t="s">
        <v>1304</v>
      </c>
      <c r="G97" s="77"/>
      <c r="H97" s="190"/>
      <c r="I97" s="36"/>
      <c r="J97" s="180"/>
      <c r="K97" s="6"/>
      <c r="L97" s="36" t="s">
        <v>1283</v>
      </c>
      <c r="N97" s="3"/>
      <c r="O97" s="7"/>
      <c r="P97" s="7">
        <v>916</v>
      </c>
      <c r="Q97" s="3"/>
    </row>
    <row r="98" spans="1:17">
      <c r="A98">
        <v>91</v>
      </c>
      <c r="B98" s="126"/>
      <c r="C98" s="4"/>
      <c r="D98" s="5"/>
      <c r="E98" s="5"/>
      <c r="F98" s="6" t="s">
        <v>1305</v>
      </c>
      <c r="G98" s="77"/>
      <c r="H98" s="214"/>
      <c r="I98" s="36"/>
      <c r="J98" s="180"/>
      <c r="K98" s="6"/>
      <c r="L98" s="36" t="s">
        <v>1283</v>
      </c>
      <c r="M98" s="36"/>
      <c r="N98" s="3"/>
      <c r="O98" s="7"/>
      <c r="P98" s="7"/>
      <c r="Q98" s="3"/>
    </row>
    <row r="99" spans="1:17">
      <c r="A99">
        <v>92</v>
      </c>
      <c r="B99" s="126"/>
      <c r="C99" s="4"/>
      <c r="D99" s="5"/>
      <c r="E99" s="5"/>
      <c r="F99" s="6" t="s">
        <v>1307</v>
      </c>
      <c r="G99" s="77"/>
      <c r="H99" s="190"/>
      <c r="I99" s="36"/>
      <c r="J99" s="180"/>
      <c r="K99" s="6"/>
      <c r="L99" s="36" t="s">
        <v>1306</v>
      </c>
      <c r="M99" s="36"/>
      <c r="N99" s="3"/>
      <c r="O99" s="7"/>
      <c r="P99" s="7"/>
      <c r="Q99" s="3"/>
    </row>
    <row r="100" spans="1:17">
      <c r="A100">
        <v>93</v>
      </c>
      <c r="B100" s="126"/>
      <c r="C100" s="4"/>
      <c r="D100" s="5"/>
      <c r="E100" s="5"/>
      <c r="F100" s="173" t="s">
        <v>1308</v>
      </c>
      <c r="G100" s="77"/>
      <c r="H100" s="190"/>
      <c r="I100" s="36"/>
      <c r="J100" s="180"/>
      <c r="K100" s="6"/>
      <c r="L100" s="36" t="s">
        <v>1306</v>
      </c>
      <c r="M100" s="36"/>
      <c r="N100" s="3"/>
      <c r="O100" s="7"/>
      <c r="P100" s="7"/>
      <c r="Q100" s="3"/>
    </row>
    <row r="101" spans="1:17">
      <c r="A101">
        <v>94</v>
      </c>
      <c r="B101" s="126"/>
      <c r="C101" s="4"/>
      <c r="D101" s="5"/>
      <c r="E101" s="5"/>
      <c r="F101" s="6" t="s">
        <v>1284</v>
      </c>
      <c r="G101" s="77"/>
      <c r="H101" s="197"/>
      <c r="I101" s="36"/>
      <c r="J101" s="180"/>
      <c r="K101" s="6"/>
      <c r="L101" s="36" t="s">
        <v>1306</v>
      </c>
      <c r="M101" s="36" t="s">
        <v>1285</v>
      </c>
      <c r="N101" s="3"/>
      <c r="O101" s="7"/>
      <c r="P101" s="7"/>
      <c r="Q101" s="3"/>
    </row>
    <row r="102" spans="1:17">
      <c r="A102">
        <v>95</v>
      </c>
      <c r="B102" s="126"/>
      <c r="C102" s="4"/>
      <c r="D102" s="5"/>
      <c r="E102" s="5"/>
      <c r="F102" s="6"/>
      <c r="G102" s="77"/>
      <c r="H102" s="197"/>
      <c r="I102" s="36"/>
      <c r="J102" s="180"/>
      <c r="K102" s="6"/>
      <c r="L102" s="36"/>
      <c r="M102" s="36"/>
      <c r="N102" s="3"/>
      <c r="O102" s="7"/>
      <c r="P102" s="7"/>
      <c r="Q102" s="3"/>
    </row>
    <row r="103" spans="1:17">
      <c r="A103">
        <v>96</v>
      </c>
      <c r="B103" s="126"/>
      <c r="C103" s="4"/>
      <c r="D103" s="5"/>
      <c r="E103" s="5"/>
      <c r="F103" s="6"/>
      <c r="G103" s="77"/>
      <c r="H103" s="197"/>
      <c r="I103" s="36"/>
      <c r="J103" s="180"/>
      <c r="K103" s="6"/>
      <c r="L103" s="36"/>
      <c r="M103" s="36"/>
      <c r="N103" s="3"/>
      <c r="O103" s="7"/>
      <c r="P103" s="7"/>
      <c r="Q103" s="3"/>
    </row>
    <row r="104" spans="1:17">
      <c r="A104">
        <v>97</v>
      </c>
      <c r="B104" s="127"/>
      <c r="C104" s="4"/>
      <c r="D104" s="5"/>
      <c r="E104" s="5"/>
      <c r="F104" s="6"/>
      <c r="G104" s="77"/>
      <c r="H104" s="197"/>
      <c r="I104" s="36"/>
      <c r="J104" s="180"/>
      <c r="K104" s="6"/>
      <c r="L104" s="36"/>
      <c r="M104" s="36"/>
      <c r="N104" s="3"/>
      <c r="O104" s="7"/>
      <c r="P104" s="7"/>
      <c r="Q104" s="3"/>
    </row>
    <row r="105" spans="1:17" ht="25.35" customHeight="1">
      <c r="A105">
        <v>98</v>
      </c>
      <c r="H105" s="215"/>
      <c r="I105" s="192"/>
      <c r="J105" s="193"/>
    </row>
    <row r="106" spans="1:17">
      <c r="A106">
        <v>99</v>
      </c>
      <c r="B106" s="122"/>
      <c r="C106" s="4" t="s">
        <v>897</v>
      </c>
      <c r="D106" s="5"/>
      <c r="E106" s="5"/>
      <c r="F106" s="6"/>
      <c r="G106" s="44"/>
      <c r="H106" s="217" t="s">
        <v>1172</v>
      </c>
      <c r="I106" s="218"/>
      <c r="J106" s="180" t="s">
        <v>1173</v>
      </c>
      <c r="K106" s="6"/>
      <c r="L106" s="36">
        <v>5.5</v>
      </c>
      <c r="M106" s="114"/>
      <c r="N106" s="3" t="s">
        <v>1184</v>
      </c>
      <c r="O106" s="7">
        <v>2</v>
      </c>
      <c r="P106" s="7">
        <v>847</v>
      </c>
      <c r="Q106" s="3"/>
    </row>
    <row r="107" spans="1:17">
      <c r="A107">
        <v>100</v>
      </c>
      <c r="B107" s="123"/>
      <c r="C107" s="4"/>
      <c r="D107" s="5"/>
      <c r="E107" s="5"/>
      <c r="F107" s="6"/>
      <c r="G107" s="44"/>
      <c r="H107" s="217"/>
      <c r="I107" s="218"/>
      <c r="J107" s="180"/>
      <c r="K107" s="6"/>
      <c r="L107" s="36"/>
      <c r="M107" s="114"/>
      <c r="N107" s="3"/>
      <c r="O107" s="7"/>
      <c r="P107" s="7"/>
      <c r="Q107" s="3"/>
    </row>
    <row r="108" spans="1:17">
      <c r="A108">
        <v>101</v>
      </c>
      <c r="B108" s="123"/>
      <c r="C108" s="4" t="s">
        <v>1299</v>
      </c>
      <c r="D108" s="5"/>
      <c r="E108" s="5"/>
      <c r="F108" s="6"/>
      <c r="G108" s="44"/>
      <c r="H108" s="217"/>
      <c r="I108" s="218"/>
      <c r="J108" s="180"/>
      <c r="K108" s="6"/>
      <c r="L108" s="36"/>
      <c r="M108" s="114"/>
      <c r="N108" s="3"/>
      <c r="O108" s="7"/>
      <c r="P108" s="7"/>
      <c r="Q108" s="3"/>
    </row>
    <row r="109" spans="1:17">
      <c r="A109">
        <v>102</v>
      </c>
      <c r="B109" s="123"/>
      <c r="C109" s="4"/>
      <c r="D109" s="5"/>
      <c r="E109" s="5"/>
      <c r="F109" s="6" t="s">
        <v>1300</v>
      </c>
      <c r="G109" s="44"/>
      <c r="H109" s="189" t="s">
        <v>1322</v>
      </c>
      <c r="I109" s="218"/>
      <c r="J109" s="180"/>
      <c r="K109" s="6"/>
      <c r="L109" s="36" t="s">
        <v>1301</v>
      </c>
      <c r="M109" s="114" t="s">
        <v>1321</v>
      </c>
      <c r="N109" s="3" t="s">
        <v>1184</v>
      </c>
      <c r="O109" s="7"/>
      <c r="P109" s="7"/>
      <c r="Q109" s="3"/>
    </row>
    <row r="110" spans="1:17">
      <c r="A110">
        <v>103</v>
      </c>
      <c r="B110" s="123"/>
      <c r="C110" s="4"/>
      <c r="D110" s="5"/>
      <c r="E110" s="5"/>
      <c r="F110" s="6"/>
      <c r="G110" s="44"/>
      <c r="H110" s="217"/>
      <c r="I110" s="218"/>
      <c r="J110" s="180"/>
      <c r="K110" s="6"/>
      <c r="L110" s="36"/>
      <c r="M110" s="114"/>
      <c r="N110" s="3"/>
      <c r="O110" s="7"/>
      <c r="P110" s="7"/>
      <c r="Q110" s="3"/>
    </row>
    <row r="111" spans="1:17">
      <c r="A111">
        <v>104</v>
      </c>
      <c r="B111" s="123"/>
      <c r="C111" s="4"/>
      <c r="D111" s="5"/>
      <c r="E111" s="5"/>
      <c r="F111" s="6" t="s">
        <v>1302</v>
      </c>
      <c r="G111" s="44"/>
      <c r="H111" s="189" t="s">
        <v>1323</v>
      </c>
      <c r="I111" s="218"/>
      <c r="J111" s="180"/>
      <c r="K111" s="6"/>
      <c r="L111" s="36" t="s">
        <v>1303</v>
      </c>
      <c r="M111" s="114"/>
      <c r="N111" s="3"/>
      <c r="O111" s="7"/>
      <c r="P111" s="7"/>
      <c r="Q111" s="3"/>
    </row>
    <row r="112" spans="1:17">
      <c r="A112">
        <v>105</v>
      </c>
      <c r="B112" s="123"/>
      <c r="C112" s="4"/>
      <c r="D112" s="5"/>
      <c r="E112" s="5"/>
      <c r="F112" s="6"/>
      <c r="G112" s="44"/>
      <c r="H112" s="217"/>
      <c r="I112" s="218"/>
      <c r="J112" s="180"/>
      <c r="K112" s="6"/>
      <c r="L112" s="36"/>
      <c r="M112" s="114"/>
      <c r="N112" s="3"/>
      <c r="O112" s="7"/>
      <c r="P112" s="7"/>
      <c r="Q112" s="3"/>
    </row>
    <row r="113" spans="1:17">
      <c r="A113">
        <v>106</v>
      </c>
      <c r="B113" s="123"/>
      <c r="C113" s="4"/>
      <c r="D113" s="5"/>
      <c r="E113" s="5"/>
      <c r="F113" s="6" t="s">
        <v>1294</v>
      </c>
      <c r="G113" s="44"/>
      <c r="H113" s="189" t="s">
        <v>1324</v>
      </c>
      <c r="I113" s="218"/>
      <c r="J113" s="180"/>
      <c r="K113" s="6"/>
      <c r="L113" s="36" t="s">
        <v>1295</v>
      </c>
      <c r="M113" s="114"/>
      <c r="N113" s="3"/>
      <c r="O113" s="7"/>
      <c r="P113" s="7">
        <v>856</v>
      </c>
      <c r="Q113" s="3"/>
    </row>
    <row r="114" spans="1:17">
      <c r="A114">
        <v>107</v>
      </c>
      <c r="B114" s="123"/>
      <c r="C114" s="4"/>
      <c r="D114" s="5"/>
      <c r="E114" s="5"/>
      <c r="F114" s="6"/>
      <c r="G114" s="44"/>
      <c r="H114" s="217"/>
      <c r="I114" s="218"/>
      <c r="J114" s="180"/>
      <c r="K114" s="6"/>
      <c r="L114" s="36"/>
      <c r="M114" s="114"/>
      <c r="N114" s="3"/>
      <c r="O114" s="7"/>
      <c r="P114" s="7"/>
      <c r="Q114" s="3"/>
    </row>
    <row r="115" spans="1:17" ht="30">
      <c r="A115">
        <v>108</v>
      </c>
      <c r="B115" s="123"/>
      <c r="C115" s="4"/>
      <c r="D115" s="5"/>
      <c r="E115" s="5"/>
      <c r="F115" s="6" t="s">
        <v>1296</v>
      </c>
      <c r="G115" s="44"/>
      <c r="H115" s="198" t="s">
        <v>1325</v>
      </c>
      <c r="I115" s="218"/>
      <c r="J115" s="180"/>
      <c r="K115" s="6"/>
      <c r="L115" s="36">
        <v>5.16</v>
      </c>
      <c r="M115" s="114"/>
      <c r="N115" s="3"/>
      <c r="O115" s="7"/>
      <c r="P115" s="7">
        <v>865</v>
      </c>
      <c r="Q115" s="3"/>
    </row>
    <row r="116" spans="1:17">
      <c r="A116">
        <v>109</v>
      </c>
      <c r="B116" s="123"/>
      <c r="C116" s="4"/>
      <c r="D116" s="5"/>
      <c r="E116" s="5"/>
      <c r="F116" s="6"/>
      <c r="G116" s="44"/>
      <c r="H116" s="217"/>
      <c r="I116" s="218"/>
      <c r="J116" s="180"/>
      <c r="K116" s="6"/>
      <c r="L116" s="36"/>
      <c r="M116" s="114"/>
      <c r="N116" s="3"/>
      <c r="O116" s="7"/>
      <c r="P116" s="7"/>
      <c r="Q116" s="3"/>
    </row>
    <row r="117" spans="1:17">
      <c r="A117">
        <v>110</v>
      </c>
      <c r="B117" s="123"/>
      <c r="C117" s="4"/>
      <c r="D117" s="5"/>
      <c r="E117" s="5"/>
      <c r="F117" s="6" t="s">
        <v>1297</v>
      </c>
      <c r="G117" s="44"/>
      <c r="H117" s="189" t="s">
        <v>1326</v>
      </c>
      <c r="I117" s="218"/>
      <c r="J117" s="180"/>
      <c r="K117" s="6"/>
      <c r="L117" s="36" t="s">
        <v>1298</v>
      </c>
      <c r="M117" s="114"/>
      <c r="N117" s="3"/>
      <c r="O117" s="7"/>
      <c r="P117" s="7">
        <v>867</v>
      </c>
      <c r="Q117" s="3"/>
    </row>
    <row r="118" spans="1:17">
      <c r="A118">
        <v>111</v>
      </c>
      <c r="B118" s="123"/>
      <c r="C118" s="4"/>
      <c r="D118" s="5"/>
      <c r="E118" s="5"/>
      <c r="F118" s="6"/>
      <c r="G118" s="44"/>
      <c r="H118" s="217"/>
      <c r="I118" s="218"/>
      <c r="J118" s="180"/>
      <c r="K118" s="6"/>
      <c r="L118" s="36"/>
      <c r="M118" s="114"/>
      <c r="N118" s="3"/>
      <c r="O118" s="7"/>
      <c r="P118" s="7"/>
      <c r="Q118" s="3"/>
    </row>
    <row r="119" spans="1:17">
      <c r="A119">
        <v>112</v>
      </c>
      <c r="B119" s="123"/>
      <c r="C119" s="4"/>
      <c r="D119" s="5"/>
      <c r="E119" s="5"/>
      <c r="F119" s="6"/>
      <c r="G119" s="44"/>
      <c r="H119" s="217"/>
      <c r="I119" s="218"/>
      <c r="J119" s="180"/>
      <c r="K119" s="6"/>
      <c r="L119" s="36"/>
      <c r="M119" s="114"/>
      <c r="N119" s="3"/>
      <c r="O119" s="7"/>
      <c r="P119" s="7"/>
      <c r="Q119" s="3"/>
    </row>
    <row r="120" spans="1:17">
      <c r="A120">
        <v>113</v>
      </c>
      <c r="B120" s="123"/>
      <c r="C120" s="154" t="s">
        <v>891</v>
      </c>
      <c r="D120" s="155"/>
      <c r="E120" s="155"/>
      <c r="F120" s="156"/>
      <c r="G120" s="159"/>
      <c r="H120" s="219"/>
      <c r="I120" s="158"/>
      <c r="J120" s="182"/>
      <c r="K120" s="156"/>
      <c r="L120" s="158"/>
      <c r="M120" s="157"/>
      <c r="N120" s="47"/>
      <c r="O120" s="7"/>
      <c r="P120" s="7"/>
      <c r="Q120" s="3"/>
    </row>
    <row r="121" spans="1:17">
      <c r="A121">
        <v>114</v>
      </c>
      <c r="B121" s="123"/>
      <c r="C121" s="4" t="s">
        <v>1239</v>
      </c>
      <c r="D121" s="5"/>
      <c r="E121" s="5"/>
      <c r="F121" s="6" t="s">
        <v>1240</v>
      </c>
      <c r="G121" s="44"/>
      <c r="H121" s="217">
        <v>40</v>
      </c>
      <c r="I121" s="218"/>
      <c r="J121" s="180" t="s">
        <v>1179</v>
      </c>
      <c r="K121" s="6"/>
      <c r="L121" s="36" t="s">
        <v>880</v>
      </c>
      <c r="M121" s="114"/>
      <c r="N121" s="3" t="s">
        <v>1184</v>
      </c>
      <c r="O121" s="7" t="s">
        <v>887</v>
      </c>
      <c r="P121" s="7">
        <v>1072</v>
      </c>
      <c r="Q121" s="3"/>
    </row>
    <row r="122" spans="1:17" ht="17.25">
      <c r="A122">
        <v>115</v>
      </c>
      <c r="B122" s="123"/>
      <c r="C122" s="4"/>
      <c r="D122" s="5"/>
      <c r="E122" s="5"/>
      <c r="F122" s="6" t="s">
        <v>1169</v>
      </c>
      <c r="G122" s="44"/>
      <c r="H122" s="188">
        <v>21</v>
      </c>
      <c r="I122" s="36" t="s">
        <v>977</v>
      </c>
      <c r="J122" s="180" t="s">
        <v>1171</v>
      </c>
      <c r="K122" s="6"/>
      <c r="L122" s="36" t="s">
        <v>1258</v>
      </c>
      <c r="M122" s="114" t="s">
        <v>1260</v>
      </c>
      <c r="N122" s="3" t="s">
        <v>1184</v>
      </c>
      <c r="O122" s="7"/>
      <c r="P122" s="7">
        <v>985</v>
      </c>
      <c r="Q122" s="3"/>
    </row>
    <row r="123" spans="1:17">
      <c r="A123">
        <v>116</v>
      </c>
      <c r="B123" s="123"/>
      <c r="C123" s="4"/>
      <c r="D123" s="5"/>
      <c r="E123" s="5"/>
      <c r="F123" s="6" t="s">
        <v>884</v>
      </c>
      <c r="G123" s="44"/>
      <c r="H123" s="217" t="s">
        <v>1180</v>
      </c>
      <c r="I123" s="36"/>
      <c r="J123" s="180" t="s">
        <v>1168</v>
      </c>
      <c r="K123" s="6"/>
      <c r="L123" s="36" t="s">
        <v>885</v>
      </c>
      <c r="M123" s="114"/>
      <c r="N123" s="3" t="s">
        <v>1184</v>
      </c>
      <c r="O123" s="7" t="s">
        <v>886</v>
      </c>
      <c r="P123" s="7">
        <v>981</v>
      </c>
      <c r="Q123" s="3"/>
    </row>
    <row r="124" spans="1:17">
      <c r="A124">
        <v>117</v>
      </c>
      <c r="B124" s="123"/>
      <c r="C124" s="154" t="s">
        <v>1312</v>
      </c>
      <c r="D124" s="155"/>
      <c r="E124" s="155"/>
      <c r="F124" s="156"/>
      <c r="G124" s="159"/>
      <c r="H124" s="220" t="s">
        <v>1313</v>
      </c>
      <c r="I124" s="158"/>
      <c r="J124" s="182"/>
      <c r="K124" s="156"/>
      <c r="L124" s="158"/>
      <c r="M124" s="157"/>
      <c r="N124" s="47"/>
      <c r="O124" s="7"/>
      <c r="P124" s="7"/>
      <c r="Q124" s="3"/>
    </row>
    <row r="125" spans="1:17">
      <c r="A125">
        <v>118</v>
      </c>
      <c r="B125" s="123"/>
      <c r="C125" s="4" t="s">
        <v>1239</v>
      </c>
      <c r="D125" s="5"/>
      <c r="E125" s="5"/>
      <c r="F125" s="6" t="s">
        <v>1240</v>
      </c>
      <c r="G125" s="44"/>
      <c r="H125" s="217">
        <v>40</v>
      </c>
      <c r="I125" s="218"/>
      <c r="J125" s="180" t="s">
        <v>1179</v>
      </c>
      <c r="K125" s="6"/>
      <c r="L125" s="36" t="s">
        <v>880</v>
      </c>
      <c r="M125" s="114"/>
      <c r="N125" s="3" t="s">
        <v>1184</v>
      </c>
      <c r="O125" s="7" t="s">
        <v>887</v>
      </c>
      <c r="P125" s="7">
        <v>1072</v>
      </c>
      <c r="Q125" s="3"/>
    </row>
    <row r="126" spans="1:17" ht="17.25">
      <c r="A126">
        <v>119</v>
      </c>
      <c r="B126" s="123"/>
      <c r="C126" s="4"/>
      <c r="D126" s="5"/>
      <c r="E126" s="5"/>
      <c r="F126" s="6" t="s">
        <v>1169</v>
      </c>
      <c r="G126" s="44"/>
      <c r="H126" s="188">
        <v>21</v>
      </c>
      <c r="I126" s="36" t="s">
        <v>977</v>
      </c>
      <c r="J126" s="180" t="s">
        <v>1171</v>
      </c>
      <c r="K126" s="6"/>
      <c r="L126" s="36" t="s">
        <v>1258</v>
      </c>
      <c r="M126" s="114" t="s">
        <v>1260</v>
      </c>
      <c r="N126" s="3" t="s">
        <v>1184</v>
      </c>
      <c r="O126" s="7"/>
      <c r="P126" s="7">
        <v>985</v>
      </c>
      <c r="Q126" s="3"/>
    </row>
    <row r="127" spans="1:17">
      <c r="A127">
        <v>120</v>
      </c>
      <c r="B127" s="123"/>
      <c r="C127" s="4"/>
      <c r="D127" s="118"/>
      <c r="E127" s="5"/>
      <c r="F127" s="160" t="s">
        <v>888</v>
      </c>
      <c r="G127" s="44"/>
      <c r="H127" s="217" t="s">
        <v>1241</v>
      </c>
      <c r="I127" s="36"/>
      <c r="J127" s="180"/>
      <c r="K127" s="6"/>
      <c r="L127" s="36" t="s">
        <v>889</v>
      </c>
      <c r="M127" s="114" t="s">
        <v>1182</v>
      </c>
      <c r="N127" s="3" t="s">
        <v>1188</v>
      </c>
      <c r="O127" s="7">
        <v>22</v>
      </c>
      <c r="P127" s="7">
        <v>913</v>
      </c>
      <c r="Q127" s="3"/>
    </row>
    <row r="128" spans="1:17">
      <c r="A128">
        <v>121</v>
      </c>
      <c r="B128" s="123"/>
      <c r="C128" s="4" t="s">
        <v>1174</v>
      </c>
      <c r="D128" s="5"/>
      <c r="E128" s="5"/>
      <c r="F128" s="6" t="s">
        <v>924</v>
      </c>
      <c r="G128" s="44"/>
      <c r="H128" s="217" t="s">
        <v>1177</v>
      </c>
      <c r="I128" s="36"/>
      <c r="J128" s="180" t="s">
        <v>1178</v>
      </c>
      <c r="K128" s="6"/>
      <c r="L128" s="36"/>
      <c r="M128" s="114"/>
      <c r="N128" s="3" t="s">
        <v>1184</v>
      </c>
      <c r="O128" s="7"/>
      <c r="P128" s="7"/>
      <c r="Q128" s="3"/>
    </row>
    <row r="129" spans="1:17">
      <c r="A129">
        <v>122</v>
      </c>
      <c r="B129" s="123"/>
      <c r="C129" s="4"/>
      <c r="D129" s="5"/>
      <c r="E129" s="5"/>
      <c r="F129" s="6" t="s">
        <v>892</v>
      </c>
      <c r="G129" s="44" t="s">
        <v>1193</v>
      </c>
      <c r="H129" s="217" t="s">
        <v>1196</v>
      </c>
      <c r="I129" s="36"/>
      <c r="J129" s="180" t="s">
        <v>1195</v>
      </c>
      <c r="K129" s="6"/>
      <c r="L129" s="36" t="s">
        <v>894</v>
      </c>
      <c r="M129" s="114" t="s">
        <v>1194</v>
      </c>
      <c r="N129" s="3" t="s">
        <v>1184</v>
      </c>
      <c r="O129" s="7">
        <v>23</v>
      </c>
      <c r="P129" s="7">
        <v>913</v>
      </c>
      <c r="Q129" s="3"/>
    </row>
    <row r="130" spans="1:17">
      <c r="A130">
        <v>123</v>
      </c>
      <c r="B130" s="123"/>
      <c r="C130" s="4"/>
      <c r="D130" s="5"/>
      <c r="E130" s="5"/>
      <c r="F130" s="6" t="s">
        <v>895</v>
      </c>
      <c r="G130" s="44"/>
      <c r="H130" s="217">
        <v>6</v>
      </c>
      <c r="I130" s="36"/>
      <c r="J130" s="180" t="s">
        <v>1195</v>
      </c>
      <c r="K130" s="6"/>
      <c r="L130" s="36" t="s">
        <v>896</v>
      </c>
      <c r="M130" s="114">
        <v>4</v>
      </c>
      <c r="N130" s="3" t="s">
        <v>1184</v>
      </c>
      <c r="O130" s="7">
        <v>24</v>
      </c>
      <c r="P130" s="7">
        <v>913</v>
      </c>
      <c r="Q130" s="3"/>
    </row>
    <row r="131" spans="1:17">
      <c r="A131">
        <v>124</v>
      </c>
      <c r="B131" s="123"/>
      <c r="C131" s="4"/>
      <c r="D131" s="5"/>
      <c r="E131" s="5"/>
      <c r="F131" s="160" t="s">
        <v>893</v>
      </c>
      <c r="G131" s="44" t="s">
        <v>1197</v>
      </c>
      <c r="H131" s="221" t="s">
        <v>1250</v>
      </c>
      <c r="I131" s="36"/>
      <c r="J131" s="180"/>
      <c r="K131" s="6"/>
      <c r="L131" s="36" t="s">
        <v>1198</v>
      </c>
      <c r="M131" s="121" t="s">
        <v>1224</v>
      </c>
      <c r="N131" s="3"/>
      <c r="O131" s="7">
        <v>23</v>
      </c>
      <c r="P131" s="7">
        <v>928</v>
      </c>
      <c r="Q131" s="3"/>
    </row>
    <row r="132" spans="1:17">
      <c r="A132">
        <v>125</v>
      </c>
      <c r="B132" s="123"/>
      <c r="C132" s="4"/>
      <c r="D132" s="5"/>
      <c r="E132" s="5"/>
      <c r="F132" s="6" t="s">
        <v>1248</v>
      </c>
      <c r="G132" s="44"/>
      <c r="H132" s="217" t="s">
        <v>1238</v>
      </c>
      <c r="I132" s="36"/>
      <c r="J132" s="180" t="s">
        <v>1243</v>
      </c>
      <c r="K132" s="6"/>
      <c r="L132" s="36" t="s">
        <v>1249</v>
      </c>
      <c r="M132" s="227">
        <v>300</v>
      </c>
      <c r="N132" s="3" t="s">
        <v>1184</v>
      </c>
      <c r="O132" s="7">
        <v>66</v>
      </c>
      <c r="P132" s="7">
        <v>1086</v>
      </c>
      <c r="Q132" s="3"/>
    </row>
    <row r="133" spans="1:17">
      <c r="A133">
        <v>117</v>
      </c>
      <c r="B133" s="123"/>
      <c r="C133" s="154" t="s">
        <v>1314</v>
      </c>
      <c r="D133" s="155"/>
      <c r="E133" s="155"/>
      <c r="F133" s="156"/>
      <c r="G133" s="159"/>
      <c r="H133" s="220" t="s">
        <v>1315</v>
      </c>
      <c r="I133" s="158"/>
      <c r="J133" s="182"/>
      <c r="K133" s="156"/>
      <c r="L133" s="158"/>
      <c r="M133" s="157"/>
      <c r="N133" s="47"/>
      <c r="O133" s="7"/>
      <c r="P133" s="7"/>
      <c r="Q133" s="3"/>
    </row>
    <row r="134" spans="1:17">
      <c r="A134">
        <v>118</v>
      </c>
      <c r="B134" s="123"/>
      <c r="C134" s="4" t="s">
        <v>1239</v>
      </c>
      <c r="D134" s="5"/>
      <c r="E134" s="5"/>
      <c r="F134" s="6" t="s">
        <v>1240</v>
      </c>
      <c r="G134" s="44"/>
      <c r="H134" s="217">
        <v>40</v>
      </c>
      <c r="I134" s="218"/>
      <c r="J134" s="180" t="s">
        <v>1179</v>
      </c>
      <c r="K134" s="6"/>
      <c r="L134" s="36" t="s">
        <v>880</v>
      </c>
      <c r="M134" s="114"/>
      <c r="N134" s="3" t="s">
        <v>1184</v>
      </c>
      <c r="O134" s="7" t="s">
        <v>887</v>
      </c>
      <c r="P134" s="7">
        <v>1072</v>
      </c>
      <c r="Q134" s="3"/>
    </row>
    <row r="135" spans="1:17" ht="17.25">
      <c r="A135">
        <v>119</v>
      </c>
      <c r="B135" s="123"/>
      <c r="C135" s="4"/>
      <c r="D135" s="5"/>
      <c r="E135" s="5"/>
      <c r="F135" s="6" t="s">
        <v>1169</v>
      </c>
      <c r="G135" s="44"/>
      <c r="H135" s="188">
        <v>21</v>
      </c>
      <c r="I135" s="36" t="s">
        <v>977</v>
      </c>
      <c r="J135" s="180" t="s">
        <v>1171</v>
      </c>
      <c r="K135" s="6"/>
      <c r="L135" s="36" t="s">
        <v>1258</v>
      </c>
      <c r="M135" s="114" t="s">
        <v>1260</v>
      </c>
      <c r="N135" s="3" t="s">
        <v>1184</v>
      </c>
      <c r="O135" s="7"/>
      <c r="P135" s="7">
        <v>985</v>
      </c>
      <c r="Q135" s="3"/>
    </row>
    <row r="136" spans="1:17">
      <c r="A136">
        <v>120</v>
      </c>
      <c r="B136" s="123"/>
      <c r="C136" s="4"/>
      <c r="D136" s="118"/>
      <c r="E136" s="5"/>
      <c r="F136" s="160" t="s">
        <v>888</v>
      </c>
      <c r="G136" s="44"/>
      <c r="H136" s="217" t="s">
        <v>1241</v>
      </c>
      <c r="I136" s="36"/>
      <c r="J136" s="180"/>
      <c r="K136" s="6"/>
      <c r="L136" s="36" t="s">
        <v>889</v>
      </c>
      <c r="M136" s="114" t="s">
        <v>1182</v>
      </c>
      <c r="N136" s="3" t="s">
        <v>1188</v>
      </c>
      <c r="O136" s="7">
        <v>22</v>
      </c>
      <c r="P136" s="7">
        <v>913</v>
      </c>
      <c r="Q136" s="3"/>
    </row>
    <row r="137" spans="1:17">
      <c r="A137">
        <v>121</v>
      </c>
      <c r="B137" s="123"/>
      <c r="C137" s="4" t="s">
        <v>1174</v>
      </c>
      <c r="D137" s="5"/>
      <c r="E137" s="5"/>
      <c r="F137" s="6" t="s">
        <v>924</v>
      </c>
      <c r="G137" s="44"/>
      <c r="H137" s="217" t="s">
        <v>1177</v>
      </c>
      <c r="I137" s="36"/>
      <c r="J137" s="180" t="s">
        <v>1178</v>
      </c>
      <c r="K137" s="6"/>
      <c r="L137" s="36"/>
      <c r="M137" s="114"/>
      <c r="N137" s="3" t="s">
        <v>1184</v>
      </c>
      <c r="O137" s="7"/>
      <c r="P137" s="7"/>
      <c r="Q137" s="3"/>
    </row>
    <row r="138" spans="1:17">
      <c r="A138">
        <v>122</v>
      </c>
      <c r="B138" s="123"/>
      <c r="C138" s="4"/>
      <c r="D138" s="5"/>
      <c r="E138" s="5"/>
      <c r="F138" s="6" t="s">
        <v>892</v>
      </c>
      <c r="G138" s="44" t="s">
        <v>1193</v>
      </c>
      <c r="H138" s="217" t="s">
        <v>1196</v>
      </c>
      <c r="I138" s="36"/>
      <c r="J138" s="180" t="s">
        <v>1195</v>
      </c>
      <c r="K138" s="6"/>
      <c r="L138" s="36" t="s">
        <v>894</v>
      </c>
      <c r="M138" s="114" t="s">
        <v>1194</v>
      </c>
      <c r="N138" s="3" t="s">
        <v>1184</v>
      </c>
      <c r="O138" s="7">
        <v>23</v>
      </c>
      <c r="P138" s="7">
        <v>913</v>
      </c>
      <c r="Q138" s="3"/>
    </row>
    <row r="139" spans="1:17">
      <c r="A139">
        <v>123</v>
      </c>
      <c r="B139" s="123"/>
      <c r="C139" s="4"/>
      <c r="D139" s="5"/>
      <c r="E139" s="5"/>
      <c r="F139" s="6" t="s">
        <v>895</v>
      </c>
      <c r="G139" s="44"/>
      <c r="H139" s="217">
        <v>6</v>
      </c>
      <c r="I139" s="36"/>
      <c r="J139" s="180" t="s">
        <v>1195</v>
      </c>
      <c r="K139" s="6"/>
      <c r="L139" s="36" t="s">
        <v>896</v>
      </c>
      <c r="M139" s="114">
        <v>4</v>
      </c>
      <c r="N139" s="3" t="s">
        <v>1184</v>
      </c>
      <c r="O139" s="7">
        <v>24</v>
      </c>
      <c r="P139" s="7">
        <v>913</v>
      </c>
      <c r="Q139" s="3"/>
    </row>
    <row r="140" spans="1:17">
      <c r="A140">
        <v>124</v>
      </c>
      <c r="B140" s="123"/>
      <c r="C140" s="4"/>
      <c r="D140" s="5"/>
      <c r="E140" s="5"/>
      <c r="F140" s="160" t="s">
        <v>893</v>
      </c>
      <c r="G140" s="44" t="s">
        <v>1197</v>
      </c>
      <c r="H140" s="221" t="s">
        <v>1250</v>
      </c>
      <c r="I140" s="36"/>
      <c r="J140" s="180"/>
      <c r="K140" s="6"/>
      <c r="L140" s="36" t="s">
        <v>1198</v>
      </c>
      <c r="M140" s="121" t="s">
        <v>1224</v>
      </c>
      <c r="N140" s="3"/>
      <c r="O140" s="7">
        <v>23</v>
      </c>
      <c r="P140" s="7">
        <v>928</v>
      </c>
      <c r="Q140" s="3"/>
    </row>
    <row r="141" spans="1:17">
      <c r="A141">
        <v>125</v>
      </c>
      <c r="B141" s="123"/>
      <c r="C141" s="4"/>
      <c r="D141" s="5"/>
      <c r="E141" s="5"/>
      <c r="F141" s="6" t="s">
        <v>1248</v>
      </c>
      <c r="G141" s="44"/>
      <c r="H141" s="217" t="s">
        <v>1238</v>
      </c>
      <c r="I141" s="36"/>
      <c r="J141" s="180" t="s">
        <v>1243</v>
      </c>
      <c r="K141" s="6"/>
      <c r="L141" s="36" t="s">
        <v>1249</v>
      </c>
      <c r="M141" s="227">
        <v>300</v>
      </c>
      <c r="N141" s="3" t="s">
        <v>1184</v>
      </c>
      <c r="O141" s="7">
        <v>66</v>
      </c>
      <c r="P141" s="7">
        <v>1086</v>
      </c>
      <c r="Q141" s="3"/>
    </row>
    <row r="142" spans="1:17">
      <c r="A142">
        <v>126</v>
      </c>
      <c r="B142" s="123"/>
      <c r="C142" s="154" t="s">
        <v>1318</v>
      </c>
      <c r="D142" s="155"/>
      <c r="E142" s="155"/>
      <c r="F142" s="156"/>
      <c r="G142" s="159"/>
      <c r="H142" s="219"/>
      <c r="I142" s="158"/>
      <c r="J142" s="182"/>
      <c r="K142" s="156"/>
      <c r="L142" s="158"/>
      <c r="M142" s="157"/>
      <c r="N142" s="47"/>
      <c r="O142" s="7"/>
      <c r="P142" s="7"/>
      <c r="Q142" s="3"/>
    </row>
    <row r="143" spans="1:17">
      <c r="A143">
        <v>127</v>
      </c>
      <c r="B143" s="123"/>
      <c r="C143" s="4" t="s">
        <v>1239</v>
      </c>
      <c r="D143" s="5"/>
      <c r="E143" s="5"/>
      <c r="F143" s="6" t="s">
        <v>1240</v>
      </c>
      <c r="G143" s="44"/>
      <c r="H143" s="217">
        <v>40</v>
      </c>
      <c r="I143" s="218"/>
      <c r="J143" s="180" t="s">
        <v>1179</v>
      </c>
      <c r="K143" s="6"/>
      <c r="L143" s="36" t="s">
        <v>880</v>
      </c>
      <c r="M143" s="114"/>
      <c r="N143" s="3" t="s">
        <v>1184</v>
      </c>
      <c r="O143" s="7" t="s">
        <v>887</v>
      </c>
      <c r="P143" s="7">
        <v>1072</v>
      </c>
      <c r="Q143" s="3"/>
    </row>
    <row r="144" spans="1:17" ht="17.25">
      <c r="A144">
        <v>128</v>
      </c>
      <c r="B144" s="123"/>
      <c r="C144" s="4"/>
      <c r="D144" s="5"/>
      <c r="E144" s="5"/>
      <c r="F144" s="6" t="s">
        <v>1244</v>
      </c>
      <c r="G144" s="44"/>
      <c r="H144" s="188">
        <v>25</v>
      </c>
      <c r="I144" s="36" t="s">
        <v>977</v>
      </c>
      <c r="J144" s="180" t="s">
        <v>1243</v>
      </c>
      <c r="K144" s="6"/>
      <c r="L144" s="36" t="s">
        <v>1242</v>
      </c>
      <c r="M144" s="114" t="s">
        <v>1259</v>
      </c>
      <c r="N144" s="3" t="s">
        <v>1188</v>
      </c>
      <c r="O144" s="7">
        <v>64</v>
      </c>
      <c r="P144" s="7">
        <v>1074</v>
      </c>
      <c r="Q144" s="3"/>
    </row>
    <row r="145" spans="1:17">
      <c r="A145">
        <v>129</v>
      </c>
      <c r="B145" s="123" t="s">
        <v>890</v>
      </c>
      <c r="C145" s="4"/>
      <c r="D145" s="5"/>
      <c r="E145" s="5"/>
      <c r="F145" s="6" t="s">
        <v>899</v>
      </c>
      <c r="G145" s="44"/>
      <c r="H145" s="217">
        <v>254</v>
      </c>
      <c r="I145" s="36" t="s">
        <v>1201</v>
      </c>
      <c r="J145" s="180" t="s">
        <v>1200</v>
      </c>
      <c r="K145" s="6"/>
      <c r="L145" s="36" t="s">
        <v>900</v>
      </c>
      <c r="M145" s="114" t="s">
        <v>1199</v>
      </c>
      <c r="N145" s="3" t="s">
        <v>1188</v>
      </c>
      <c r="O145" s="7">
        <v>30</v>
      </c>
      <c r="P145" s="7">
        <v>973</v>
      </c>
      <c r="Q145" s="3"/>
    </row>
    <row r="146" spans="1:17">
      <c r="A146">
        <v>130</v>
      </c>
      <c r="B146" s="123"/>
      <c r="C146" s="4" t="s">
        <v>1174</v>
      </c>
      <c r="D146" s="5"/>
      <c r="E146" s="5"/>
      <c r="F146" s="6" t="s">
        <v>898</v>
      </c>
      <c r="G146" s="44" t="s">
        <v>1202</v>
      </c>
      <c r="H146" s="217">
        <v>4.9000000000000002E-2</v>
      </c>
      <c r="I146" s="36"/>
      <c r="J146" s="180" t="s">
        <v>1200</v>
      </c>
      <c r="K146" s="6"/>
      <c r="L146" s="36" t="s">
        <v>1204</v>
      </c>
      <c r="M146" s="114">
        <v>1.1999999999999999E-3</v>
      </c>
      <c r="N146" s="3" t="s">
        <v>1184</v>
      </c>
      <c r="O146" s="7">
        <v>31</v>
      </c>
      <c r="P146" s="7">
        <v>972</v>
      </c>
      <c r="Q146" s="3"/>
    </row>
    <row r="147" spans="1:17">
      <c r="A147">
        <v>131</v>
      </c>
      <c r="B147" s="123"/>
      <c r="C147" s="4"/>
      <c r="D147" s="5"/>
      <c r="E147" s="5"/>
      <c r="F147" s="6"/>
      <c r="G147" s="44" t="s">
        <v>1203</v>
      </c>
      <c r="H147" s="217">
        <v>6.0000000000000001E-3</v>
      </c>
      <c r="I147" s="36"/>
      <c r="J147" s="180" t="s">
        <v>1200</v>
      </c>
      <c r="K147" s="6"/>
      <c r="L147" s="36" t="s">
        <v>1205</v>
      </c>
      <c r="M147" s="114">
        <v>2E-3</v>
      </c>
      <c r="N147" s="3" t="s">
        <v>1184</v>
      </c>
      <c r="O147" s="7">
        <v>31</v>
      </c>
      <c r="P147" s="7">
        <v>972</v>
      </c>
      <c r="Q147" s="3"/>
    </row>
    <row r="148" spans="1:17">
      <c r="A148">
        <v>132</v>
      </c>
      <c r="B148" s="123"/>
      <c r="C148" s="4"/>
      <c r="D148" s="5"/>
      <c r="E148" s="5"/>
      <c r="F148" s="160" t="s">
        <v>1245</v>
      </c>
      <c r="G148" s="44"/>
      <c r="H148" s="221" t="s">
        <v>1250</v>
      </c>
      <c r="I148" s="36"/>
      <c r="J148" s="180" t="s">
        <v>1247</v>
      </c>
      <c r="K148" s="6"/>
      <c r="L148" s="36" t="s">
        <v>1246</v>
      </c>
      <c r="M148" s="114"/>
      <c r="N148" s="3" t="s">
        <v>1188</v>
      </c>
      <c r="O148" s="7">
        <v>65</v>
      </c>
      <c r="P148" s="7">
        <v>1079</v>
      </c>
      <c r="Q148" s="3"/>
    </row>
    <row r="149" spans="1:17">
      <c r="A149">
        <v>133</v>
      </c>
      <c r="B149" s="123"/>
      <c r="C149" s="4"/>
      <c r="D149" s="5"/>
      <c r="E149" s="5"/>
      <c r="F149" s="6" t="s">
        <v>901</v>
      </c>
      <c r="G149" s="44"/>
      <c r="H149" s="217" t="s">
        <v>1238</v>
      </c>
      <c r="I149" s="36"/>
      <c r="J149" s="180" t="s">
        <v>1207</v>
      </c>
      <c r="K149" s="6"/>
      <c r="L149" s="36" t="s">
        <v>902</v>
      </c>
      <c r="M149" s="114" t="s">
        <v>1208</v>
      </c>
      <c r="N149" s="3" t="s">
        <v>1184</v>
      </c>
      <c r="O149" s="7">
        <v>34</v>
      </c>
      <c r="P149" s="7">
        <v>972</v>
      </c>
      <c r="Q149" s="3"/>
    </row>
    <row r="150" spans="1:17">
      <c r="A150">
        <v>134</v>
      </c>
      <c r="B150" s="123"/>
      <c r="C150" s="4"/>
      <c r="D150" s="5"/>
      <c r="E150" s="5"/>
      <c r="F150" s="6" t="s">
        <v>904</v>
      </c>
      <c r="G150" s="44"/>
      <c r="H150" s="217" t="s">
        <v>1238</v>
      </c>
      <c r="I150" s="36"/>
      <c r="J150" s="180" t="s">
        <v>1200</v>
      </c>
      <c r="K150" s="6"/>
      <c r="L150" s="36" t="s">
        <v>903</v>
      </c>
      <c r="M150" s="114" t="s">
        <v>1209</v>
      </c>
      <c r="N150" s="3" t="s">
        <v>1184</v>
      </c>
      <c r="O150" s="7">
        <v>35</v>
      </c>
      <c r="P150" s="7">
        <v>972</v>
      </c>
      <c r="Q150" s="3"/>
    </row>
    <row r="151" spans="1:17">
      <c r="A151">
        <v>135</v>
      </c>
      <c r="B151" s="123"/>
      <c r="C151" s="4"/>
      <c r="D151" s="5"/>
      <c r="E151" s="5"/>
      <c r="F151" s="6" t="s">
        <v>906</v>
      </c>
      <c r="G151" s="44"/>
      <c r="H151" s="217" t="s">
        <v>1238</v>
      </c>
      <c r="I151" s="36"/>
      <c r="J151" s="180" t="s">
        <v>1200</v>
      </c>
      <c r="K151" s="6"/>
      <c r="L151" s="36" t="s">
        <v>905</v>
      </c>
      <c r="M151" s="114" t="s">
        <v>1210</v>
      </c>
      <c r="N151" s="3" t="s">
        <v>1184</v>
      </c>
      <c r="O151" s="7">
        <v>36</v>
      </c>
      <c r="P151" s="7">
        <v>972</v>
      </c>
      <c r="Q151" s="3"/>
    </row>
    <row r="152" spans="1:17">
      <c r="A152">
        <v>136</v>
      </c>
      <c r="B152" s="123"/>
      <c r="C152" s="154" t="s">
        <v>1316</v>
      </c>
      <c r="D152" s="155"/>
      <c r="E152" s="155"/>
      <c r="F152" s="156"/>
      <c r="G152" s="159"/>
      <c r="H152" s="219"/>
      <c r="I152" s="158"/>
      <c r="J152" s="182"/>
      <c r="K152" s="156"/>
      <c r="L152" s="158"/>
      <c r="M152" s="157"/>
      <c r="N152" s="47"/>
      <c r="O152" s="7"/>
      <c r="P152" s="7"/>
      <c r="Q152" s="3"/>
    </row>
    <row r="153" spans="1:17">
      <c r="A153">
        <v>137</v>
      </c>
      <c r="B153" s="123"/>
      <c r="C153" s="4" t="s">
        <v>1239</v>
      </c>
      <c r="D153" s="5"/>
      <c r="E153" s="5"/>
      <c r="F153" s="6" t="s">
        <v>1240</v>
      </c>
      <c r="G153" s="44"/>
      <c r="H153" s="217">
        <v>40</v>
      </c>
      <c r="I153" s="218"/>
      <c r="J153" s="180" t="s">
        <v>1179</v>
      </c>
      <c r="K153" s="6"/>
      <c r="L153" s="36" t="s">
        <v>880</v>
      </c>
      <c r="M153" s="114"/>
      <c r="N153" s="3" t="s">
        <v>1184</v>
      </c>
      <c r="O153" s="7" t="s">
        <v>887</v>
      </c>
      <c r="P153" s="7">
        <v>1072</v>
      </c>
      <c r="Q153" s="3"/>
    </row>
    <row r="154" spans="1:17" ht="17.25">
      <c r="A154">
        <v>138</v>
      </c>
      <c r="B154" s="123"/>
      <c r="C154" s="4"/>
      <c r="D154" s="5"/>
      <c r="E154" s="5"/>
      <c r="F154" s="6" t="s">
        <v>1169</v>
      </c>
      <c r="G154" s="44"/>
      <c r="H154" s="188">
        <v>21</v>
      </c>
      <c r="I154" s="36" t="s">
        <v>977</v>
      </c>
      <c r="J154" s="180" t="s">
        <v>1171</v>
      </c>
      <c r="K154" s="6"/>
      <c r="L154" s="36" t="s">
        <v>1258</v>
      </c>
      <c r="M154" s="114" t="s">
        <v>1260</v>
      </c>
      <c r="N154" s="3" t="s">
        <v>1186</v>
      </c>
      <c r="O154" s="7"/>
      <c r="P154" s="7">
        <v>985</v>
      </c>
      <c r="Q154" s="3"/>
    </row>
    <row r="155" spans="1:17">
      <c r="A155">
        <v>139</v>
      </c>
      <c r="B155" s="123"/>
      <c r="C155" s="4"/>
      <c r="D155" s="5"/>
      <c r="E155" s="5"/>
      <c r="F155" s="6" t="s">
        <v>899</v>
      </c>
      <c r="G155" s="44"/>
      <c r="H155" s="217" t="s">
        <v>1214</v>
      </c>
      <c r="I155" s="222"/>
      <c r="J155" s="180" t="s">
        <v>1213</v>
      </c>
      <c r="K155" s="6"/>
      <c r="L155" s="36" t="s">
        <v>907</v>
      </c>
      <c r="M155" s="120" t="s">
        <v>1212</v>
      </c>
      <c r="N155" s="3" t="s">
        <v>1184</v>
      </c>
      <c r="O155" s="7" t="s">
        <v>928</v>
      </c>
      <c r="P155" s="7">
        <v>903</v>
      </c>
      <c r="Q155" s="3"/>
    </row>
    <row r="156" spans="1:17">
      <c r="A156">
        <v>140</v>
      </c>
      <c r="B156" s="123"/>
      <c r="C156" s="4" t="s">
        <v>1174</v>
      </c>
      <c r="D156" s="5"/>
      <c r="E156" s="5"/>
      <c r="F156" s="6" t="s">
        <v>918</v>
      </c>
      <c r="G156" s="44"/>
      <c r="H156" s="217" t="s">
        <v>1238</v>
      </c>
      <c r="I156" s="36"/>
      <c r="J156" s="180"/>
      <c r="K156" s="6"/>
      <c r="L156" s="36" t="s">
        <v>919</v>
      </c>
      <c r="M156" s="114" t="s">
        <v>1225</v>
      </c>
      <c r="N156" s="3" t="s">
        <v>1184</v>
      </c>
      <c r="O156" s="7">
        <v>45</v>
      </c>
      <c r="P156" s="7">
        <v>927</v>
      </c>
      <c r="Q156" s="3"/>
    </row>
    <row r="157" spans="1:17">
      <c r="A157">
        <v>141</v>
      </c>
      <c r="B157" s="123"/>
      <c r="C157" s="4"/>
      <c r="D157" s="5"/>
      <c r="E157" s="5"/>
      <c r="F157" s="6" t="s">
        <v>1248</v>
      </c>
      <c r="G157" s="44"/>
      <c r="H157" s="217" t="s">
        <v>1238</v>
      </c>
      <c r="I157" s="36"/>
      <c r="J157" s="180" t="s">
        <v>1243</v>
      </c>
      <c r="K157" s="6"/>
      <c r="L157" s="36" t="s">
        <v>1249</v>
      </c>
      <c r="M157" s="121"/>
      <c r="N157" s="3" t="s">
        <v>1184</v>
      </c>
      <c r="O157" s="7">
        <v>66</v>
      </c>
      <c r="P157" s="7">
        <v>1086</v>
      </c>
      <c r="Q157" s="3"/>
    </row>
    <row r="158" spans="1:17">
      <c r="A158">
        <v>142</v>
      </c>
      <c r="B158" s="123"/>
      <c r="C158" s="4"/>
      <c r="D158" s="5"/>
      <c r="E158" s="5"/>
      <c r="F158" s="160" t="s">
        <v>1245</v>
      </c>
      <c r="G158" s="44"/>
      <c r="H158" s="221" t="s">
        <v>1250</v>
      </c>
      <c r="I158" s="36"/>
      <c r="J158" s="180" t="s">
        <v>1247</v>
      </c>
      <c r="K158" s="6"/>
      <c r="L158" s="36" t="s">
        <v>1246</v>
      </c>
      <c r="M158" s="114"/>
      <c r="N158" s="3" t="s">
        <v>1188</v>
      </c>
      <c r="O158" s="7">
        <v>65</v>
      </c>
      <c r="P158" s="7">
        <v>1079</v>
      </c>
      <c r="Q158" s="3"/>
    </row>
    <row r="159" spans="1:17">
      <c r="A159">
        <v>143</v>
      </c>
      <c r="B159" s="123"/>
      <c r="C159" s="4"/>
      <c r="D159" s="5"/>
      <c r="E159" s="5"/>
      <c r="F159" s="160" t="s">
        <v>908</v>
      </c>
      <c r="G159" s="44" t="s">
        <v>1219</v>
      </c>
      <c r="H159" s="221" t="s">
        <v>1250</v>
      </c>
      <c r="I159" s="218"/>
      <c r="J159" s="180"/>
      <c r="K159" s="6"/>
      <c r="L159" s="36" t="s">
        <v>1218</v>
      </c>
      <c r="M159" s="114" t="s">
        <v>1223</v>
      </c>
      <c r="N159" s="3"/>
      <c r="O159" s="7">
        <v>42</v>
      </c>
      <c r="P159" s="7">
        <v>910</v>
      </c>
      <c r="Q159" s="3"/>
    </row>
    <row r="160" spans="1:17">
      <c r="A160">
        <v>144</v>
      </c>
      <c r="B160" s="123"/>
      <c r="C160" s="4"/>
      <c r="D160" s="5"/>
      <c r="E160" s="5"/>
      <c r="F160" s="160" t="s">
        <v>917</v>
      </c>
      <c r="G160" s="44" t="s">
        <v>217</v>
      </c>
      <c r="H160" s="221" t="s">
        <v>1250</v>
      </c>
      <c r="I160" s="218"/>
      <c r="J160" s="180"/>
      <c r="K160" s="6"/>
      <c r="L160" s="36" t="s">
        <v>1220</v>
      </c>
      <c r="M160" s="114" t="s">
        <v>1221</v>
      </c>
      <c r="N160" s="3"/>
      <c r="O160" s="7">
        <v>43</v>
      </c>
      <c r="P160" s="7">
        <v>911</v>
      </c>
      <c r="Q160" s="3"/>
    </row>
    <row r="161" spans="1:17">
      <c r="A161">
        <v>145</v>
      </c>
      <c r="B161" s="123"/>
      <c r="C161" s="4"/>
      <c r="D161" s="5"/>
      <c r="E161" s="5"/>
      <c r="F161" s="160" t="s">
        <v>893</v>
      </c>
      <c r="G161" s="44" t="s">
        <v>1197</v>
      </c>
      <c r="H161" s="221" t="s">
        <v>1250</v>
      </c>
      <c r="I161" s="36"/>
      <c r="J161" s="180"/>
      <c r="K161" s="6"/>
      <c r="L161" s="36" t="s">
        <v>1198</v>
      </c>
      <c r="M161" s="121" t="s">
        <v>1224</v>
      </c>
      <c r="N161" s="3"/>
      <c r="O161" s="7">
        <v>23</v>
      </c>
      <c r="P161" s="7">
        <v>928</v>
      </c>
      <c r="Q161" s="3"/>
    </row>
    <row r="162" spans="1:17">
      <c r="A162">
        <v>146</v>
      </c>
      <c r="B162" s="123"/>
      <c r="C162" s="4"/>
      <c r="D162" s="5"/>
      <c r="E162" s="5"/>
      <c r="F162" s="160" t="s">
        <v>920</v>
      </c>
      <c r="G162" s="44"/>
      <c r="H162" s="221" t="s">
        <v>1250</v>
      </c>
      <c r="I162" s="36"/>
      <c r="J162" s="180"/>
      <c r="K162" s="6"/>
      <c r="L162" s="36" t="s">
        <v>921</v>
      </c>
      <c r="M162" s="121" t="s">
        <v>1222</v>
      </c>
      <c r="N162" s="3"/>
      <c r="O162" s="7">
        <v>47</v>
      </c>
      <c r="P162" s="7">
        <v>911</v>
      </c>
      <c r="Q162" s="3"/>
    </row>
    <row r="163" spans="1:17" ht="45">
      <c r="A163">
        <v>147</v>
      </c>
      <c r="B163" s="123"/>
      <c r="C163" s="4"/>
      <c r="D163" s="5"/>
      <c r="E163" s="5"/>
      <c r="F163" s="161" t="s">
        <v>922</v>
      </c>
      <c r="G163" s="60"/>
      <c r="H163" s="221" t="s">
        <v>1250</v>
      </c>
      <c r="I163" s="36"/>
      <c r="J163" s="180"/>
      <c r="K163" s="6"/>
      <c r="L163" s="36" t="s">
        <v>1226</v>
      </c>
      <c r="M163" s="114"/>
      <c r="N163" s="3"/>
      <c r="O163" s="7">
        <v>49</v>
      </c>
      <c r="P163" s="7">
        <v>936</v>
      </c>
      <c r="Q163" s="3"/>
    </row>
    <row r="164" spans="1:17">
      <c r="A164">
        <v>136</v>
      </c>
      <c r="B164" s="123"/>
      <c r="C164" s="154" t="s">
        <v>1317</v>
      </c>
      <c r="D164" s="155"/>
      <c r="E164" s="155"/>
      <c r="F164" s="156"/>
      <c r="G164" s="159"/>
      <c r="H164" s="219"/>
      <c r="I164" s="158"/>
      <c r="J164" s="182"/>
      <c r="K164" s="156"/>
      <c r="L164" s="158"/>
      <c r="M164" s="157"/>
      <c r="N164" s="47"/>
      <c r="O164" s="7"/>
      <c r="P164" s="7"/>
      <c r="Q164" s="3"/>
    </row>
    <row r="165" spans="1:17">
      <c r="A165">
        <v>137</v>
      </c>
      <c r="B165" s="123"/>
      <c r="C165" s="4" t="s">
        <v>1239</v>
      </c>
      <c r="D165" s="5"/>
      <c r="E165" s="5"/>
      <c r="F165" s="6" t="s">
        <v>1240</v>
      </c>
      <c r="G165" s="44"/>
      <c r="H165" s="217">
        <v>40</v>
      </c>
      <c r="I165" s="218"/>
      <c r="J165" s="180" t="s">
        <v>1179</v>
      </c>
      <c r="K165" s="6"/>
      <c r="L165" s="36" t="s">
        <v>880</v>
      </c>
      <c r="M165" s="114"/>
      <c r="N165" s="3" t="s">
        <v>1184</v>
      </c>
      <c r="O165" s="7" t="s">
        <v>887</v>
      </c>
      <c r="P165" s="7">
        <v>1072</v>
      </c>
      <c r="Q165" s="3"/>
    </row>
    <row r="166" spans="1:17" ht="17.25">
      <c r="A166">
        <v>138</v>
      </c>
      <c r="B166" s="123"/>
      <c r="C166" s="4"/>
      <c r="D166" s="5"/>
      <c r="E166" s="5"/>
      <c r="F166" s="6" t="s">
        <v>1169</v>
      </c>
      <c r="G166" s="44"/>
      <c r="H166" s="188">
        <v>21</v>
      </c>
      <c r="I166" s="36" t="s">
        <v>977</v>
      </c>
      <c r="J166" s="180" t="s">
        <v>1171</v>
      </c>
      <c r="K166" s="6"/>
      <c r="L166" s="36" t="s">
        <v>1258</v>
      </c>
      <c r="M166" s="114" t="s">
        <v>1260</v>
      </c>
      <c r="N166" s="3" t="s">
        <v>1186</v>
      </c>
      <c r="O166" s="7"/>
      <c r="P166" s="7">
        <v>985</v>
      </c>
      <c r="Q166" s="3"/>
    </row>
    <row r="167" spans="1:17">
      <c r="A167">
        <v>139</v>
      </c>
      <c r="B167" s="123"/>
      <c r="C167" s="4"/>
      <c r="D167" s="5"/>
      <c r="E167" s="5"/>
      <c r="F167" s="6" t="s">
        <v>899</v>
      </c>
      <c r="G167" s="44"/>
      <c r="H167" s="217" t="s">
        <v>1214</v>
      </c>
      <c r="I167" s="222"/>
      <c r="J167" s="180" t="s">
        <v>1213</v>
      </c>
      <c r="K167" s="6"/>
      <c r="L167" s="36" t="s">
        <v>907</v>
      </c>
      <c r="M167" s="120" t="s">
        <v>1212</v>
      </c>
      <c r="N167" s="3" t="s">
        <v>1184</v>
      </c>
      <c r="O167" s="7" t="s">
        <v>928</v>
      </c>
      <c r="P167" s="7">
        <v>903</v>
      </c>
      <c r="Q167" s="3"/>
    </row>
    <row r="168" spans="1:17">
      <c r="A168">
        <v>140</v>
      </c>
      <c r="B168" s="123"/>
      <c r="C168" s="4" t="s">
        <v>1174</v>
      </c>
      <c r="D168" s="5"/>
      <c r="E168" s="5"/>
      <c r="F168" s="6" t="s">
        <v>918</v>
      </c>
      <c r="G168" s="44"/>
      <c r="H168" s="217" t="s">
        <v>1238</v>
      </c>
      <c r="I168" s="36"/>
      <c r="J168" s="180"/>
      <c r="K168" s="6"/>
      <c r="L168" s="36" t="s">
        <v>919</v>
      </c>
      <c r="M168" s="114" t="s">
        <v>1225</v>
      </c>
      <c r="N168" s="3" t="s">
        <v>1184</v>
      </c>
      <c r="O168" s="7">
        <v>45</v>
      </c>
      <c r="P168" s="7">
        <v>927</v>
      </c>
      <c r="Q168" s="3"/>
    </row>
    <row r="169" spans="1:17">
      <c r="A169">
        <v>141</v>
      </c>
      <c r="B169" s="123"/>
      <c r="C169" s="4"/>
      <c r="D169" s="5"/>
      <c r="E169" s="5"/>
      <c r="F169" s="6" t="s">
        <v>1248</v>
      </c>
      <c r="G169" s="44"/>
      <c r="H169" s="217" t="s">
        <v>1238</v>
      </c>
      <c r="I169" s="36"/>
      <c r="J169" s="180" t="s">
        <v>1243</v>
      </c>
      <c r="K169" s="6"/>
      <c r="L169" s="36" t="s">
        <v>1249</v>
      </c>
      <c r="M169" s="121"/>
      <c r="N169" s="3" t="s">
        <v>1184</v>
      </c>
      <c r="O169" s="7">
        <v>66</v>
      </c>
      <c r="P169" s="7">
        <v>1086</v>
      </c>
      <c r="Q169" s="3"/>
    </row>
    <row r="170" spans="1:17">
      <c r="A170">
        <v>142</v>
      </c>
      <c r="B170" s="123"/>
      <c r="C170" s="4"/>
      <c r="D170" s="5"/>
      <c r="E170" s="5"/>
      <c r="F170" s="160" t="s">
        <v>1245</v>
      </c>
      <c r="G170" s="44"/>
      <c r="H170" s="221" t="s">
        <v>1250</v>
      </c>
      <c r="I170" s="36"/>
      <c r="J170" s="180" t="s">
        <v>1247</v>
      </c>
      <c r="K170" s="6"/>
      <c r="L170" s="36" t="s">
        <v>1246</v>
      </c>
      <c r="M170" s="114"/>
      <c r="N170" s="3" t="s">
        <v>1188</v>
      </c>
      <c r="O170" s="7">
        <v>65</v>
      </c>
      <c r="P170" s="7">
        <v>1079</v>
      </c>
      <c r="Q170" s="3"/>
    </row>
    <row r="171" spans="1:17">
      <c r="A171">
        <v>143</v>
      </c>
      <c r="B171" s="123"/>
      <c r="C171" s="4"/>
      <c r="D171" s="5"/>
      <c r="E171" s="5"/>
      <c r="F171" s="160" t="s">
        <v>908</v>
      </c>
      <c r="G171" s="44" t="s">
        <v>1219</v>
      </c>
      <c r="H171" s="221" t="s">
        <v>1250</v>
      </c>
      <c r="I171" s="218"/>
      <c r="J171" s="180"/>
      <c r="K171" s="6"/>
      <c r="L171" s="36" t="s">
        <v>1218</v>
      </c>
      <c r="M171" s="114" t="s">
        <v>1223</v>
      </c>
      <c r="N171" s="3"/>
      <c r="O171" s="7">
        <v>42</v>
      </c>
      <c r="P171" s="7">
        <v>910</v>
      </c>
      <c r="Q171" s="3"/>
    </row>
    <row r="172" spans="1:17">
      <c r="A172">
        <v>144</v>
      </c>
      <c r="B172" s="123"/>
      <c r="C172" s="4"/>
      <c r="D172" s="5"/>
      <c r="E172" s="5"/>
      <c r="F172" s="160" t="s">
        <v>917</v>
      </c>
      <c r="G172" s="44" t="s">
        <v>217</v>
      </c>
      <c r="H172" s="221" t="s">
        <v>1250</v>
      </c>
      <c r="I172" s="218"/>
      <c r="J172" s="180"/>
      <c r="K172" s="6"/>
      <c r="L172" s="36" t="s">
        <v>1220</v>
      </c>
      <c r="M172" s="114" t="s">
        <v>1221</v>
      </c>
      <c r="N172" s="3"/>
      <c r="O172" s="7">
        <v>43</v>
      </c>
      <c r="P172" s="7">
        <v>911</v>
      </c>
      <c r="Q172" s="3"/>
    </row>
    <row r="173" spans="1:17">
      <c r="A173">
        <v>145</v>
      </c>
      <c r="B173" s="123"/>
      <c r="C173" s="4"/>
      <c r="D173" s="5"/>
      <c r="E173" s="5"/>
      <c r="F173" s="160" t="s">
        <v>893</v>
      </c>
      <c r="G173" s="44" t="s">
        <v>1197</v>
      </c>
      <c r="H173" s="221" t="s">
        <v>1250</v>
      </c>
      <c r="I173" s="36"/>
      <c r="J173" s="180"/>
      <c r="K173" s="6"/>
      <c r="L173" s="36" t="s">
        <v>1198</v>
      </c>
      <c r="M173" s="121" t="s">
        <v>1224</v>
      </c>
      <c r="N173" s="3"/>
      <c r="O173" s="7">
        <v>23</v>
      </c>
      <c r="P173" s="7">
        <v>928</v>
      </c>
      <c r="Q173" s="3"/>
    </row>
    <row r="174" spans="1:17">
      <c r="A174">
        <v>146</v>
      </c>
      <c r="B174" s="123"/>
      <c r="C174" s="4"/>
      <c r="D174" s="5"/>
      <c r="E174" s="5"/>
      <c r="F174" s="160" t="s">
        <v>920</v>
      </c>
      <c r="G174" s="44"/>
      <c r="H174" s="221" t="s">
        <v>1250</v>
      </c>
      <c r="I174" s="36"/>
      <c r="J174" s="180"/>
      <c r="K174" s="6"/>
      <c r="L174" s="36" t="s">
        <v>921</v>
      </c>
      <c r="M174" s="121" t="s">
        <v>1222</v>
      </c>
      <c r="N174" s="3"/>
      <c r="O174" s="7">
        <v>47</v>
      </c>
      <c r="P174" s="7">
        <v>911</v>
      </c>
      <c r="Q174" s="3"/>
    </row>
    <row r="175" spans="1:17" ht="45">
      <c r="A175">
        <v>147</v>
      </c>
      <c r="B175" s="123"/>
      <c r="C175" s="4"/>
      <c r="D175" s="5"/>
      <c r="E175" s="5"/>
      <c r="F175" s="161" t="s">
        <v>922</v>
      </c>
      <c r="G175" s="60"/>
      <c r="H175" s="221" t="s">
        <v>1250</v>
      </c>
      <c r="I175" s="36"/>
      <c r="J175" s="180"/>
      <c r="K175" s="6"/>
      <c r="L175" s="36" t="s">
        <v>1226</v>
      </c>
      <c r="M175" s="114"/>
      <c r="N175" s="3"/>
      <c r="O175" s="7">
        <v>49</v>
      </c>
      <c r="P175" s="7">
        <v>936</v>
      </c>
      <c r="Q175" s="3"/>
    </row>
    <row r="176" spans="1:17">
      <c r="A176">
        <v>148</v>
      </c>
      <c r="B176" s="123"/>
      <c r="C176" s="155" t="s">
        <v>927</v>
      </c>
      <c r="D176" s="155"/>
      <c r="E176" s="155"/>
      <c r="F176" s="156"/>
      <c r="G176" s="159"/>
      <c r="H176" s="219"/>
      <c r="I176" s="158"/>
      <c r="J176" s="182"/>
      <c r="K176" s="156"/>
      <c r="L176" s="158"/>
      <c r="M176" s="157"/>
      <c r="N176" s="47"/>
      <c r="O176" s="7"/>
      <c r="P176" s="7"/>
      <c r="Q176" s="3"/>
    </row>
    <row r="177" spans="1:18">
      <c r="A177">
        <v>149</v>
      </c>
      <c r="B177" s="123"/>
      <c r="C177" s="4" t="s">
        <v>1239</v>
      </c>
      <c r="D177" s="5"/>
      <c r="E177" s="5"/>
      <c r="F177" s="6" t="s">
        <v>1240</v>
      </c>
      <c r="G177" s="44"/>
      <c r="H177" s="217">
        <v>40</v>
      </c>
      <c r="I177" s="218"/>
      <c r="J177" s="180" t="s">
        <v>1179</v>
      </c>
      <c r="K177" s="6"/>
      <c r="L177" s="36" t="s">
        <v>880</v>
      </c>
      <c r="M177" s="114"/>
      <c r="N177" s="3" t="s">
        <v>1184</v>
      </c>
      <c r="O177" s="7" t="s">
        <v>887</v>
      </c>
      <c r="P177" s="7">
        <v>1072</v>
      </c>
      <c r="Q177" s="3"/>
    </row>
    <row r="178" spans="1:18" ht="17.25">
      <c r="A178">
        <v>150</v>
      </c>
      <c r="B178" s="123"/>
      <c r="C178" s="4"/>
      <c r="D178" s="5"/>
      <c r="E178" s="5"/>
      <c r="F178" s="6" t="s">
        <v>1169</v>
      </c>
      <c r="G178" s="44"/>
      <c r="H178" s="188">
        <v>21</v>
      </c>
      <c r="I178" s="36" t="s">
        <v>977</v>
      </c>
      <c r="J178" s="180" t="s">
        <v>1171</v>
      </c>
      <c r="K178" s="6"/>
      <c r="L178" s="36" t="s">
        <v>1258</v>
      </c>
      <c r="M178" s="114" t="s">
        <v>1260</v>
      </c>
      <c r="N178" s="3" t="s">
        <v>1186</v>
      </c>
      <c r="O178" s="7"/>
      <c r="P178" s="7">
        <v>985</v>
      </c>
      <c r="Q178" s="3"/>
    </row>
    <row r="179" spans="1:18">
      <c r="A179">
        <v>151</v>
      </c>
      <c r="B179" s="123"/>
      <c r="D179" s="5"/>
      <c r="E179" s="5"/>
      <c r="F179" s="6" t="s">
        <v>899</v>
      </c>
      <c r="G179" s="44"/>
      <c r="H179" s="217" t="s">
        <v>1216</v>
      </c>
      <c r="I179" s="36"/>
      <c r="J179" s="180" t="s">
        <v>1215</v>
      </c>
      <c r="K179" s="6"/>
      <c r="L179" s="36" t="s">
        <v>883</v>
      </c>
      <c r="M179" s="120" t="s">
        <v>1217</v>
      </c>
      <c r="N179" s="3" t="s">
        <v>1186</v>
      </c>
      <c r="O179" s="7" t="s">
        <v>929</v>
      </c>
      <c r="P179" s="7">
        <v>903</v>
      </c>
      <c r="Q179" s="3"/>
      <c r="R179" t="s">
        <v>1337</v>
      </c>
    </row>
    <row r="180" spans="1:18">
      <c r="A180">
        <v>152</v>
      </c>
      <c r="B180" s="123"/>
      <c r="C180" s="4" t="s">
        <v>1174</v>
      </c>
      <c r="D180" s="5"/>
      <c r="E180" s="5"/>
      <c r="F180" s="6" t="s">
        <v>930</v>
      </c>
      <c r="G180" s="44"/>
      <c r="H180" s="217"/>
      <c r="I180" s="36"/>
      <c r="J180" s="180"/>
      <c r="K180" s="6"/>
      <c r="L180" s="36" t="s">
        <v>931</v>
      </c>
      <c r="M180" s="114"/>
      <c r="N180" s="3"/>
      <c r="O180" s="7" t="s">
        <v>932</v>
      </c>
      <c r="P180" s="7">
        <v>1077</v>
      </c>
      <c r="Q180" s="3"/>
    </row>
    <row r="181" spans="1:18">
      <c r="A181">
        <v>153</v>
      </c>
      <c r="B181" s="123"/>
      <c r="C181" s="155" t="s">
        <v>1235</v>
      </c>
      <c r="D181" s="155"/>
      <c r="E181" s="155"/>
      <c r="F181" s="156"/>
      <c r="G181" s="159"/>
      <c r="H181" s="219"/>
      <c r="I181" s="158"/>
      <c r="J181" s="182"/>
      <c r="K181" s="156"/>
      <c r="L181" s="158"/>
      <c r="M181" s="157"/>
      <c r="N181" s="47"/>
      <c r="O181" s="7"/>
      <c r="P181" s="7"/>
      <c r="Q181" s="3"/>
    </row>
    <row r="182" spans="1:18">
      <c r="A182">
        <v>154</v>
      </c>
      <c r="B182" s="123"/>
      <c r="D182" s="5"/>
      <c r="E182" s="5"/>
      <c r="F182" s="6" t="s">
        <v>1237</v>
      </c>
      <c r="G182" s="44"/>
      <c r="H182" s="217" t="s">
        <v>1238</v>
      </c>
      <c r="I182" s="36"/>
      <c r="J182" s="180" t="s">
        <v>1207</v>
      </c>
      <c r="K182" s="6"/>
      <c r="L182" s="36" t="s">
        <v>1236</v>
      </c>
      <c r="M182" s="120"/>
      <c r="N182" s="3" t="s">
        <v>1184</v>
      </c>
      <c r="O182" s="7">
        <v>62</v>
      </c>
      <c r="P182" s="7">
        <v>1068</v>
      </c>
      <c r="Q182" s="3"/>
    </row>
    <row r="183" spans="1:18">
      <c r="A183">
        <v>155</v>
      </c>
      <c r="B183" s="123"/>
      <c r="C183" s="4"/>
      <c r="D183" s="5"/>
      <c r="E183" s="5"/>
      <c r="F183" s="6"/>
      <c r="G183" s="44"/>
      <c r="H183" s="217"/>
      <c r="I183" s="36"/>
      <c r="J183" s="180"/>
      <c r="K183" s="6"/>
      <c r="L183" s="36"/>
      <c r="M183" s="114"/>
      <c r="N183" s="3"/>
      <c r="O183" s="7"/>
      <c r="P183" s="7"/>
      <c r="Q183" s="3"/>
    </row>
    <row r="184" spans="1:18">
      <c r="A184">
        <v>156</v>
      </c>
      <c r="B184" s="123"/>
      <c r="C184" s="4"/>
      <c r="D184" s="5"/>
      <c r="E184" s="5"/>
      <c r="F184" s="6"/>
      <c r="G184" s="44"/>
      <c r="H184" s="217"/>
      <c r="I184" s="36"/>
      <c r="J184" s="180"/>
      <c r="K184" s="6"/>
      <c r="L184" s="36"/>
      <c r="M184" s="114"/>
      <c r="N184" s="3"/>
      <c r="O184" s="7"/>
      <c r="P184" s="7"/>
      <c r="Q184" s="3"/>
    </row>
    <row r="185" spans="1:18">
      <c r="A185">
        <v>157</v>
      </c>
      <c r="B185" s="123"/>
      <c r="C185" s="4"/>
      <c r="D185" s="5"/>
      <c r="E185" s="5"/>
      <c r="F185" s="6"/>
      <c r="G185" s="44"/>
      <c r="H185" s="217"/>
      <c r="I185" s="36"/>
      <c r="J185" s="180"/>
      <c r="K185" s="6"/>
      <c r="L185" s="36"/>
      <c r="M185" s="114"/>
      <c r="N185" s="3"/>
      <c r="O185" s="7"/>
      <c r="P185" s="7"/>
      <c r="Q185" s="3"/>
    </row>
    <row r="186" spans="1:18">
      <c r="A186">
        <v>158</v>
      </c>
      <c r="B186" s="123"/>
      <c r="C186" s="4"/>
      <c r="D186" s="5"/>
      <c r="E186" s="5"/>
      <c r="F186" s="6"/>
      <c r="G186" s="44"/>
      <c r="H186" s="217"/>
      <c r="I186" s="36"/>
      <c r="J186" s="180"/>
      <c r="K186" s="6"/>
      <c r="L186" s="36"/>
      <c r="M186" s="114"/>
      <c r="N186" s="3"/>
      <c r="O186" s="7"/>
      <c r="P186" s="7"/>
      <c r="Q186" s="3"/>
    </row>
    <row r="187" spans="1:18">
      <c r="A187">
        <v>159</v>
      </c>
      <c r="B187" s="123"/>
      <c r="C187" s="4"/>
      <c r="D187" s="5"/>
      <c r="E187" s="5"/>
      <c r="F187" s="6"/>
      <c r="G187" s="44"/>
      <c r="H187" s="217"/>
      <c r="I187" s="36"/>
      <c r="J187" s="180"/>
      <c r="K187" s="6"/>
      <c r="L187" s="36"/>
      <c r="M187" s="114"/>
      <c r="N187" s="3"/>
      <c r="O187" s="7"/>
      <c r="P187" s="7"/>
      <c r="Q187" s="3"/>
    </row>
    <row r="188" spans="1:18">
      <c r="A188">
        <v>160</v>
      </c>
      <c r="B188" s="124"/>
      <c r="C188" s="4"/>
      <c r="D188" s="5"/>
      <c r="E188" s="5"/>
      <c r="F188" s="6"/>
      <c r="G188" s="44"/>
      <c r="H188" s="217"/>
      <c r="I188" s="36"/>
      <c r="J188" s="180"/>
      <c r="K188" s="6"/>
      <c r="L188" s="36"/>
      <c r="M188" s="114"/>
      <c r="N188" s="3"/>
      <c r="O188" s="7"/>
      <c r="P188" s="7"/>
      <c r="Q188" s="3"/>
    </row>
    <row r="189" spans="1:18" ht="25.35" customHeight="1">
      <c r="A189">
        <v>161</v>
      </c>
      <c r="H189" s="191"/>
      <c r="I189" s="192"/>
      <c r="J189" s="193"/>
    </row>
    <row r="190" spans="1:18">
      <c r="A190">
        <v>162</v>
      </c>
      <c r="B190" s="162"/>
      <c r="C190" s="154"/>
      <c r="D190" s="155"/>
      <c r="E190" s="155"/>
      <c r="F190" s="156"/>
      <c r="G190" s="159"/>
      <c r="H190" s="219"/>
      <c r="I190" s="158"/>
      <c r="J190" s="182"/>
      <c r="K190" s="156"/>
      <c r="L190" s="158"/>
      <c r="M190" s="157"/>
      <c r="N190" s="47"/>
      <c r="O190" s="7"/>
      <c r="P190" s="7"/>
      <c r="Q190" s="3"/>
    </row>
    <row r="191" spans="1:18">
      <c r="A191">
        <v>163</v>
      </c>
      <c r="B191" s="162"/>
      <c r="D191" s="5"/>
      <c r="E191" s="5"/>
      <c r="F191" s="6"/>
      <c r="G191" s="44"/>
      <c r="H191" s="217"/>
      <c r="I191" s="218"/>
      <c r="J191" s="180"/>
      <c r="K191" s="6"/>
      <c r="L191" s="36"/>
      <c r="M191" s="114"/>
      <c r="N191" s="3"/>
      <c r="O191" s="7"/>
      <c r="P191" s="7"/>
      <c r="Q191" s="3"/>
    </row>
    <row r="192" spans="1:18" ht="17.25">
      <c r="A192">
        <v>164</v>
      </c>
      <c r="B192" s="162"/>
      <c r="C192" s="4" t="s">
        <v>1239</v>
      </c>
      <c r="D192" s="5"/>
      <c r="E192" s="5"/>
      <c r="F192" s="6" t="s">
        <v>1169</v>
      </c>
      <c r="G192" s="44"/>
      <c r="H192" s="217"/>
      <c r="I192" s="36" t="s">
        <v>1170</v>
      </c>
      <c r="J192" s="180"/>
      <c r="K192" s="6"/>
      <c r="L192" s="36" t="s">
        <v>1261</v>
      </c>
      <c r="M192" s="114" t="s">
        <v>1260</v>
      </c>
      <c r="N192" s="3"/>
      <c r="O192" s="7">
        <v>73</v>
      </c>
      <c r="P192" s="7">
        <v>1092</v>
      </c>
      <c r="Q192" s="3"/>
    </row>
    <row r="193" spans="1:17">
      <c r="A193">
        <v>165</v>
      </c>
      <c r="B193" s="162"/>
      <c r="C193" s="4" t="s">
        <v>1174</v>
      </c>
      <c r="D193" s="5"/>
      <c r="E193" s="5"/>
      <c r="F193" s="6"/>
      <c r="G193" s="44"/>
      <c r="H193" s="217"/>
      <c r="I193" s="36"/>
      <c r="J193" s="180"/>
      <c r="K193" s="6"/>
      <c r="L193" s="36" t="s">
        <v>1262</v>
      </c>
      <c r="M193" s="114"/>
      <c r="N193" s="3"/>
      <c r="O193" s="7">
        <v>74</v>
      </c>
      <c r="P193" s="7">
        <v>1092</v>
      </c>
      <c r="Q193" s="3"/>
    </row>
    <row r="194" spans="1:17">
      <c r="A194">
        <v>166</v>
      </c>
      <c r="B194" s="162"/>
      <c r="C194" s="154"/>
      <c r="D194" s="155"/>
      <c r="E194" s="155"/>
      <c r="F194" s="156"/>
      <c r="G194" s="159"/>
      <c r="H194" s="219"/>
      <c r="I194" s="158"/>
      <c r="J194" s="182"/>
      <c r="K194" s="156"/>
      <c r="L194" s="158"/>
      <c r="M194" s="157"/>
      <c r="N194" s="47"/>
      <c r="O194" s="7"/>
      <c r="P194" s="7"/>
      <c r="Q194" s="3"/>
    </row>
    <row r="195" spans="1:17">
      <c r="A195">
        <v>167</v>
      </c>
      <c r="B195" s="162"/>
      <c r="C195" s="4"/>
      <c r="D195" s="5"/>
      <c r="E195" s="5"/>
      <c r="F195" s="6"/>
      <c r="G195" s="44"/>
      <c r="H195" s="217"/>
      <c r="I195" s="218"/>
      <c r="J195" s="180"/>
      <c r="K195" s="6"/>
      <c r="L195" s="36"/>
      <c r="M195" s="114"/>
      <c r="N195" s="3"/>
      <c r="O195" s="7"/>
      <c r="P195" s="7"/>
      <c r="Q195" s="3"/>
    </row>
    <row r="196" spans="1:17">
      <c r="A196">
        <v>168</v>
      </c>
      <c r="B196" s="162"/>
      <c r="C196" s="4"/>
      <c r="D196" s="5"/>
      <c r="E196" s="5"/>
      <c r="F196" s="6"/>
      <c r="G196" s="44"/>
      <c r="H196" s="217"/>
      <c r="I196" s="36"/>
      <c r="J196" s="180"/>
      <c r="K196" s="6"/>
      <c r="L196" s="36"/>
      <c r="M196" s="114"/>
      <c r="N196" s="3"/>
      <c r="O196" s="7"/>
      <c r="P196" s="7"/>
      <c r="Q196" s="3"/>
    </row>
    <row r="197" spans="1:17">
      <c r="A197">
        <v>169</v>
      </c>
      <c r="B197" s="162"/>
      <c r="C197" s="4"/>
      <c r="D197" s="118"/>
      <c r="E197" s="5"/>
      <c r="F197" s="6"/>
      <c r="G197" s="44"/>
      <c r="H197" s="217"/>
      <c r="I197" s="36"/>
      <c r="J197" s="180"/>
      <c r="K197" s="6"/>
      <c r="L197" s="36"/>
      <c r="M197" s="114"/>
      <c r="N197" s="3"/>
      <c r="O197" s="7"/>
      <c r="P197" s="7"/>
      <c r="Q197" s="3"/>
    </row>
    <row r="198" spans="1:17">
      <c r="A198">
        <v>170</v>
      </c>
      <c r="B198" s="162"/>
      <c r="C198" s="4"/>
      <c r="D198" s="5"/>
      <c r="E198" s="5"/>
      <c r="F198" s="6"/>
      <c r="G198" s="44"/>
      <c r="H198" s="217"/>
      <c r="I198" s="36"/>
      <c r="J198" s="180"/>
      <c r="K198" s="6"/>
      <c r="L198" s="36"/>
      <c r="M198" s="114"/>
      <c r="N198" s="3"/>
      <c r="O198" s="7"/>
      <c r="P198" s="7"/>
      <c r="Q198" s="3"/>
    </row>
    <row r="199" spans="1:17">
      <c r="A199">
        <v>171</v>
      </c>
      <c r="B199" s="162"/>
      <c r="C199" s="4"/>
      <c r="D199" s="5"/>
      <c r="E199" s="5"/>
      <c r="F199" s="6"/>
      <c r="G199" s="44"/>
      <c r="H199" s="217"/>
      <c r="I199" s="36"/>
      <c r="J199" s="180"/>
      <c r="K199" s="6"/>
      <c r="L199" s="36"/>
      <c r="M199" s="114"/>
      <c r="N199" s="3"/>
      <c r="O199" s="7"/>
      <c r="P199" s="7"/>
      <c r="Q199" s="3"/>
    </row>
    <row r="200" spans="1:17">
      <c r="A200">
        <v>172</v>
      </c>
      <c r="B200" s="162"/>
      <c r="C200" s="4"/>
      <c r="D200" s="5"/>
      <c r="E200" s="5"/>
      <c r="F200" s="6"/>
      <c r="G200" s="44"/>
      <c r="H200" s="217"/>
      <c r="I200" s="36"/>
      <c r="J200" s="180"/>
      <c r="K200" s="6"/>
      <c r="L200" s="36"/>
      <c r="M200" s="114"/>
      <c r="N200" s="3"/>
      <c r="O200" s="7"/>
      <c r="P200" s="7"/>
      <c r="Q200" s="3"/>
    </row>
    <row r="201" spans="1:17">
      <c r="A201">
        <v>173</v>
      </c>
      <c r="B201" s="162"/>
      <c r="C201" s="4"/>
      <c r="D201" s="5"/>
      <c r="E201" s="5"/>
      <c r="F201" s="6"/>
      <c r="G201" s="44"/>
      <c r="H201" s="217"/>
      <c r="I201" s="36"/>
      <c r="J201" s="180"/>
      <c r="K201" s="6"/>
      <c r="L201" s="36"/>
      <c r="M201" s="121"/>
      <c r="N201" s="3"/>
      <c r="O201" s="7"/>
      <c r="P201" s="7"/>
      <c r="Q201" s="3"/>
    </row>
    <row r="202" spans="1:17">
      <c r="A202">
        <v>174</v>
      </c>
      <c r="B202" s="162"/>
      <c r="C202" s="4"/>
      <c r="D202" s="5"/>
      <c r="E202" s="5"/>
      <c r="F202" s="6"/>
      <c r="G202" s="44"/>
      <c r="H202" s="217"/>
      <c r="I202" s="36"/>
      <c r="J202" s="180"/>
      <c r="K202" s="6"/>
      <c r="L202" s="36"/>
      <c r="M202" s="121"/>
      <c r="N202" s="3"/>
      <c r="O202" s="7"/>
      <c r="P202" s="7"/>
      <c r="Q202" s="3"/>
    </row>
    <row r="203" spans="1:17">
      <c r="A203">
        <v>175</v>
      </c>
      <c r="B203" s="162"/>
      <c r="C203" s="154"/>
      <c r="D203" s="155"/>
      <c r="E203" s="155"/>
      <c r="F203" s="156"/>
      <c r="G203" s="159"/>
      <c r="H203" s="219"/>
      <c r="I203" s="158"/>
      <c r="J203" s="182"/>
      <c r="K203" s="156"/>
      <c r="L203" s="158"/>
      <c r="M203" s="157"/>
      <c r="N203" s="47"/>
      <c r="O203" s="7"/>
      <c r="P203" s="7"/>
      <c r="Q203" s="3"/>
    </row>
    <row r="204" spans="1:17">
      <c r="A204">
        <v>176</v>
      </c>
      <c r="B204" s="162"/>
      <c r="C204" s="4"/>
      <c r="D204" s="5"/>
      <c r="E204" s="5"/>
      <c r="F204" s="6"/>
      <c r="G204" s="44"/>
      <c r="H204" s="217"/>
      <c r="I204" s="218"/>
      <c r="J204" s="180"/>
      <c r="K204" s="6"/>
      <c r="L204" s="36"/>
      <c r="M204" s="114"/>
      <c r="N204" s="3"/>
      <c r="O204" s="7"/>
      <c r="P204" s="7"/>
      <c r="Q204" s="3"/>
    </row>
    <row r="205" spans="1:17">
      <c r="A205">
        <v>177</v>
      </c>
      <c r="B205" s="162"/>
      <c r="C205" s="4"/>
      <c r="D205" s="5"/>
      <c r="E205" s="5"/>
      <c r="F205" s="6"/>
      <c r="G205" s="44"/>
      <c r="H205" s="217"/>
      <c r="I205" s="36"/>
      <c r="J205" s="180"/>
      <c r="K205" s="6"/>
      <c r="L205" s="36"/>
      <c r="M205" s="114"/>
      <c r="N205" s="3"/>
      <c r="O205" s="7"/>
      <c r="P205" s="7"/>
      <c r="Q205" s="3"/>
    </row>
    <row r="206" spans="1:17" ht="30">
      <c r="A206">
        <v>178</v>
      </c>
      <c r="B206" s="165" t="s">
        <v>1255</v>
      </c>
      <c r="C206" s="4"/>
      <c r="D206" s="5"/>
      <c r="E206" s="5"/>
      <c r="F206" s="6"/>
      <c r="G206" s="44"/>
      <c r="H206" s="217"/>
      <c r="I206" s="36"/>
      <c r="J206" s="180"/>
      <c r="K206" s="6"/>
      <c r="L206" s="36"/>
      <c r="M206" s="114"/>
      <c r="N206" s="3"/>
      <c r="O206" s="7"/>
      <c r="P206" s="7"/>
      <c r="Q206" s="3"/>
    </row>
    <row r="207" spans="1:17">
      <c r="A207">
        <v>179</v>
      </c>
      <c r="B207" s="162"/>
      <c r="C207" s="4"/>
      <c r="D207" s="5"/>
      <c r="E207" s="5"/>
      <c r="F207" s="6"/>
      <c r="G207" s="44"/>
      <c r="H207" s="217"/>
      <c r="I207" s="36"/>
      <c r="J207" s="180"/>
      <c r="K207" s="6"/>
      <c r="L207" s="36"/>
      <c r="M207" s="114"/>
      <c r="N207" s="3"/>
      <c r="O207" s="7"/>
      <c r="P207" s="7"/>
      <c r="Q207" s="3"/>
    </row>
    <row r="208" spans="1:17">
      <c r="A208">
        <v>180</v>
      </c>
      <c r="B208" s="162"/>
      <c r="C208" s="4"/>
      <c r="D208" s="5"/>
      <c r="E208" s="5"/>
      <c r="F208" s="6"/>
      <c r="G208" s="44"/>
      <c r="H208" s="217"/>
      <c r="I208" s="36"/>
      <c r="J208" s="180"/>
      <c r="K208" s="6"/>
      <c r="L208" s="36"/>
      <c r="M208" s="114"/>
      <c r="N208" s="3"/>
      <c r="O208" s="7"/>
      <c r="P208" s="7"/>
      <c r="Q208" s="3"/>
    </row>
    <row r="209" spans="1:17">
      <c r="A209">
        <v>181</v>
      </c>
      <c r="B209" s="162"/>
      <c r="C209" s="4"/>
      <c r="D209" s="5"/>
      <c r="E209" s="5"/>
      <c r="F209" s="6"/>
      <c r="G209" s="44"/>
      <c r="H209" s="217"/>
      <c r="I209" s="36"/>
      <c r="J209" s="180"/>
      <c r="K209" s="6"/>
      <c r="L209" s="36"/>
      <c r="M209" s="114"/>
      <c r="N209" s="3"/>
      <c r="O209" s="7"/>
      <c r="P209" s="7"/>
      <c r="Q209" s="3"/>
    </row>
    <row r="210" spans="1:17">
      <c r="A210">
        <v>182</v>
      </c>
      <c r="B210" s="162"/>
      <c r="C210" s="4"/>
      <c r="D210" s="5"/>
      <c r="E210" s="5"/>
      <c r="F210" s="6"/>
      <c r="G210" s="44"/>
      <c r="H210" s="217"/>
      <c r="I210" s="36"/>
      <c r="J210" s="180"/>
      <c r="K210" s="6"/>
      <c r="L210" s="36"/>
      <c r="M210" s="114"/>
      <c r="N210" s="3"/>
      <c r="O210" s="7"/>
      <c r="P210" s="7"/>
      <c r="Q210" s="3"/>
    </row>
    <row r="211" spans="1:17">
      <c r="A211">
        <v>183</v>
      </c>
      <c r="B211" s="162"/>
      <c r="C211" s="4"/>
      <c r="D211" s="5"/>
      <c r="E211" s="5"/>
      <c r="F211" s="6"/>
      <c r="G211" s="44"/>
      <c r="H211" s="217"/>
      <c r="I211" s="36"/>
      <c r="J211" s="180"/>
      <c r="K211" s="6"/>
      <c r="L211" s="36"/>
      <c r="M211" s="114"/>
      <c r="N211" s="3"/>
      <c r="O211" s="7"/>
      <c r="P211" s="7"/>
      <c r="Q211" s="3"/>
    </row>
    <row r="212" spans="1:17">
      <c r="A212">
        <v>184</v>
      </c>
      <c r="B212" s="162"/>
      <c r="C212" s="4"/>
      <c r="D212" s="5"/>
      <c r="E212" s="5"/>
      <c r="F212" s="6"/>
      <c r="G212" s="44"/>
      <c r="H212" s="217"/>
      <c r="I212" s="36"/>
      <c r="J212" s="180"/>
      <c r="K212" s="6"/>
      <c r="L212" s="36"/>
      <c r="M212" s="114"/>
      <c r="N212" s="3"/>
      <c r="O212" s="7"/>
      <c r="P212" s="7"/>
      <c r="Q212" s="3"/>
    </row>
    <row r="213" spans="1:17">
      <c r="A213">
        <v>185</v>
      </c>
      <c r="B213" s="162"/>
      <c r="C213" s="154"/>
      <c r="D213" s="155"/>
      <c r="E213" s="155"/>
      <c r="F213" s="156"/>
      <c r="G213" s="159"/>
      <c r="H213" s="219"/>
      <c r="I213" s="158"/>
      <c r="J213" s="182"/>
      <c r="K213" s="156"/>
      <c r="L213" s="158"/>
      <c r="M213" s="157"/>
      <c r="N213" s="47"/>
      <c r="O213" s="7"/>
      <c r="P213" s="7"/>
      <c r="Q213" s="3"/>
    </row>
    <row r="214" spans="1:17">
      <c r="A214">
        <v>186</v>
      </c>
      <c r="B214" s="162"/>
      <c r="C214" s="4"/>
      <c r="D214" s="5"/>
      <c r="E214" s="5"/>
      <c r="F214" s="6"/>
      <c r="G214" s="44"/>
      <c r="H214" s="217"/>
      <c r="I214" s="218"/>
      <c r="J214" s="180"/>
      <c r="K214" s="6"/>
      <c r="L214" s="36"/>
      <c r="M214" s="114"/>
      <c r="N214" s="3"/>
      <c r="O214" s="7"/>
      <c r="P214" s="7"/>
      <c r="Q214" s="3"/>
    </row>
    <row r="215" spans="1:17">
      <c r="A215">
        <v>187</v>
      </c>
      <c r="B215" s="162"/>
      <c r="C215" s="4"/>
      <c r="D215" s="5"/>
      <c r="E215" s="5"/>
      <c r="F215" s="6"/>
      <c r="G215" s="44"/>
      <c r="H215" s="217"/>
      <c r="I215" s="36"/>
      <c r="J215" s="180"/>
      <c r="K215" s="6"/>
      <c r="L215" s="36"/>
      <c r="M215" s="114"/>
      <c r="N215" s="3"/>
      <c r="O215" s="7"/>
      <c r="P215" s="7"/>
      <c r="Q215" s="3"/>
    </row>
    <row r="216" spans="1:17">
      <c r="A216">
        <v>188</v>
      </c>
      <c r="B216" s="162"/>
      <c r="C216" s="4"/>
      <c r="D216" s="5"/>
      <c r="E216" s="5"/>
      <c r="F216" s="6"/>
      <c r="G216" s="44"/>
      <c r="H216" s="217"/>
      <c r="I216" s="222"/>
      <c r="J216" s="180"/>
      <c r="K216" s="6"/>
      <c r="L216" s="36"/>
      <c r="M216" s="120"/>
      <c r="N216" s="3"/>
      <c r="O216" s="7"/>
      <c r="P216" s="7"/>
      <c r="Q216" s="3"/>
    </row>
    <row r="217" spans="1:17">
      <c r="A217">
        <v>189</v>
      </c>
      <c r="B217" s="162"/>
      <c r="C217" s="4"/>
      <c r="D217" s="5"/>
      <c r="E217" s="5"/>
      <c r="F217" s="6"/>
      <c r="G217" s="44"/>
      <c r="H217" s="217"/>
      <c r="I217" s="36"/>
      <c r="J217" s="180"/>
      <c r="K217" s="6"/>
      <c r="L217" s="36"/>
      <c r="M217" s="114"/>
      <c r="N217" s="3"/>
      <c r="O217" s="7"/>
      <c r="P217" s="7"/>
      <c r="Q217" s="3"/>
    </row>
    <row r="218" spans="1:17">
      <c r="A218">
        <v>190</v>
      </c>
      <c r="B218" s="162"/>
      <c r="C218" s="4"/>
      <c r="D218" s="5"/>
      <c r="E218" s="5"/>
      <c r="F218" s="6"/>
      <c r="G218" s="44"/>
      <c r="H218" s="217"/>
      <c r="I218" s="36"/>
      <c r="J218" s="180"/>
      <c r="K218" s="6"/>
      <c r="L218" s="36"/>
      <c r="M218" s="121"/>
      <c r="N218" s="3"/>
      <c r="O218" s="7"/>
      <c r="P218" s="7"/>
      <c r="Q218" s="3"/>
    </row>
    <row r="219" spans="1:17">
      <c r="A219">
        <v>191</v>
      </c>
      <c r="B219" s="162"/>
      <c r="C219" s="4"/>
      <c r="D219" s="5"/>
      <c r="E219" s="5"/>
      <c r="F219" s="6"/>
      <c r="G219" s="44"/>
      <c r="H219" s="217"/>
      <c r="I219" s="36"/>
      <c r="J219" s="180"/>
      <c r="K219" s="6"/>
      <c r="L219" s="36"/>
      <c r="M219" s="114"/>
      <c r="N219" s="3"/>
      <c r="O219" s="7"/>
      <c r="P219" s="7"/>
      <c r="Q219" s="3"/>
    </row>
    <row r="220" spans="1:17">
      <c r="A220">
        <v>192</v>
      </c>
      <c r="B220" s="162"/>
      <c r="C220" s="4"/>
      <c r="D220" s="5"/>
      <c r="E220" s="5"/>
      <c r="F220" s="6"/>
      <c r="G220" s="44"/>
      <c r="H220" s="217"/>
      <c r="I220" s="218"/>
      <c r="J220" s="180"/>
      <c r="K220" s="6"/>
      <c r="L220" s="36"/>
      <c r="M220" s="114"/>
      <c r="N220" s="3"/>
      <c r="O220" s="7"/>
      <c r="P220" s="7"/>
      <c r="Q220" s="3"/>
    </row>
    <row r="221" spans="1:17">
      <c r="A221">
        <v>193</v>
      </c>
      <c r="B221" s="162"/>
      <c r="C221" s="4"/>
      <c r="D221" s="5"/>
      <c r="E221" s="5"/>
      <c r="F221" s="6"/>
      <c r="G221" s="44"/>
      <c r="H221" s="217"/>
      <c r="I221" s="218"/>
      <c r="J221" s="180"/>
      <c r="K221" s="6"/>
      <c r="L221" s="36"/>
      <c r="M221" s="114"/>
      <c r="N221" s="3"/>
      <c r="O221" s="7"/>
      <c r="P221" s="7"/>
      <c r="Q221" s="3"/>
    </row>
    <row r="222" spans="1:17">
      <c r="A222">
        <v>194</v>
      </c>
      <c r="B222" s="162"/>
      <c r="C222" s="4"/>
      <c r="D222" s="5"/>
      <c r="E222" s="5"/>
      <c r="F222" s="6"/>
      <c r="G222" s="44"/>
      <c r="H222" s="217"/>
      <c r="I222" s="36"/>
      <c r="J222" s="180"/>
      <c r="K222" s="6"/>
      <c r="L222" s="36"/>
      <c r="M222" s="121"/>
      <c r="N222" s="3"/>
      <c r="O222" s="7"/>
      <c r="P222" s="7"/>
      <c r="Q222" s="3"/>
    </row>
    <row r="223" spans="1:17">
      <c r="A223">
        <v>195</v>
      </c>
      <c r="B223" s="162"/>
      <c r="C223" s="4"/>
      <c r="D223" s="5"/>
      <c r="E223" s="5"/>
      <c r="F223" s="6"/>
      <c r="G223" s="44"/>
      <c r="H223" s="217"/>
      <c r="I223" s="36"/>
      <c r="J223" s="180"/>
      <c r="K223" s="6"/>
      <c r="L223" s="36"/>
      <c r="M223" s="121"/>
      <c r="N223" s="3"/>
      <c r="O223" s="7"/>
      <c r="P223" s="7"/>
      <c r="Q223" s="3"/>
    </row>
    <row r="224" spans="1:17">
      <c r="A224">
        <v>196</v>
      </c>
      <c r="B224" s="162"/>
      <c r="C224" s="4"/>
      <c r="D224" s="5"/>
      <c r="E224" s="5"/>
      <c r="F224" s="164"/>
      <c r="G224" s="60"/>
      <c r="H224" s="217"/>
      <c r="I224" s="36"/>
      <c r="J224" s="180"/>
      <c r="K224" s="6"/>
      <c r="L224" s="36"/>
      <c r="M224" s="114"/>
      <c r="N224" s="3"/>
      <c r="O224" s="7"/>
      <c r="P224" s="7"/>
      <c r="Q224" s="3"/>
    </row>
    <row r="225" spans="1:17">
      <c r="A225">
        <v>197</v>
      </c>
      <c r="B225" s="162"/>
      <c r="C225" s="155"/>
      <c r="D225" s="155"/>
      <c r="E225" s="155"/>
      <c r="F225" s="156"/>
      <c r="G225" s="159"/>
      <c r="H225" s="219"/>
      <c r="I225" s="158"/>
      <c r="J225" s="182"/>
      <c r="K225" s="156"/>
      <c r="L225" s="158"/>
      <c r="M225" s="157"/>
      <c r="N225" s="47"/>
      <c r="O225" s="7"/>
      <c r="P225" s="7"/>
      <c r="Q225" s="3"/>
    </row>
    <row r="226" spans="1:17">
      <c r="A226">
        <v>198</v>
      </c>
      <c r="B226" s="162"/>
      <c r="C226" s="4"/>
      <c r="D226" s="5"/>
      <c r="E226" s="5"/>
      <c r="F226" s="6"/>
      <c r="G226" s="44"/>
      <c r="H226" s="217"/>
      <c r="I226" s="218"/>
      <c r="J226" s="180"/>
      <c r="K226" s="6"/>
      <c r="L226" s="36"/>
      <c r="M226" s="114"/>
      <c r="N226" s="3"/>
      <c r="O226" s="7"/>
      <c r="P226" s="7"/>
      <c r="Q226" s="3"/>
    </row>
    <row r="227" spans="1:17">
      <c r="A227">
        <v>199</v>
      </c>
      <c r="B227" s="162"/>
      <c r="C227" s="4"/>
      <c r="D227" s="5"/>
      <c r="E227" s="5"/>
      <c r="F227" s="6"/>
      <c r="G227" s="44"/>
      <c r="H227" s="217"/>
      <c r="I227" s="36"/>
      <c r="J227" s="180"/>
      <c r="K227" s="6"/>
      <c r="L227" s="36"/>
      <c r="M227" s="114"/>
      <c r="N227" s="3"/>
      <c r="O227" s="7"/>
      <c r="P227" s="7"/>
      <c r="Q227" s="3"/>
    </row>
    <row r="228" spans="1:17">
      <c r="A228">
        <v>200</v>
      </c>
      <c r="B228" s="162"/>
      <c r="D228" s="5"/>
      <c r="E228" s="5"/>
      <c r="F228" s="6"/>
      <c r="G228" s="44"/>
      <c r="H228" s="217"/>
      <c r="I228" s="36"/>
      <c r="J228" s="180"/>
      <c r="K228" s="6"/>
      <c r="L228" s="36"/>
      <c r="M228" s="120"/>
      <c r="N228" s="3"/>
      <c r="O228" s="7"/>
      <c r="P228" s="7"/>
      <c r="Q228" s="3"/>
    </row>
    <row r="229" spans="1:17">
      <c r="A229">
        <v>201</v>
      </c>
      <c r="B229" s="162"/>
      <c r="C229" s="4"/>
      <c r="D229" s="5"/>
      <c r="E229" s="5"/>
      <c r="F229" s="6"/>
      <c r="G229" s="44"/>
      <c r="H229" s="217"/>
      <c r="I229" s="36"/>
      <c r="J229" s="180"/>
      <c r="K229" s="6"/>
      <c r="L229" s="36"/>
      <c r="M229" s="114"/>
      <c r="N229" s="3"/>
      <c r="O229" s="7"/>
      <c r="P229" s="7"/>
      <c r="Q229" s="3"/>
    </row>
    <row r="230" spans="1:17">
      <c r="A230">
        <v>202</v>
      </c>
      <c r="B230" s="162"/>
      <c r="C230" s="155"/>
      <c r="D230" s="155"/>
      <c r="E230" s="155"/>
      <c r="F230" s="156"/>
      <c r="G230" s="159"/>
      <c r="H230" s="219"/>
      <c r="I230" s="158"/>
      <c r="J230" s="182"/>
      <c r="K230" s="156"/>
      <c r="L230" s="158"/>
      <c r="M230" s="157"/>
      <c r="N230" s="47"/>
      <c r="O230" s="7"/>
      <c r="P230" s="7"/>
      <c r="Q230" s="3"/>
    </row>
    <row r="231" spans="1:17">
      <c r="A231">
        <v>203</v>
      </c>
      <c r="B231" s="162"/>
      <c r="D231" s="5"/>
      <c r="E231" s="5"/>
      <c r="F231" s="6"/>
      <c r="G231" s="44"/>
      <c r="H231" s="217"/>
      <c r="I231" s="36"/>
      <c r="J231" s="180"/>
      <c r="K231" s="6"/>
      <c r="L231" s="36"/>
      <c r="M231" s="120"/>
      <c r="N231" s="3"/>
      <c r="O231" s="7"/>
      <c r="P231" s="7"/>
      <c r="Q231" s="3"/>
    </row>
    <row r="232" spans="1:17">
      <c r="A232">
        <v>204</v>
      </c>
      <c r="B232" s="162"/>
      <c r="C232" s="4"/>
      <c r="D232" s="5"/>
      <c r="E232" s="5"/>
      <c r="F232" s="6"/>
      <c r="G232" s="44"/>
      <c r="H232" s="217"/>
      <c r="I232" s="36"/>
      <c r="J232" s="180"/>
      <c r="K232" s="6"/>
      <c r="L232" s="36"/>
      <c r="M232" s="114"/>
      <c r="N232" s="3"/>
      <c r="O232" s="7"/>
      <c r="P232" s="7"/>
      <c r="Q232" s="3"/>
    </row>
    <row r="233" spans="1:17">
      <c r="A233">
        <v>205</v>
      </c>
      <c r="B233" s="162"/>
      <c r="C233" s="4"/>
      <c r="D233" s="5"/>
      <c r="E233" s="5"/>
      <c r="F233" s="6"/>
      <c r="G233" s="44"/>
      <c r="H233" s="217"/>
      <c r="I233" s="36"/>
      <c r="J233" s="180"/>
      <c r="K233" s="6"/>
      <c r="L233" s="36"/>
      <c r="M233" s="114"/>
      <c r="N233" s="3"/>
      <c r="O233" s="7"/>
      <c r="P233" s="7"/>
      <c r="Q233" s="3"/>
    </row>
    <row r="234" spans="1:17">
      <c r="A234">
        <v>206</v>
      </c>
      <c r="B234" s="162"/>
      <c r="C234" s="4"/>
      <c r="D234" s="5"/>
      <c r="E234" s="5"/>
      <c r="F234" s="6"/>
      <c r="G234" s="44"/>
      <c r="H234" s="217"/>
      <c r="I234" s="36"/>
      <c r="J234" s="180"/>
      <c r="K234" s="6"/>
      <c r="L234" s="36"/>
      <c r="M234" s="114"/>
      <c r="N234" s="3"/>
      <c r="O234" s="7"/>
      <c r="P234" s="7"/>
      <c r="Q234" s="3"/>
    </row>
    <row r="235" spans="1:17">
      <c r="A235">
        <v>207</v>
      </c>
      <c r="B235" s="162"/>
      <c r="C235" s="4"/>
      <c r="D235" s="5"/>
      <c r="E235" s="5"/>
      <c r="F235" s="6"/>
      <c r="G235" s="44"/>
      <c r="H235" s="217"/>
      <c r="I235" s="36"/>
      <c r="J235" s="180"/>
      <c r="K235" s="6"/>
      <c r="L235" s="36"/>
      <c r="M235" s="114"/>
      <c r="N235" s="3"/>
      <c r="O235" s="7"/>
      <c r="P235" s="7"/>
      <c r="Q235" s="3"/>
    </row>
    <row r="236" spans="1:17">
      <c r="A236">
        <v>208</v>
      </c>
      <c r="B236" s="162"/>
      <c r="C236" s="4"/>
      <c r="D236" s="5"/>
      <c r="E236" s="5"/>
      <c r="F236" s="6"/>
      <c r="G236" s="44"/>
      <c r="H236" s="217"/>
      <c r="I236" s="36"/>
      <c r="J236" s="180"/>
      <c r="K236" s="6"/>
      <c r="L236" s="36"/>
      <c r="M236" s="114"/>
      <c r="N236" s="3"/>
      <c r="O236" s="7"/>
      <c r="P236" s="7"/>
      <c r="Q236" s="3"/>
    </row>
    <row r="237" spans="1:17" ht="15.75" thickBot="1">
      <c r="A237">
        <v>209</v>
      </c>
      <c r="B237" s="163"/>
      <c r="C237" s="4"/>
      <c r="D237" s="5"/>
      <c r="E237" s="5"/>
      <c r="F237" s="6"/>
      <c r="G237" s="44"/>
      <c r="H237" s="223"/>
      <c r="I237" s="36"/>
      <c r="J237" s="180"/>
      <c r="K237" s="6"/>
      <c r="L237" s="36"/>
      <c r="M237" s="114"/>
      <c r="N237" s="3"/>
      <c r="O237" s="7"/>
      <c r="P237" s="7"/>
      <c r="Q237" s="3"/>
    </row>
    <row r="238" spans="1:17" ht="25.35" customHeight="1">
      <c r="A238">
        <v>210</v>
      </c>
      <c r="H238" s="191"/>
      <c r="I238" s="192"/>
      <c r="J238" s="193"/>
    </row>
    <row r="239" spans="1:17">
      <c r="A239">
        <v>211</v>
      </c>
      <c r="B239" s="125"/>
      <c r="C239" s="4"/>
      <c r="D239" s="5"/>
      <c r="E239" s="5"/>
      <c r="F239" s="6"/>
      <c r="G239" s="44"/>
      <c r="H239" s="217"/>
      <c r="I239" s="36"/>
      <c r="J239" s="180"/>
      <c r="K239" s="6"/>
      <c r="L239" s="36"/>
      <c r="M239" s="114"/>
      <c r="N239" s="3"/>
      <c r="O239" s="7"/>
      <c r="P239" s="7"/>
      <c r="Q239" s="3"/>
    </row>
    <row r="240" spans="1:17">
      <c r="A240">
        <v>212</v>
      </c>
      <c r="B240" s="126"/>
      <c r="C240" s="4"/>
      <c r="D240" s="5"/>
      <c r="E240" s="5"/>
      <c r="F240" s="6"/>
      <c r="G240" s="44"/>
      <c r="H240" s="217"/>
      <c r="I240" s="36"/>
      <c r="J240" s="180"/>
      <c r="K240" s="6"/>
      <c r="L240" s="36"/>
      <c r="M240" s="114"/>
      <c r="N240" s="3"/>
      <c r="O240" s="7"/>
      <c r="P240" s="7"/>
      <c r="Q240" s="3"/>
    </row>
    <row r="241" spans="1:17">
      <c r="A241">
        <v>213</v>
      </c>
      <c r="B241" s="126"/>
      <c r="C241" s="4" t="s">
        <v>31</v>
      </c>
      <c r="D241" s="5"/>
      <c r="E241" s="5"/>
      <c r="F241" s="6"/>
      <c r="G241" s="44"/>
      <c r="H241" s="197"/>
      <c r="I241" s="36"/>
      <c r="J241" s="181"/>
      <c r="K241" s="6"/>
      <c r="L241" s="36"/>
      <c r="M241" s="114"/>
      <c r="N241" s="3"/>
      <c r="O241" s="7"/>
      <c r="P241" s="7"/>
      <c r="Q241" s="3"/>
    </row>
    <row r="242" spans="1:17">
      <c r="A242">
        <v>214</v>
      </c>
      <c r="B242" s="126"/>
      <c r="C242" s="4"/>
      <c r="D242" s="5" t="s">
        <v>1167</v>
      </c>
      <c r="E242" s="5"/>
      <c r="F242" s="6"/>
      <c r="G242" s="44"/>
      <c r="H242" s="197"/>
      <c r="I242" s="36"/>
      <c r="J242" s="180" t="s">
        <v>1166</v>
      </c>
      <c r="K242" s="6"/>
      <c r="L242" s="36"/>
      <c r="M242" s="114"/>
      <c r="N242" s="3"/>
      <c r="O242" s="7"/>
      <c r="P242" s="7"/>
      <c r="Q242" s="3"/>
    </row>
    <row r="243" spans="1:17">
      <c r="A243">
        <v>215</v>
      </c>
      <c r="B243" s="126"/>
      <c r="C243" s="4"/>
      <c r="D243" s="5" t="s">
        <v>32</v>
      </c>
      <c r="E243" s="5"/>
      <c r="F243" s="6"/>
      <c r="G243" s="44"/>
      <c r="H243" s="197"/>
      <c r="I243" s="36"/>
      <c r="J243" s="181"/>
      <c r="K243" s="6"/>
      <c r="L243" s="36"/>
      <c r="M243" s="114"/>
      <c r="N243" s="3"/>
      <c r="O243" s="7"/>
      <c r="P243" s="7"/>
      <c r="Q243" s="3"/>
    </row>
    <row r="244" spans="1:17">
      <c r="A244">
        <v>216</v>
      </c>
      <c r="B244" s="126"/>
      <c r="C244" s="4"/>
      <c r="D244" s="5" t="s">
        <v>33</v>
      </c>
      <c r="E244" s="5"/>
      <c r="F244" s="6"/>
      <c r="G244" s="44"/>
      <c r="H244" s="197"/>
      <c r="I244" s="36"/>
      <c r="J244" s="181"/>
      <c r="K244" s="6"/>
      <c r="L244" s="36"/>
      <c r="M244" s="114"/>
      <c r="N244" s="3"/>
      <c r="O244" s="7"/>
      <c r="P244" s="7"/>
      <c r="Q244" s="3"/>
    </row>
    <row r="245" spans="1:17">
      <c r="A245">
        <v>217</v>
      </c>
      <c r="B245" s="126"/>
      <c r="C245" s="4"/>
      <c r="D245" s="5" t="s">
        <v>34</v>
      </c>
      <c r="E245" s="5"/>
      <c r="F245" s="6"/>
      <c r="G245" s="44"/>
      <c r="H245" s="197"/>
      <c r="I245" s="36"/>
      <c r="J245" s="181"/>
      <c r="K245" s="6"/>
      <c r="L245" s="36"/>
      <c r="M245" s="114"/>
      <c r="N245" s="3"/>
      <c r="O245" s="7"/>
      <c r="P245" s="7"/>
      <c r="Q245" s="3"/>
    </row>
    <row r="246" spans="1:17">
      <c r="A246">
        <v>218</v>
      </c>
      <c r="B246" s="126"/>
      <c r="C246" s="4"/>
      <c r="D246" s="5"/>
      <c r="E246" s="5"/>
      <c r="F246" s="6" t="s">
        <v>35</v>
      </c>
      <c r="G246" s="44"/>
      <c r="H246" s="197"/>
      <c r="I246" s="36"/>
      <c r="J246" s="181"/>
      <c r="K246" s="6"/>
      <c r="L246" s="36"/>
      <c r="M246" s="114"/>
      <c r="N246" s="3"/>
      <c r="O246" s="7"/>
      <c r="P246" s="7"/>
      <c r="Q246" s="3"/>
    </row>
    <row r="247" spans="1:17">
      <c r="A247">
        <v>219</v>
      </c>
      <c r="B247" s="126"/>
      <c r="C247" s="4"/>
      <c r="D247" s="5"/>
      <c r="E247" s="5"/>
      <c r="F247" s="6" t="s">
        <v>36</v>
      </c>
      <c r="G247" s="44"/>
      <c r="H247" s="197"/>
      <c r="I247" s="36"/>
      <c r="J247" s="181"/>
      <c r="K247" s="6"/>
      <c r="L247" s="36"/>
      <c r="M247" s="114"/>
      <c r="N247" s="3"/>
      <c r="O247" s="7"/>
      <c r="P247" s="7"/>
      <c r="Q247" s="3"/>
    </row>
    <row r="248" spans="1:17">
      <c r="A248">
        <v>220</v>
      </c>
      <c r="B248" s="126"/>
      <c r="C248" s="4" t="s">
        <v>41</v>
      </c>
      <c r="D248" s="5"/>
      <c r="E248" s="5"/>
      <c r="F248" s="6"/>
      <c r="G248" s="44"/>
      <c r="H248" s="224"/>
      <c r="I248" s="37"/>
      <c r="J248" s="181"/>
      <c r="K248" s="175"/>
      <c r="L248" s="37"/>
      <c r="M248" s="119"/>
      <c r="N248" s="7"/>
      <c r="O248" s="7"/>
      <c r="P248" s="7"/>
      <c r="Q248" s="3"/>
    </row>
    <row r="249" spans="1:17">
      <c r="A249">
        <v>221</v>
      </c>
      <c r="B249" s="126"/>
      <c r="C249" s="4"/>
      <c r="D249" s="5" t="s">
        <v>42</v>
      </c>
      <c r="E249" s="5"/>
      <c r="F249" s="6"/>
      <c r="G249" s="44"/>
      <c r="H249" s="197"/>
      <c r="I249" s="36"/>
      <c r="J249" s="181"/>
      <c r="K249" s="6"/>
      <c r="L249" s="36"/>
      <c r="M249" s="114"/>
      <c r="N249" s="3"/>
      <c r="O249" s="7"/>
      <c r="P249" s="7"/>
      <c r="Q249" s="3"/>
    </row>
    <row r="250" spans="1:17">
      <c r="A250">
        <v>222</v>
      </c>
      <c r="B250" s="126"/>
      <c r="C250" s="4"/>
      <c r="D250" s="5" t="s">
        <v>43</v>
      </c>
      <c r="E250" s="5"/>
      <c r="F250" s="6"/>
      <c r="G250" s="44"/>
      <c r="H250" s="197"/>
      <c r="I250" s="36"/>
      <c r="J250" s="181"/>
      <c r="K250" s="6"/>
      <c r="L250" s="36"/>
      <c r="M250" s="114"/>
      <c r="N250" s="3"/>
      <c r="O250" s="7"/>
      <c r="P250" s="7"/>
      <c r="Q250" s="3"/>
    </row>
    <row r="251" spans="1:17">
      <c r="A251">
        <v>223</v>
      </c>
      <c r="B251" s="126"/>
      <c r="C251" s="4" t="s">
        <v>881</v>
      </c>
      <c r="D251" s="5"/>
      <c r="E251" s="5"/>
      <c r="F251" s="6"/>
      <c r="G251" s="44"/>
      <c r="H251" s="197"/>
      <c r="I251" s="36"/>
      <c r="J251" s="181"/>
      <c r="K251" s="6"/>
      <c r="L251" s="36" t="s">
        <v>883</v>
      </c>
      <c r="M251" s="114"/>
      <c r="N251" s="3"/>
      <c r="O251" s="7">
        <v>10</v>
      </c>
      <c r="P251" s="7">
        <v>902</v>
      </c>
      <c r="Q251" s="3"/>
    </row>
    <row r="252" spans="1:17">
      <c r="A252">
        <v>224</v>
      </c>
      <c r="B252" s="126"/>
      <c r="C252" s="4"/>
      <c r="D252" s="5" t="s">
        <v>882</v>
      </c>
      <c r="E252" s="5"/>
      <c r="F252" s="6"/>
      <c r="G252" s="44"/>
      <c r="H252" s="197"/>
      <c r="I252" s="36"/>
      <c r="J252" s="181"/>
      <c r="K252" s="6"/>
      <c r="L252" s="36"/>
      <c r="M252" s="114"/>
      <c r="N252" s="3"/>
      <c r="O252" s="7">
        <v>10</v>
      </c>
      <c r="P252" s="7"/>
      <c r="Q252" s="3"/>
    </row>
    <row r="253" spans="1:17">
      <c r="A253">
        <v>225</v>
      </c>
      <c r="B253" s="126"/>
      <c r="C253" s="4"/>
      <c r="D253" s="5" t="s">
        <v>49</v>
      </c>
      <c r="E253" s="5"/>
      <c r="F253" s="6"/>
      <c r="G253" s="44"/>
      <c r="H253" s="197"/>
      <c r="I253" s="36"/>
      <c r="J253" s="181"/>
      <c r="K253" s="6"/>
      <c r="L253" s="36"/>
      <c r="M253" s="114"/>
      <c r="N253" s="3"/>
      <c r="O253" s="7">
        <v>10</v>
      </c>
      <c r="P253" s="7"/>
      <c r="Q253" s="3"/>
    </row>
    <row r="254" spans="1:17">
      <c r="A254">
        <v>226</v>
      </c>
      <c r="B254" s="126"/>
      <c r="C254" s="4"/>
      <c r="D254" s="5"/>
      <c r="E254" s="5"/>
      <c r="F254" s="6"/>
      <c r="G254" s="44"/>
      <c r="H254" s="197"/>
      <c r="I254" s="36"/>
      <c r="J254" s="181"/>
      <c r="K254" s="6"/>
      <c r="L254" s="36"/>
      <c r="M254" s="114"/>
      <c r="N254" s="3"/>
      <c r="O254" s="7"/>
      <c r="P254" s="7"/>
      <c r="Q254" s="3"/>
    </row>
    <row r="255" spans="1:17">
      <c r="A255">
        <v>227</v>
      </c>
      <c r="B255" s="126"/>
      <c r="C255" s="4" t="s">
        <v>44</v>
      </c>
      <c r="D255" s="5"/>
      <c r="E255" s="5"/>
      <c r="F255" s="6"/>
      <c r="G255" s="44"/>
      <c r="H255" s="197"/>
      <c r="I255" s="36"/>
      <c r="J255" s="180"/>
      <c r="K255" s="6"/>
      <c r="L255" s="36"/>
      <c r="M255" s="114"/>
      <c r="N255" s="3"/>
      <c r="O255" s="7"/>
      <c r="P255" s="7"/>
      <c r="Q255" s="3"/>
    </row>
    <row r="256" spans="1:17">
      <c r="A256">
        <v>228</v>
      </c>
      <c r="B256" s="126"/>
      <c r="C256" s="4"/>
      <c r="D256" s="5" t="s">
        <v>45</v>
      </c>
      <c r="E256" s="5"/>
      <c r="F256" s="6"/>
      <c r="G256" s="44"/>
      <c r="H256" s="197"/>
      <c r="I256" s="36"/>
      <c r="J256" s="180"/>
      <c r="K256" s="6"/>
      <c r="L256" s="36"/>
      <c r="M256" s="114"/>
      <c r="N256" s="3"/>
      <c r="O256" s="7"/>
      <c r="P256" s="7"/>
      <c r="Q256" s="3"/>
    </row>
    <row r="257" spans="1:17">
      <c r="A257">
        <v>229</v>
      </c>
      <c r="B257" s="126"/>
      <c r="C257" s="4"/>
      <c r="D257" s="5" t="s">
        <v>46</v>
      </c>
      <c r="E257" s="5"/>
      <c r="F257" s="6"/>
      <c r="G257" s="44"/>
      <c r="H257" s="197"/>
      <c r="I257" s="36"/>
      <c r="J257" s="180"/>
      <c r="K257" s="6"/>
      <c r="L257" s="36"/>
      <c r="M257" s="114"/>
      <c r="N257" s="3"/>
      <c r="O257" s="7"/>
      <c r="P257" s="7"/>
      <c r="Q257" s="3"/>
    </row>
    <row r="258" spans="1:17">
      <c r="A258">
        <v>230</v>
      </c>
      <c r="B258" s="126"/>
      <c r="C258" s="4"/>
      <c r="D258" s="5" t="s">
        <v>48</v>
      </c>
      <c r="E258" s="5"/>
      <c r="F258" s="6"/>
      <c r="G258" s="44"/>
      <c r="H258" s="197"/>
      <c r="I258" s="36"/>
      <c r="J258" s="180"/>
      <c r="K258" s="6"/>
      <c r="L258" s="36"/>
      <c r="M258" s="114"/>
      <c r="N258" s="3"/>
      <c r="O258" s="7"/>
      <c r="P258" s="7"/>
      <c r="Q258" s="3"/>
    </row>
    <row r="259" spans="1:17">
      <c r="A259">
        <v>231</v>
      </c>
      <c r="B259" s="126"/>
      <c r="C259" s="4"/>
      <c r="D259" s="5" t="s">
        <v>49</v>
      </c>
      <c r="E259" s="5"/>
      <c r="F259" s="6"/>
      <c r="G259" s="44"/>
      <c r="H259" s="197"/>
      <c r="I259" s="36"/>
      <c r="J259" s="180"/>
      <c r="K259" s="6"/>
      <c r="L259" s="36"/>
      <c r="M259" s="114"/>
      <c r="N259" s="3"/>
      <c r="O259" s="7"/>
      <c r="P259" s="7"/>
      <c r="Q259" s="3"/>
    </row>
    <row r="260" spans="1:17">
      <c r="A260">
        <v>232</v>
      </c>
      <c r="B260" s="126"/>
      <c r="C260" s="4"/>
      <c r="D260" s="5" t="s">
        <v>50</v>
      </c>
      <c r="E260" s="5"/>
      <c r="F260" s="6"/>
      <c r="G260" s="44"/>
      <c r="H260" s="197"/>
      <c r="I260" s="36"/>
      <c r="J260" s="180"/>
      <c r="K260" s="6"/>
      <c r="L260" s="36"/>
      <c r="M260" s="114"/>
      <c r="N260" s="3"/>
      <c r="O260" s="7"/>
      <c r="P260" s="7"/>
      <c r="Q260" s="3"/>
    </row>
    <row r="261" spans="1:17">
      <c r="A261">
        <v>233</v>
      </c>
      <c r="B261" s="126"/>
      <c r="C261" s="4"/>
      <c r="D261" s="5" t="s">
        <v>51</v>
      </c>
      <c r="E261" s="5"/>
      <c r="F261" s="6"/>
      <c r="G261" s="44"/>
      <c r="H261" s="197"/>
      <c r="I261" s="36"/>
      <c r="J261" s="180"/>
      <c r="K261" s="6"/>
      <c r="L261" s="36"/>
      <c r="M261" s="114"/>
      <c r="N261" s="3"/>
      <c r="O261" s="7"/>
      <c r="P261" s="7"/>
      <c r="Q261" s="3"/>
    </row>
    <row r="262" spans="1:17">
      <c r="A262">
        <v>234</v>
      </c>
      <c r="B262" s="126"/>
      <c r="C262" s="4"/>
      <c r="D262" s="5"/>
      <c r="E262" s="5"/>
      <c r="F262" s="6"/>
      <c r="G262" s="44"/>
      <c r="H262" s="217"/>
      <c r="I262" s="36"/>
      <c r="J262" s="180"/>
      <c r="K262" s="6"/>
      <c r="L262" s="36"/>
      <c r="M262" s="114"/>
      <c r="N262" s="3"/>
      <c r="O262" s="7"/>
      <c r="P262" s="7"/>
      <c r="Q262" s="3"/>
    </row>
    <row r="263" spans="1:17">
      <c r="A263">
        <v>235</v>
      </c>
      <c r="B263" s="126"/>
      <c r="C263" s="4"/>
      <c r="D263" s="5"/>
      <c r="E263" s="5"/>
      <c r="F263" s="6"/>
      <c r="G263" s="44"/>
      <c r="H263" s="217"/>
      <c r="I263" s="36"/>
      <c r="J263" s="180"/>
      <c r="K263" s="6"/>
      <c r="L263" s="36"/>
      <c r="M263" s="114"/>
      <c r="N263" s="3"/>
      <c r="O263" s="7"/>
      <c r="P263" s="7"/>
      <c r="Q263" s="3"/>
    </row>
    <row r="264" spans="1:17">
      <c r="A264">
        <v>236</v>
      </c>
      <c r="B264" s="127"/>
      <c r="C264" s="4"/>
      <c r="D264" s="5"/>
      <c r="E264" s="5"/>
      <c r="F264" s="6"/>
      <c r="G264" s="44"/>
      <c r="H264" s="217"/>
      <c r="I264" s="36"/>
      <c r="J264" s="180"/>
      <c r="K264" s="6"/>
      <c r="L264" s="36"/>
      <c r="M264" s="114"/>
      <c r="N264" s="3"/>
      <c r="O264" s="7"/>
      <c r="P264" s="7"/>
      <c r="Q264" s="3"/>
    </row>
    <row r="265" spans="1:17" ht="25.35" customHeight="1">
      <c r="H265" s="191"/>
      <c r="I265" s="192"/>
      <c r="J265" s="193"/>
    </row>
    <row r="266" spans="1:17">
      <c r="C266" s="4"/>
      <c r="D266" s="5"/>
      <c r="E266" s="5"/>
      <c r="F266" s="6"/>
      <c r="G266" s="44"/>
      <c r="H266" s="217"/>
      <c r="I266" s="36"/>
      <c r="J266" s="180"/>
      <c r="K266" s="6"/>
      <c r="L266" s="36"/>
      <c r="M266" s="114"/>
      <c r="N266" s="3"/>
      <c r="O266" s="7"/>
      <c r="P266" s="7"/>
      <c r="Q266" s="3"/>
    </row>
    <row r="267" spans="1:17">
      <c r="C267" s="4"/>
      <c r="D267" s="5"/>
      <c r="E267" s="5"/>
      <c r="F267" s="6"/>
      <c r="G267" s="44"/>
      <c r="H267" s="217"/>
      <c r="I267" s="36"/>
      <c r="J267" s="180"/>
      <c r="K267" s="6"/>
      <c r="L267" s="36"/>
      <c r="M267" s="114"/>
      <c r="N267" s="3"/>
      <c r="O267" s="7"/>
      <c r="P267" s="7"/>
      <c r="Q267" s="3"/>
    </row>
    <row r="268" spans="1:17">
      <c r="C268" s="4"/>
      <c r="D268" s="5"/>
      <c r="E268" s="5"/>
      <c r="F268" s="6"/>
      <c r="G268" s="44"/>
      <c r="H268" s="217"/>
      <c r="I268" s="36"/>
      <c r="J268" s="180"/>
      <c r="K268" s="6"/>
      <c r="L268" s="36"/>
      <c r="M268" s="114"/>
      <c r="N268" s="3"/>
      <c r="O268" s="7"/>
      <c r="P268" s="7"/>
      <c r="Q268" s="3"/>
    </row>
    <row r="269" spans="1:17">
      <c r="C269" s="4"/>
      <c r="D269" s="5"/>
      <c r="E269" s="5"/>
      <c r="F269" s="6"/>
      <c r="G269" s="44"/>
      <c r="H269" s="217"/>
      <c r="I269" s="36"/>
      <c r="J269" s="180"/>
      <c r="K269" s="6"/>
      <c r="L269" s="36"/>
      <c r="M269" s="114"/>
      <c r="N269" s="3"/>
      <c r="O269" s="7"/>
      <c r="P269" s="7"/>
      <c r="Q269" s="3"/>
    </row>
    <row r="270" spans="1:17">
      <c r="C270" s="4"/>
      <c r="D270" s="5"/>
      <c r="E270" s="5"/>
      <c r="F270" s="6"/>
      <c r="G270" s="44"/>
      <c r="H270" s="217"/>
      <c r="I270" s="36"/>
      <c r="J270" s="180"/>
      <c r="K270" s="6"/>
      <c r="L270" s="36"/>
      <c r="M270" s="114"/>
      <c r="N270" s="3"/>
      <c r="O270" s="7"/>
      <c r="P270" s="7"/>
      <c r="Q270" s="3"/>
    </row>
    <row r="271" spans="1:17">
      <c r="C271" s="4"/>
      <c r="D271" s="5"/>
      <c r="E271" s="5"/>
      <c r="F271" s="6"/>
      <c r="G271" s="44"/>
      <c r="H271" s="197"/>
      <c r="I271" s="36"/>
      <c r="J271" s="180"/>
      <c r="K271" s="6"/>
      <c r="L271" s="36"/>
      <c r="M271" s="114"/>
      <c r="N271" s="3"/>
      <c r="O271" s="7"/>
      <c r="P271" s="7"/>
      <c r="Q271" s="3"/>
    </row>
    <row r="272" spans="1:17">
      <c r="C272" s="4"/>
      <c r="D272" s="5"/>
      <c r="E272" s="5"/>
      <c r="F272" s="6"/>
      <c r="G272" s="44"/>
      <c r="H272" s="197"/>
      <c r="I272" s="36"/>
      <c r="J272" s="180"/>
      <c r="K272" s="6"/>
      <c r="L272" s="36"/>
      <c r="M272" s="114"/>
      <c r="N272" s="3"/>
      <c r="O272" s="7"/>
      <c r="P272" s="7"/>
      <c r="Q272" s="3"/>
    </row>
    <row r="273" spans="3:17">
      <c r="C273" s="4"/>
      <c r="D273" s="5"/>
      <c r="E273" s="5"/>
      <c r="F273" s="6"/>
      <c r="G273" s="44"/>
      <c r="H273" s="197"/>
      <c r="I273" s="36"/>
      <c r="J273" s="180"/>
      <c r="K273" s="6"/>
      <c r="L273" s="36"/>
      <c r="M273" s="114"/>
      <c r="N273" s="3"/>
      <c r="O273" s="7"/>
      <c r="P273" s="7"/>
      <c r="Q273" s="3"/>
    </row>
    <row r="274" spans="3:17">
      <c r="C274" s="32"/>
      <c r="D274" s="5"/>
      <c r="E274" s="5"/>
      <c r="F274" s="6"/>
      <c r="G274" s="44"/>
      <c r="H274" s="197"/>
      <c r="I274" s="36"/>
      <c r="J274" s="180"/>
      <c r="K274" s="6"/>
      <c r="L274" s="36"/>
      <c r="M274" s="114"/>
      <c r="N274" s="3"/>
      <c r="O274" s="7"/>
      <c r="P274" s="7"/>
      <c r="Q274" s="3"/>
    </row>
    <row r="275" spans="3:17">
      <c r="C275" s="4"/>
      <c r="D275" s="5" t="s">
        <v>913</v>
      </c>
      <c r="E275" s="5"/>
      <c r="F275" s="6"/>
      <c r="G275" s="44"/>
      <c r="H275" s="197" t="s">
        <v>915</v>
      </c>
      <c r="I275" s="36"/>
      <c r="J275" s="180"/>
      <c r="K275" s="6"/>
      <c r="L275" s="36" t="s">
        <v>914</v>
      </c>
      <c r="M275" s="114"/>
      <c r="N275" s="3"/>
      <c r="O275" s="7"/>
      <c r="P275" s="7"/>
      <c r="Q275" s="3"/>
    </row>
    <row r="276" spans="3:17">
      <c r="C276" s="4"/>
      <c r="D276" s="5"/>
      <c r="E276" s="5"/>
      <c r="F276" s="6"/>
      <c r="G276" s="44"/>
      <c r="H276" s="197"/>
      <c r="I276" s="36"/>
      <c r="J276" s="180"/>
      <c r="K276" s="6"/>
      <c r="L276" s="36"/>
      <c r="M276" s="114"/>
      <c r="N276" s="3"/>
      <c r="O276" s="7"/>
      <c r="P276" s="7"/>
      <c r="Q276" s="3"/>
    </row>
    <row r="277" spans="3:17">
      <c r="C277" s="4"/>
      <c r="D277" s="5"/>
      <c r="E277" s="5"/>
      <c r="F277" s="6"/>
      <c r="G277" s="44"/>
      <c r="H277" s="197"/>
      <c r="I277" s="36"/>
      <c r="J277" s="180"/>
      <c r="K277" s="6"/>
      <c r="L277" s="36"/>
      <c r="M277" s="114"/>
      <c r="N277" s="3"/>
      <c r="O277" s="7"/>
      <c r="P277" s="7"/>
      <c r="Q277" s="3"/>
    </row>
    <row r="278" spans="3:17">
      <c r="C278" s="4"/>
      <c r="D278" s="5"/>
      <c r="E278" s="5"/>
      <c r="F278" s="6"/>
      <c r="G278" s="44"/>
      <c r="H278" s="197"/>
      <c r="I278" s="36"/>
      <c r="J278" s="180"/>
      <c r="K278" s="6"/>
      <c r="L278" s="36"/>
      <c r="M278" s="114"/>
      <c r="N278" s="3"/>
      <c r="O278" s="7"/>
      <c r="P278" s="7"/>
      <c r="Q278" s="3"/>
    </row>
    <row r="279" spans="3:17">
      <c r="C279" s="4"/>
      <c r="D279" s="5"/>
      <c r="E279" s="5"/>
      <c r="F279" s="6"/>
      <c r="G279" s="44"/>
      <c r="H279" s="197"/>
      <c r="I279" s="36"/>
      <c r="J279" s="180"/>
      <c r="K279" s="6"/>
      <c r="L279" s="36"/>
      <c r="M279" s="114"/>
      <c r="N279" s="3"/>
      <c r="O279" s="7"/>
      <c r="P279" s="7"/>
      <c r="Q279" s="3"/>
    </row>
    <row r="280" spans="3:17">
      <c r="C280" s="4"/>
      <c r="D280" s="5"/>
      <c r="E280" s="5"/>
      <c r="F280" s="6"/>
      <c r="G280" s="44"/>
      <c r="H280" s="197"/>
      <c r="I280" s="36"/>
      <c r="J280" s="180"/>
      <c r="K280" s="6"/>
      <c r="L280" s="36"/>
      <c r="M280" s="114"/>
      <c r="N280" s="3"/>
      <c r="O280" s="7"/>
      <c r="P280" s="7"/>
      <c r="Q280" s="3"/>
    </row>
    <row r="281" spans="3:17">
      <c r="C281" s="4"/>
      <c r="D281" s="5"/>
      <c r="E281" s="5"/>
      <c r="F281" s="6"/>
      <c r="G281" s="44"/>
      <c r="H281" s="197"/>
      <c r="I281" s="36"/>
      <c r="J281" s="180"/>
      <c r="K281" s="6"/>
      <c r="L281" s="36"/>
      <c r="M281" s="114"/>
      <c r="N281" s="3"/>
      <c r="O281" s="7"/>
      <c r="P281" s="7"/>
      <c r="Q281" s="3"/>
    </row>
    <row r="282" spans="3:17">
      <c r="C282" s="4"/>
      <c r="D282" s="5"/>
      <c r="E282" s="5"/>
      <c r="F282" s="6"/>
      <c r="G282" s="44"/>
      <c r="H282" s="197"/>
      <c r="I282" s="36"/>
      <c r="J282" s="180"/>
      <c r="K282" s="6"/>
      <c r="L282" s="36"/>
      <c r="M282" s="114"/>
      <c r="N282" s="3"/>
      <c r="O282" s="7"/>
      <c r="P282" s="7"/>
      <c r="Q282" s="3"/>
    </row>
    <row r="283" spans="3:17">
      <c r="C283" s="4"/>
      <c r="D283" s="5"/>
      <c r="E283" s="5"/>
      <c r="F283" s="6"/>
      <c r="G283" s="44"/>
      <c r="H283" s="197"/>
      <c r="I283" s="36"/>
      <c r="J283" s="180"/>
      <c r="K283" s="6"/>
      <c r="L283" s="36"/>
      <c r="M283" s="114"/>
      <c r="N283" s="3"/>
      <c r="O283" s="7"/>
      <c r="P283" s="7"/>
      <c r="Q283" s="3"/>
    </row>
    <row r="284" spans="3:17">
      <c r="C284" s="4"/>
      <c r="D284" s="5"/>
      <c r="E284" s="5"/>
      <c r="F284" s="6"/>
      <c r="G284" s="44"/>
      <c r="H284" s="197"/>
      <c r="I284" s="36"/>
      <c r="J284" s="180"/>
      <c r="K284" s="6"/>
      <c r="L284" s="36"/>
      <c r="M284" s="114"/>
      <c r="N284" s="3"/>
      <c r="O284" s="7"/>
      <c r="P284" s="7"/>
      <c r="Q284" s="3"/>
    </row>
    <row r="285" spans="3:17">
      <c r="C285" s="4"/>
      <c r="D285" s="5"/>
      <c r="E285" s="5"/>
      <c r="F285" s="6"/>
      <c r="G285" s="44"/>
      <c r="H285" s="197"/>
      <c r="I285" s="36"/>
      <c r="J285" s="180"/>
      <c r="K285" s="6"/>
      <c r="L285" s="36"/>
      <c r="M285" s="114"/>
      <c r="N285" s="3"/>
      <c r="O285" s="7"/>
      <c r="P285" s="7"/>
      <c r="Q285" s="3"/>
    </row>
    <row r="286" spans="3:17">
      <c r="C286" s="4"/>
      <c r="D286" s="5"/>
      <c r="E286" s="5"/>
      <c r="F286" s="6"/>
      <c r="G286" s="44"/>
      <c r="H286" s="197"/>
      <c r="I286" s="36"/>
      <c r="J286" s="180"/>
      <c r="K286" s="6"/>
      <c r="L286" s="36"/>
      <c r="M286" s="114"/>
      <c r="N286" s="3"/>
      <c r="O286" s="7"/>
      <c r="P286" s="7"/>
      <c r="Q286" s="3"/>
    </row>
    <row r="287" spans="3:17">
      <c r="C287" s="4"/>
      <c r="D287" s="5"/>
      <c r="E287" s="5"/>
      <c r="F287" s="6"/>
      <c r="G287" s="44"/>
      <c r="H287" s="197"/>
      <c r="I287" s="36"/>
      <c r="J287" s="180"/>
      <c r="K287" s="6"/>
      <c r="L287" s="36"/>
      <c r="M287" s="114"/>
      <c r="N287" s="3"/>
      <c r="O287" s="7"/>
      <c r="P287" s="7"/>
      <c r="Q287" s="3"/>
    </row>
    <row r="288" spans="3:17">
      <c r="C288" s="4"/>
      <c r="D288" s="5"/>
      <c r="E288" s="5"/>
      <c r="F288" s="6"/>
      <c r="G288" s="44"/>
      <c r="H288" s="197"/>
      <c r="I288" s="36"/>
      <c r="J288" s="180"/>
      <c r="K288" s="6"/>
      <c r="L288" s="36"/>
      <c r="M288" s="114"/>
      <c r="N288" s="3"/>
      <c r="O288" s="7"/>
      <c r="P288" s="7"/>
      <c r="Q288" s="3"/>
    </row>
    <row r="289" spans="3:17" ht="15.75" thickBot="1">
      <c r="C289" s="4"/>
      <c r="D289" s="5"/>
      <c r="E289" s="5"/>
      <c r="F289" s="6"/>
      <c r="G289" s="44"/>
      <c r="H289" s="225"/>
      <c r="I289" s="226"/>
      <c r="J289" s="183"/>
      <c r="K289" s="6"/>
      <c r="L289" s="36"/>
      <c r="M289" s="114"/>
      <c r="N289" s="3"/>
      <c r="O289" s="7"/>
      <c r="P289" s="7"/>
      <c r="Q289" s="3"/>
    </row>
    <row r="292" spans="3:17">
      <c r="H292" s="38" t="s">
        <v>909</v>
      </c>
      <c r="I292" s="38"/>
    </row>
    <row r="293" spans="3:17">
      <c r="H293" s="38" t="s">
        <v>910</v>
      </c>
      <c r="I293" s="38"/>
    </row>
    <row r="294" spans="3:17">
      <c r="H294" s="38" t="s">
        <v>911</v>
      </c>
      <c r="I294" s="38"/>
    </row>
    <row r="295" spans="3:17">
      <c r="H295" s="38" t="s">
        <v>916</v>
      </c>
      <c r="I295" s="38"/>
    </row>
    <row r="296" spans="3:17">
      <c r="H296" s="38" t="s">
        <v>923</v>
      </c>
      <c r="I296" s="38"/>
    </row>
    <row r="297" spans="3:17">
      <c r="H297" s="38"/>
      <c r="I297" s="38"/>
    </row>
    <row r="298" spans="3:17">
      <c r="H298" s="38"/>
      <c r="I298" s="38"/>
    </row>
    <row r="299" spans="3:17">
      <c r="H299" s="38"/>
      <c r="I299" s="38"/>
    </row>
    <row r="300" spans="3:17">
      <c r="H300" s="38"/>
      <c r="I300" s="38"/>
    </row>
    <row r="301" spans="3:17">
      <c r="H301" s="38"/>
      <c r="I301" s="38"/>
    </row>
    <row r="302" spans="3:17">
      <c r="H302" s="38"/>
      <c r="I302" s="38"/>
    </row>
    <row r="303" spans="3:17">
      <c r="H303" s="38"/>
      <c r="I303" s="38"/>
    </row>
    <row r="304" spans="3:17">
      <c r="E304" t="s">
        <v>952</v>
      </c>
      <c r="F304" t="s">
        <v>954</v>
      </c>
      <c r="H304" s="38"/>
      <c r="I304" s="38"/>
    </row>
    <row r="305" spans="5:6">
      <c r="E305" t="s">
        <v>952</v>
      </c>
      <c r="F305" t="s">
        <v>963</v>
      </c>
    </row>
    <row r="306" spans="5:6">
      <c r="E306" t="s">
        <v>952</v>
      </c>
      <c r="F306" t="s">
        <v>955</v>
      </c>
    </row>
    <row r="307" spans="5:6">
      <c r="E307" t="s">
        <v>952</v>
      </c>
      <c r="F307" t="s">
        <v>956</v>
      </c>
    </row>
    <row r="308" spans="5:6">
      <c r="E308" t="s">
        <v>952</v>
      </c>
      <c r="F308" t="s">
        <v>957</v>
      </c>
    </row>
    <row r="309" spans="5:6">
      <c r="E309" t="s">
        <v>952</v>
      </c>
      <c r="F309" t="s">
        <v>958</v>
      </c>
    </row>
    <row r="310" spans="5:6">
      <c r="E310" t="s">
        <v>952</v>
      </c>
      <c r="F310" t="s">
        <v>965</v>
      </c>
    </row>
    <row r="311" spans="5:6">
      <c r="E311" t="s">
        <v>952</v>
      </c>
      <c r="F311" t="s">
        <v>959</v>
      </c>
    </row>
    <row r="312" spans="5:6">
      <c r="E312" t="s">
        <v>952</v>
      </c>
      <c r="F312" t="s">
        <v>960</v>
      </c>
    </row>
    <row r="313" spans="5:6">
      <c r="E313" t="s">
        <v>952</v>
      </c>
      <c r="F313" t="s">
        <v>961</v>
      </c>
    </row>
    <row r="314" spans="5:6">
      <c r="E314" t="s">
        <v>952</v>
      </c>
      <c r="F314" t="s">
        <v>962</v>
      </c>
    </row>
    <row r="315" spans="5:6">
      <c r="E315" t="s">
        <v>952</v>
      </c>
      <c r="F315" t="s">
        <v>964</v>
      </c>
    </row>
    <row r="316" spans="5:6">
      <c r="E316" t="s">
        <v>952</v>
      </c>
      <c r="F316" t="s">
        <v>967</v>
      </c>
    </row>
    <row r="317" spans="5:6">
      <c r="E317" t="s">
        <v>952</v>
      </c>
      <c r="F317" t="s">
        <v>968</v>
      </c>
    </row>
    <row r="318" spans="5:6">
      <c r="E318" t="s">
        <v>952</v>
      </c>
      <c r="F318" t="s">
        <v>966</v>
      </c>
    </row>
    <row r="319" spans="5:6">
      <c r="E319" t="s">
        <v>952</v>
      </c>
      <c r="F319" t="s">
        <v>971</v>
      </c>
    </row>
    <row r="320" spans="5:6">
      <c r="E320" t="s">
        <v>952</v>
      </c>
    </row>
    <row r="321" spans="5:9">
      <c r="E321" t="s">
        <v>952</v>
      </c>
    </row>
    <row r="322" spans="5:9">
      <c r="E322" t="s">
        <v>952</v>
      </c>
    </row>
    <row r="323" spans="5:9">
      <c r="E323" t="s">
        <v>952</v>
      </c>
    </row>
    <row r="324" spans="5:9">
      <c r="E324" t="s">
        <v>952</v>
      </c>
      <c r="F324" t="s">
        <v>969</v>
      </c>
      <c r="H324" s="38"/>
      <c r="I324" s="38"/>
    </row>
    <row r="325" spans="5:9">
      <c r="E325" t="s">
        <v>952</v>
      </c>
      <c r="F325" t="s">
        <v>953</v>
      </c>
      <c r="H325" s="38"/>
      <c r="I325" s="38"/>
    </row>
    <row r="326" spans="5:9">
      <c r="E326" t="s">
        <v>952</v>
      </c>
      <c r="F326" t="s">
        <v>970</v>
      </c>
    </row>
    <row r="327" spans="5:9">
      <c r="E327" t="s">
        <v>952</v>
      </c>
    </row>
  </sheetData>
  <mergeCells count="1">
    <mergeCell ref="H5:J5"/>
  </mergeCells>
  <phoneticPr fontId="2"/>
  <conditionalFormatting sqref="H44">
    <cfRule type="containsText" dxfId="76" priority="161" operator="containsText" text="NP">
      <formula>NOT(ISERROR(SEARCH("NP",H44)))</formula>
    </cfRule>
  </conditionalFormatting>
  <conditionalFormatting sqref="H52">
    <cfRule type="containsText" dxfId="75" priority="160" operator="containsText" text="NP">
      <formula>NOT(ISERROR(SEARCH("NP",H52)))</formula>
    </cfRule>
  </conditionalFormatting>
  <conditionalFormatting sqref="N8:N14">
    <cfRule type="containsText" dxfId="74" priority="146" operator="containsText" text="×">
      <formula>NOT(ISERROR(SEARCH("×",N8)))</formula>
    </cfRule>
    <cfRule type="containsText" dxfId="73" priority="147" operator="containsText" text="Nonconfirmity">
      <formula>NOT(ISERROR(SEARCH("Nonconfirmity",N8)))</formula>
    </cfRule>
    <cfRule type="containsText" dxfId="72" priority="145" operator="containsText" text="△">
      <formula>NOT(ISERROR(SEARCH("△",N8)))</formula>
    </cfRule>
  </conditionalFormatting>
  <conditionalFormatting sqref="N16:N18 N20:N23 N127:N132 N179:N181 N239:N264 N266:N289">
    <cfRule type="containsText" dxfId="71" priority="159" operator="containsText" text="Nonconfirmity">
      <formula>NOT(ISERROR(SEARCH("Nonconfirmity",N16)))</formula>
    </cfRule>
    <cfRule type="containsText" dxfId="70" priority="158" operator="containsText" text="×">
      <formula>NOT(ISERROR(SEARCH("×",N16)))</formula>
    </cfRule>
  </conditionalFormatting>
  <conditionalFormatting sqref="N25:N31">
    <cfRule type="containsText" dxfId="69" priority="31" operator="containsText" text="△">
      <formula>NOT(ISERROR(SEARCH("△",N25)))</formula>
    </cfRule>
    <cfRule type="containsText" dxfId="68" priority="32" operator="containsText" text="×">
      <formula>NOT(ISERROR(SEARCH("×",N25)))</formula>
    </cfRule>
    <cfRule type="containsText" dxfId="67" priority="33" operator="containsText" text="Nonconfirmity">
      <formula>NOT(ISERROR(SEARCH("Nonconfirmity",N25)))</formula>
    </cfRule>
  </conditionalFormatting>
  <conditionalFormatting sqref="N33:N104">
    <cfRule type="containsText" dxfId="66" priority="34" operator="containsText" text="△">
      <formula>NOT(ISERROR(SEARCH("△",N33)))</formula>
    </cfRule>
    <cfRule type="containsText" dxfId="65" priority="35" operator="containsText" text="×">
      <formula>NOT(ISERROR(SEARCH("×",N33)))</formula>
    </cfRule>
    <cfRule type="containsText" dxfId="64" priority="36" operator="containsText" text="Nonconfirmity">
      <formula>NOT(ISERROR(SEARCH("Nonconfirmity",N33)))</formula>
    </cfRule>
  </conditionalFormatting>
  <conditionalFormatting sqref="N106:N126">
    <cfRule type="containsText" dxfId="63" priority="43" operator="containsText" text="△">
      <formula>NOT(ISERROR(SEARCH("△",N106)))</formula>
    </cfRule>
    <cfRule type="containsText" dxfId="62" priority="44" operator="containsText" text="×">
      <formula>NOT(ISERROR(SEARCH("×",N106)))</formula>
    </cfRule>
    <cfRule type="containsText" dxfId="61" priority="45" operator="containsText" text="Nonconfirmity">
      <formula>NOT(ISERROR(SEARCH("Nonconfirmity",N106)))</formula>
    </cfRule>
  </conditionalFormatting>
  <conditionalFormatting sqref="N128">
    <cfRule type="containsText" dxfId="60" priority="136" operator="containsText" text="△">
      <formula>NOT(ISERROR(SEARCH("△",N128)))</formula>
    </cfRule>
    <cfRule type="containsText" dxfId="59" priority="137" operator="containsText" text="×">
      <formula>NOT(ISERROR(SEARCH("×",N128)))</formula>
    </cfRule>
    <cfRule type="containsText" dxfId="58" priority="138" operator="containsText" text="Nonconfirmity">
      <formula>NOT(ISERROR(SEARCH("Nonconfirmity",N128)))</formula>
    </cfRule>
  </conditionalFormatting>
  <conditionalFormatting sqref="N133:N135">
    <cfRule type="containsText" dxfId="57" priority="21" operator="containsText" text="Nonconfirmity">
      <formula>NOT(ISERROR(SEARCH("Nonconfirmity",N133)))</formula>
    </cfRule>
    <cfRule type="containsText" dxfId="56" priority="19" operator="containsText" text="△">
      <formula>NOT(ISERROR(SEARCH("△",N133)))</formula>
    </cfRule>
    <cfRule type="containsText" dxfId="55" priority="20" operator="containsText" text="×">
      <formula>NOT(ISERROR(SEARCH("×",N133)))</formula>
    </cfRule>
  </conditionalFormatting>
  <conditionalFormatting sqref="N136:N163">
    <cfRule type="containsText" dxfId="54" priority="29" operator="containsText" text="×">
      <formula>NOT(ISERROR(SEARCH("×",N136)))</formula>
    </cfRule>
    <cfRule type="containsText" dxfId="53" priority="28" operator="containsText" text="△">
      <formula>NOT(ISERROR(SEARCH("△",N136)))</formula>
    </cfRule>
    <cfRule type="containsText" dxfId="52" priority="30" operator="containsText" text="Nonconfirmity">
      <formula>NOT(ISERROR(SEARCH("Nonconfirmity",N136)))</formula>
    </cfRule>
  </conditionalFormatting>
  <conditionalFormatting sqref="N137">
    <cfRule type="containsText" dxfId="51" priority="25" operator="containsText" text="△">
      <formula>NOT(ISERROR(SEARCH("△",N137)))</formula>
    </cfRule>
    <cfRule type="containsText" dxfId="50" priority="26" operator="containsText" text="×">
      <formula>NOT(ISERROR(SEARCH("×",N137)))</formula>
    </cfRule>
    <cfRule type="containsText" dxfId="49" priority="27" operator="containsText" text="Nonconfirmity">
      <formula>NOT(ISERROR(SEARCH("Nonconfirmity",N137)))</formula>
    </cfRule>
  </conditionalFormatting>
  <conditionalFormatting sqref="N161:N170">
    <cfRule type="containsText" dxfId="48" priority="3" operator="containsText" text="Nonconfirmity">
      <formula>NOT(ISERROR(SEARCH("Nonconfirmity",N161)))</formula>
    </cfRule>
    <cfRule type="containsText" dxfId="47" priority="2" operator="containsText" text="×">
      <formula>NOT(ISERROR(SEARCH("×",N161)))</formula>
    </cfRule>
    <cfRule type="containsText" dxfId="46" priority="1" operator="containsText" text="△">
      <formula>NOT(ISERROR(SEARCH("△",N161)))</formula>
    </cfRule>
  </conditionalFormatting>
  <conditionalFormatting sqref="N171:N178">
    <cfRule type="containsText" dxfId="45" priority="16" operator="containsText" text="△">
      <formula>NOT(ISERROR(SEARCH("△",N171)))</formula>
    </cfRule>
    <cfRule type="containsText" dxfId="44" priority="18" operator="containsText" text="Nonconfirmity">
      <formula>NOT(ISERROR(SEARCH("Nonconfirmity",N171)))</formula>
    </cfRule>
    <cfRule type="containsText" dxfId="43" priority="17" operator="containsText" text="×">
      <formula>NOT(ISERROR(SEARCH("×",N171)))</formula>
    </cfRule>
  </conditionalFormatting>
  <conditionalFormatting sqref="N173:N175">
    <cfRule type="containsText" dxfId="42" priority="13" operator="containsText" text="△">
      <formula>NOT(ISERROR(SEARCH("△",N173)))</formula>
    </cfRule>
    <cfRule type="containsText" dxfId="41" priority="14" operator="containsText" text="×">
      <formula>NOT(ISERROR(SEARCH("×",N173)))</formula>
    </cfRule>
    <cfRule type="containsText" dxfId="40" priority="15" operator="containsText" text="Nonconfirmity">
      <formula>NOT(ISERROR(SEARCH("Nonconfirmity",N173)))</formula>
    </cfRule>
  </conditionalFormatting>
  <conditionalFormatting sqref="N179:N181 N127:N132 N16:N18 N20:N23 N239:N264 N266:N289">
    <cfRule type="containsText" dxfId="39" priority="157" operator="containsText" text="△">
      <formula>NOT(ISERROR(SEARCH("△",N16)))</formula>
    </cfRule>
  </conditionalFormatting>
  <conditionalFormatting sqref="N180">
    <cfRule type="containsText" dxfId="38" priority="150" operator="containsText" text="Nonconfirmity">
      <formula>NOT(ISERROR(SEARCH("Nonconfirmity",N180)))</formula>
    </cfRule>
    <cfRule type="containsText" dxfId="37" priority="148" operator="containsText" text="△">
      <formula>NOT(ISERROR(SEARCH("△",N180)))</formula>
    </cfRule>
    <cfRule type="containsText" dxfId="36" priority="149" operator="containsText" text="×">
      <formula>NOT(ISERROR(SEARCH("×",N180)))</formula>
    </cfRule>
  </conditionalFormatting>
  <conditionalFormatting sqref="N182:N188">
    <cfRule type="containsText" dxfId="35" priority="144" operator="containsText" text="Nonconfirmity">
      <formula>NOT(ISERROR(SEARCH("Nonconfirmity",N182)))</formula>
    </cfRule>
    <cfRule type="containsText" dxfId="34" priority="143" operator="containsText" text="×">
      <formula>NOT(ISERROR(SEARCH("×",N182)))</formula>
    </cfRule>
    <cfRule type="containsText" dxfId="33" priority="142" operator="containsText" text="△">
      <formula>NOT(ISERROR(SEARCH("△",N182)))</formula>
    </cfRule>
  </conditionalFormatting>
  <conditionalFormatting sqref="N183">
    <cfRule type="containsText" dxfId="32" priority="139" operator="containsText" text="△">
      <formula>NOT(ISERROR(SEARCH("△",N183)))</formula>
    </cfRule>
    <cfRule type="containsText" dxfId="31" priority="140" operator="containsText" text="×">
      <formula>NOT(ISERROR(SEARCH("×",N183)))</formula>
    </cfRule>
    <cfRule type="containsText" dxfId="30" priority="141" operator="containsText" text="Nonconfirmity">
      <formula>NOT(ISERROR(SEARCH("Nonconfirmity",N183)))</formula>
    </cfRule>
  </conditionalFormatting>
  <conditionalFormatting sqref="N190:N195">
    <cfRule type="containsText" dxfId="29" priority="37" operator="containsText" text="△">
      <formula>NOT(ISERROR(SEARCH("△",N190)))</formula>
    </cfRule>
    <cfRule type="containsText" dxfId="28" priority="39" operator="containsText" text="Nonconfirmity">
      <formula>NOT(ISERROR(SEARCH("Nonconfirmity",N190)))</formula>
    </cfRule>
    <cfRule type="containsText" dxfId="27" priority="38" operator="containsText" text="×">
      <formula>NOT(ISERROR(SEARCH("×",N190)))</formula>
    </cfRule>
  </conditionalFormatting>
  <conditionalFormatting sqref="N196:N203 N220:N225 N228:N230">
    <cfRule type="containsText" dxfId="26" priority="110" operator="containsText" text="×">
      <formula>NOT(ISERROR(SEARCH("×",N196)))</formula>
    </cfRule>
    <cfRule type="containsText" dxfId="25" priority="111" operator="containsText" text="Nonconfirmity">
      <formula>NOT(ISERROR(SEARCH("Nonconfirmity",N196)))</formula>
    </cfRule>
  </conditionalFormatting>
  <conditionalFormatting sqref="N198">
    <cfRule type="containsText" dxfId="24" priority="96" operator="containsText" text="Nonconfirmity">
      <formula>NOT(ISERROR(SEARCH("Nonconfirmity",N198)))</formula>
    </cfRule>
    <cfRule type="containsText" dxfId="23" priority="94" operator="containsText" text="△">
      <formula>NOT(ISERROR(SEARCH("△",N198)))</formula>
    </cfRule>
    <cfRule type="containsText" dxfId="22" priority="95" operator="containsText" text="×">
      <formula>NOT(ISERROR(SEARCH("×",N198)))</formula>
    </cfRule>
  </conditionalFormatting>
  <conditionalFormatting sqref="N204:N219">
    <cfRule type="containsText" dxfId="21" priority="72" operator="containsText" text="Nonconfirmity">
      <formula>NOT(ISERROR(SEARCH("Nonconfirmity",N204)))</formula>
    </cfRule>
    <cfRule type="containsText" dxfId="20" priority="71" operator="containsText" text="×">
      <formula>NOT(ISERROR(SEARCH("×",N204)))</formula>
    </cfRule>
    <cfRule type="containsText" dxfId="19" priority="70" operator="containsText" text="△">
      <formula>NOT(ISERROR(SEARCH("△",N204)))</formula>
    </cfRule>
  </conditionalFormatting>
  <conditionalFormatting sqref="N220:N225 N228:N230 N196:N203">
    <cfRule type="containsText" dxfId="18" priority="109" operator="containsText" text="△">
      <formula>NOT(ISERROR(SEARCH("△",N196)))</formula>
    </cfRule>
  </conditionalFormatting>
  <conditionalFormatting sqref="N222:N224">
    <cfRule type="containsText" dxfId="17" priority="107" operator="containsText" text="×">
      <formula>NOT(ISERROR(SEARCH("×",N222)))</formula>
    </cfRule>
    <cfRule type="containsText" dxfId="16" priority="108" operator="containsText" text="Nonconfirmity">
      <formula>NOT(ISERROR(SEARCH("Nonconfirmity",N222)))</formula>
    </cfRule>
    <cfRule type="containsText" dxfId="15" priority="106" operator="containsText" text="△">
      <formula>NOT(ISERROR(SEARCH("△",N222)))</formula>
    </cfRule>
  </conditionalFormatting>
  <conditionalFormatting sqref="N226:N227">
    <cfRule type="containsText" dxfId="14" priority="81" operator="containsText" text="Nonconfirmity">
      <formula>NOT(ISERROR(SEARCH("Nonconfirmity",N226)))</formula>
    </cfRule>
    <cfRule type="containsText" dxfId="13" priority="80" operator="containsText" text="×">
      <formula>NOT(ISERROR(SEARCH("×",N226)))</formula>
    </cfRule>
    <cfRule type="containsText" dxfId="12" priority="79" operator="containsText" text="△">
      <formula>NOT(ISERROR(SEARCH("△",N226)))</formula>
    </cfRule>
  </conditionalFormatting>
  <conditionalFormatting sqref="N229">
    <cfRule type="containsText" dxfId="11" priority="105" operator="containsText" text="Nonconfirmity">
      <formula>NOT(ISERROR(SEARCH("Nonconfirmity",N229)))</formula>
    </cfRule>
    <cfRule type="containsText" dxfId="10" priority="104" operator="containsText" text="×">
      <formula>NOT(ISERROR(SEARCH("×",N229)))</formula>
    </cfRule>
    <cfRule type="containsText" dxfId="9" priority="103" operator="containsText" text="△">
      <formula>NOT(ISERROR(SEARCH("△",N229)))</formula>
    </cfRule>
  </conditionalFormatting>
  <conditionalFormatting sqref="N231:N237">
    <cfRule type="containsText" dxfId="8" priority="101" operator="containsText" text="×">
      <formula>NOT(ISERROR(SEARCH("×",N231)))</formula>
    </cfRule>
    <cfRule type="containsText" dxfId="7" priority="100" operator="containsText" text="△">
      <formula>NOT(ISERROR(SEARCH("△",N231)))</formula>
    </cfRule>
    <cfRule type="containsText" dxfId="6" priority="102" operator="containsText" text="Nonconfirmity">
      <formula>NOT(ISERROR(SEARCH("Nonconfirmity",N231)))</formula>
    </cfRule>
  </conditionalFormatting>
  <conditionalFormatting sqref="N232">
    <cfRule type="containsText" dxfId="5" priority="97" operator="containsText" text="△">
      <formula>NOT(ISERROR(SEARCH("△",N232)))</formula>
    </cfRule>
    <cfRule type="containsText" dxfId="4" priority="98" operator="containsText" text="×">
      <formula>NOT(ISERROR(SEARCH("×",N232)))</formula>
    </cfRule>
    <cfRule type="containsText" dxfId="3" priority="99" operator="containsText" text="Nonconfirmity">
      <formula>NOT(ISERROR(SEARCH("Nonconfirmity",N232)))</formula>
    </cfRule>
  </conditionalFormatting>
  <dataValidations count="2">
    <dataValidation type="list" allowBlank="1" showInputMessage="1" showErrorMessage="1" sqref="I39" xr:uid="{00000000-0002-0000-0400-000000000000}">
      <formula1>$S$39:$S$42</formula1>
    </dataValidation>
    <dataValidation type="list" allowBlank="1" showInputMessage="1" showErrorMessage="1" sqref="N8:N14 N190:N237 N16:N18 N20:N23 N266:N289 N239:N264 N33:N104 N25:N31 N106:N188" xr:uid="{00000000-0002-0000-0400-000001000000}">
      <formula1>$N$1:$N$5</formula1>
    </dataValidation>
  </dataValidations>
  <pageMargins left="0.7" right="0.7" top="0.75" bottom="0.75" header="0.3" footer="0.3"/>
  <pageSetup paperSize="9" scale="57" orientation="landscape" horizontalDpi="1200" verticalDpi="1200" r:id="rId1"/>
  <colBreaks count="1" manualBreakCount="1">
    <brk id="16" max="1048575" man="1"/>
  </colBreaks>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400-000002000000}">
          <x14:formula1>
            <xm:f>#REF!</xm:f>
          </x14:formula1>
          <xm:sqref>H75:H76</xm:sqref>
        </x14:dataValidation>
        <x14:dataValidation type="list" allowBlank="1" showInputMessage="1" showErrorMessage="1" xr:uid="{00000000-0002-0000-0400-000003000000}">
          <x14:formula1>
            <xm:f>#REF!</xm:f>
          </x14:formula1>
          <xm:sqref>H74</xm:sqref>
        </x14:dataValidation>
        <x14:dataValidation type="list" allowBlank="1" showInputMessage="1" showErrorMessage="1" xr:uid="{00000000-0002-0000-0400-000004000000}">
          <x14:formula1>
            <xm:f>#REF!</xm:f>
          </x14:formula1>
          <xm:sqref>H72</xm:sqref>
        </x14:dataValidation>
        <x14:dataValidation type="list" allowBlank="1" showInputMessage="1" showErrorMessage="1" xr:uid="{00000000-0002-0000-0400-000005000000}">
          <x14:formula1>
            <xm:f>#REF!</xm:f>
          </x14:formula1>
          <xm:sqref>H51</xm:sqref>
        </x14:dataValidation>
        <x14:dataValidation type="list" allowBlank="1" showInputMessage="1" showErrorMessage="1" xr:uid="{00000000-0002-0000-0400-000006000000}">
          <x14:formula1>
            <xm:f>#REF!</xm:f>
          </x14:formula1>
          <xm:sqref>H43</xm:sqref>
        </x14:dataValidation>
        <x14:dataValidation type="list" allowBlank="1" showInputMessage="1" showErrorMessage="1" xr:uid="{00000000-0002-0000-0400-000007000000}">
          <x14:formula1>
            <xm:f>#REF!</xm:f>
          </x14:formula1>
          <xm:sqref>H39</xm:sqref>
        </x14:dataValidation>
        <x14:dataValidation type="list" allowBlank="1" showInputMessage="1" showErrorMessage="1" xr:uid="{00000000-0002-0000-0400-000008000000}">
          <x14:formula1>
            <xm:f>#REF!</xm:f>
          </x14:formula1>
          <xm:sqref>H38</xm:sqref>
        </x14:dataValidation>
        <x14:dataValidation type="list" allowBlank="1" showInputMessage="1" showErrorMessage="1" xr:uid="{00000000-0002-0000-0400-000009000000}">
          <x14:formula1>
            <xm:f>#REF!</xm:f>
          </x14:formula1>
          <xm:sqref>H36</xm:sqref>
        </x14:dataValidation>
        <x14:dataValidation type="list" allowBlank="1" showInputMessage="1" showErrorMessage="1" xr:uid="{00000000-0002-0000-0400-00000A000000}">
          <x14:formula1>
            <xm:f>#REF!</xm:f>
          </x14:formula1>
          <xm:sqref>H16</xm:sqref>
        </x14:dataValidation>
        <x14:dataValidation type="list" allowBlank="1" showInputMessage="1" showErrorMessage="1" xr:uid="{00000000-0002-0000-0400-00000B000000}">
          <x14:formula1>
            <xm:f>#REF!</xm:f>
          </x14:formula1>
          <xm:sqref>H11</xm:sqref>
        </x14:dataValidation>
        <x14:dataValidation type="list" allowBlank="1" showInputMessage="1" showErrorMessage="1" xr:uid="{00000000-0002-0000-0400-00000C000000}">
          <x14:formula1>
            <xm:f>#REF!</xm:f>
          </x14:formula1>
          <xm:sqref>H17</xm:sqref>
        </x14:dataValidation>
        <x14:dataValidation type="list" allowBlank="1" showInputMessage="1" showErrorMessage="1" xr:uid="{00000000-0002-0000-0400-00000D000000}">
          <x14:formula1>
            <xm:f>#REF!</xm:f>
          </x14:formula1>
          <xm:sqref>H8:I8</xm:sqref>
        </x14:dataValidation>
        <x14:dataValidation type="list" allowBlank="1" showInputMessage="1" showErrorMessage="1" xr:uid="{00000000-0002-0000-0400-00000E000000}">
          <x14:formula1>
            <xm:f>#REF!</xm:f>
          </x14:formula1>
          <xm:sqref>H25</xm:sqref>
        </x14:dataValidation>
        <x14:dataValidation type="list" allowBlank="1" showInputMessage="1" showErrorMessage="1" xr:uid="{00000000-0002-0000-0400-00000F000000}">
          <x14:formula1>
            <xm:f>#REF!</xm:f>
          </x14:formula1>
          <xm:sqref>H27 H29:H30</xm:sqref>
        </x14:dataValidation>
        <x14:dataValidation type="list" allowBlank="1" showInputMessage="1" showErrorMessage="1" xr:uid="{00000000-0002-0000-0400-000010000000}">
          <x14:formula1>
            <xm:f>#REF!</xm:f>
          </x14:formula1>
          <xm:sqref>H109</xm:sqref>
        </x14:dataValidation>
        <x14:dataValidation type="list" allowBlank="1" showInputMessage="1" showErrorMessage="1" xr:uid="{00000000-0002-0000-0400-000011000000}">
          <x14:formula1>
            <xm:f>#REF!</xm:f>
          </x14:formula1>
          <xm:sqref>H111</xm:sqref>
        </x14:dataValidation>
        <x14:dataValidation type="list" allowBlank="1" showInputMessage="1" showErrorMessage="1" xr:uid="{00000000-0002-0000-0400-000012000000}">
          <x14:formula1>
            <xm:f>#REF!</xm:f>
          </x14:formula1>
          <xm:sqref>H113</xm:sqref>
        </x14:dataValidation>
        <x14:dataValidation type="list" allowBlank="1" showInputMessage="1" showErrorMessage="1" xr:uid="{00000000-0002-0000-0400-000013000000}">
          <x14:formula1>
            <xm:f>#REF!</xm:f>
          </x14:formula1>
          <xm:sqref>H115</xm:sqref>
        </x14:dataValidation>
        <x14:dataValidation type="list" allowBlank="1" showInputMessage="1" showErrorMessage="1" xr:uid="{00000000-0002-0000-0400-000014000000}">
          <x14:formula1>
            <xm:f>#REF!</xm:f>
          </x14:formula1>
          <xm:sqref>H117</xm:sqref>
        </x14:dataValidation>
        <x14:dataValidation type="list" allowBlank="1" showInputMessage="1" showErrorMessage="1" xr:uid="{00000000-0002-0000-0400-000015000000}">
          <x14:formula1>
            <xm:f>#REF!</xm:f>
          </x14:formula1>
          <xm:sqref>H28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B2:AY99"/>
  <sheetViews>
    <sheetView zoomScale="70" zoomScaleNormal="70" workbookViewId="0">
      <selection activeCell="F27" sqref="F27"/>
    </sheetView>
  </sheetViews>
  <sheetFormatPr defaultRowHeight="15"/>
  <cols>
    <col min="2" max="2" width="27.85546875" customWidth="1"/>
    <col min="3" max="3" width="20.7109375" customWidth="1"/>
    <col min="7" max="7" width="7.5703125" customWidth="1"/>
    <col min="8" max="8" width="15.7109375" customWidth="1"/>
    <col min="9" max="9" width="41.42578125" bestFit="1" customWidth="1"/>
    <col min="10" max="11" width="21.7109375" bestFit="1" customWidth="1"/>
    <col min="12" max="12" width="22" bestFit="1" customWidth="1"/>
    <col min="14" max="14" width="17.42578125" bestFit="1" customWidth="1"/>
    <col min="21" max="21" width="17.42578125" bestFit="1" customWidth="1"/>
    <col min="29" max="29" width="17.42578125" bestFit="1" customWidth="1"/>
    <col min="50" max="50" width="11.85546875" bestFit="1" customWidth="1"/>
  </cols>
  <sheetData>
    <row r="2" spans="2:51">
      <c r="B2" t="s">
        <v>1253</v>
      </c>
    </row>
    <row r="3" spans="2:51">
      <c r="H3" t="s">
        <v>1121</v>
      </c>
      <c r="N3" s="36"/>
      <c r="O3" s="111"/>
      <c r="P3" s="115"/>
      <c r="Q3" s="111"/>
      <c r="R3" s="115"/>
      <c r="S3" s="115"/>
      <c r="T3" s="115"/>
      <c r="U3" s="114" t="s">
        <v>997</v>
      </c>
      <c r="V3" s="49">
        <v>4</v>
      </c>
      <c r="AC3" s="36"/>
      <c r="AD3" s="49"/>
      <c r="AT3" s="36" t="s">
        <v>997</v>
      </c>
      <c r="AU3" s="49">
        <v>4</v>
      </c>
    </row>
    <row r="4" spans="2:51">
      <c r="C4" s="3" t="s">
        <v>998</v>
      </c>
      <c r="D4" s="98" t="str">
        <f>'Check list'!H36</f>
        <v>Ⅰ</v>
      </c>
      <c r="H4" s="50" t="s">
        <v>999</v>
      </c>
      <c r="I4" s="51"/>
      <c r="J4" s="52" t="s">
        <v>1000</v>
      </c>
      <c r="K4" s="52"/>
      <c r="N4" s="3"/>
      <c r="O4" s="111"/>
      <c r="P4" s="115"/>
      <c r="Q4" s="111"/>
      <c r="R4" s="115"/>
      <c r="S4" s="115"/>
      <c r="T4" s="115"/>
      <c r="U4" s="6" t="s">
        <v>1001</v>
      </c>
      <c r="V4" s="49">
        <v>0.4</v>
      </c>
      <c r="AC4" s="3"/>
      <c r="AD4" s="49"/>
      <c r="AT4" s="3" t="s">
        <v>1001</v>
      </c>
      <c r="AU4" s="49">
        <v>0.4</v>
      </c>
    </row>
    <row r="5" spans="2:51">
      <c r="C5" s="3" t="s">
        <v>1002</v>
      </c>
      <c r="D5" s="98" t="str">
        <f>'Check list'!H38</f>
        <v>SB</v>
      </c>
      <c r="H5" s="53"/>
      <c r="I5" s="54"/>
      <c r="J5" s="55" t="s">
        <v>22</v>
      </c>
      <c r="K5" s="55"/>
      <c r="N5" s="36"/>
      <c r="O5" s="111"/>
      <c r="P5" s="115"/>
      <c r="Q5" s="111"/>
      <c r="R5" s="115"/>
      <c r="S5" s="115"/>
      <c r="T5" s="115"/>
      <c r="U5" s="114" t="s">
        <v>1003</v>
      </c>
      <c r="V5" s="49" t="s">
        <v>1004</v>
      </c>
      <c r="AC5" s="36"/>
      <c r="AD5" s="49"/>
      <c r="AT5" s="36" t="s">
        <v>1003</v>
      </c>
      <c r="AU5" s="49" t="s">
        <v>1004</v>
      </c>
    </row>
    <row r="6" spans="2:51">
      <c r="C6" s="3" t="s">
        <v>16</v>
      </c>
      <c r="D6" s="98">
        <f>'Check list'!H39</f>
        <v>2</v>
      </c>
      <c r="H6" s="4" t="s">
        <v>980</v>
      </c>
      <c r="I6" s="6" t="s">
        <v>1117</v>
      </c>
      <c r="J6" s="56">
        <v>1</v>
      </c>
      <c r="K6" s="56"/>
      <c r="N6" s="36"/>
      <c r="O6" s="112"/>
      <c r="P6" s="116"/>
      <c r="Q6" s="112"/>
      <c r="R6" s="116"/>
      <c r="S6" s="116"/>
      <c r="T6" s="116"/>
      <c r="U6" s="114" t="s">
        <v>22</v>
      </c>
      <c r="V6" s="57">
        <v>1</v>
      </c>
      <c r="AC6" s="36"/>
      <c r="AD6" s="57"/>
      <c r="AT6" s="36" t="s">
        <v>22</v>
      </c>
      <c r="AU6" s="57">
        <v>1</v>
      </c>
    </row>
    <row r="7" spans="2:51">
      <c r="C7" s="36" t="s">
        <v>1001</v>
      </c>
      <c r="D7" s="98">
        <f>HLOOKUP(D6,I26:J27,2,0)</f>
        <v>0.2</v>
      </c>
      <c r="H7" s="4" t="s">
        <v>981</v>
      </c>
      <c r="I7" s="6" t="s">
        <v>1118</v>
      </c>
      <c r="J7" s="56">
        <v>1</v>
      </c>
      <c r="K7" s="56"/>
      <c r="N7" s="36"/>
      <c r="O7" s="112"/>
      <c r="P7" s="116"/>
      <c r="Q7" s="112"/>
      <c r="R7" s="116"/>
      <c r="S7" s="116"/>
      <c r="T7" s="116"/>
      <c r="U7" s="114" t="s">
        <v>39</v>
      </c>
      <c r="V7" s="57">
        <v>1</v>
      </c>
      <c r="AC7" s="36"/>
      <c r="AD7" s="57"/>
      <c r="AT7" s="36" t="s">
        <v>39</v>
      </c>
      <c r="AU7" s="57">
        <v>1</v>
      </c>
    </row>
    <row r="8" spans="2:51">
      <c r="C8" s="3" t="s">
        <v>217</v>
      </c>
      <c r="D8" s="98">
        <f>VLOOKUP(D5,$H$44:$L$48,2,0)</f>
        <v>1.2</v>
      </c>
      <c r="H8" s="4" t="s">
        <v>982</v>
      </c>
      <c r="I8" s="6" t="s">
        <v>1120</v>
      </c>
      <c r="J8" s="56">
        <v>1.25</v>
      </c>
      <c r="K8" s="56"/>
    </row>
    <row r="9" spans="2:51" ht="18">
      <c r="C9" s="3" t="s">
        <v>1122</v>
      </c>
      <c r="D9" s="98">
        <f>VLOOKUP(D5,$H$44:$L$48,3,0)</f>
        <v>0.15</v>
      </c>
      <c r="H9" s="4" t="s">
        <v>983</v>
      </c>
      <c r="I9" s="6" t="s">
        <v>1119</v>
      </c>
      <c r="J9" s="56">
        <v>1.5</v>
      </c>
      <c r="K9" s="56"/>
      <c r="N9" s="3"/>
      <c r="O9" s="4"/>
      <c r="Q9" s="4"/>
      <c r="U9" s="6"/>
      <c r="V9" s="3" t="s">
        <v>984</v>
      </c>
      <c r="W9" s="3" t="s">
        <v>985</v>
      </c>
      <c r="X9" s="3" t="s">
        <v>986</v>
      </c>
      <c r="Y9" s="3" t="s">
        <v>987</v>
      </c>
      <c r="Z9" s="3" t="s">
        <v>988</v>
      </c>
      <c r="AC9" s="3"/>
      <c r="AD9" s="3" t="s">
        <v>984</v>
      </c>
      <c r="AE9" s="3" t="s">
        <v>985</v>
      </c>
      <c r="AF9" s="3" t="s">
        <v>986</v>
      </c>
      <c r="AG9" s="3" t="s">
        <v>987</v>
      </c>
      <c r="AH9" s="3" t="s">
        <v>988</v>
      </c>
      <c r="AT9" s="3"/>
      <c r="AU9" s="3" t="s">
        <v>987</v>
      </c>
      <c r="AV9" s="3"/>
      <c r="AW9" s="3"/>
    </row>
    <row r="10" spans="2:51" ht="18">
      <c r="C10" s="3" t="s">
        <v>1124</v>
      </c>
      <c r="D10" s="98">
        <f>VLOOKUP(D5,$H$44:$L$48,4,0)</f>
        <v>0.5</v>
      </c>
      <c r="H10" s="4"/>
      <c r="I10" s="6"/>
      <c r="J10" s="56"/>
      <c r="K10" s="56"/>
      <c r="N10" s="3"/>
      <c r="O10" s="4"/>
      <c r="Q10" s="4"/>
      <c r="U10" s="6" t="s">
        <v>1006</v>
      </c>
      <c r="V10" s="3">
        <v>0.38400000000000001</v>
      </c>
      <c r="W10" s="3">
        <v>0.48</v>
      </c>
      <c r="X10" s="3">
        <v>0.48</v>
      </c>
      <c r="Y10" s="3">
        <v>0.52800000000000002</v>
      </c>
      <c r="Z10" s="3">
        <v>0.52800000000000002</v>
      </c>
      <c r="AC10" s="3" t="s">
        <v>1006</v>
      </c>
      <c r="AD10" s="3">
        <v>0.38400000000000001</v>
      </c>
      <c r="AE10" s="3">
        <v>0.48</v>
      </c>
      <c r="AF10" s="3">
        <v>0.48</v>
      </c>
      <c r="AG10" s="3">
        <v>0.52800000000000002</v>
      </c>
      <c r="AH10" s="3">
        <v>0.52800000000000002</v>
      </c>
      <c r="AT10" s="3" t="s">
        <v>1006</v>
      </c>
      <c r="AU10" s="3">
        <v>0.52800000000000002</v>
      </c>
      <c r="AV10" s="3"/>
      <c r="AW10" s="3"/>
    </row>
    <row r="11" spans="2:51" ht="18">
      <c r="C11" s="3" t="s">
        <v>1123</v>
      </c>
      <c r="D11" s="98">
        <f>VLOOKUP(D5,$H$44:$L$48,5,0)</f>
        <v>2</v>
      </c>
      <c r="N11" s="3"/>
      <c r="O11" s="4"/>
      <c r="Q11" s="4"/>
      <c r="U11" s="6" t="s">
        <v>1007</v>
      </c>
      <c r="V11" s="3">
        <v>0.51200000000000001</v>
      </c>
      <c r="W11" s="3">
        <v>0.64</v>
      </c>
      <c r="X11" s="3">
        <v>0.89600000000000002</v>
      </c>
      <c r="Y11" s="3">
        <v>1.024</v>
      </c>
      <c r="Z11" s="3">
        <v>1.536</v>
      </c>
      <c r="AC11" s="3" t="s">
        <v>1007</v>
      </c>
      <c r="AD11" s="3">
        <v>0.51200000000000001</v>
      </c>
      <c r="AE11" s="3">
        <v>0.64</v>
      </c>
      <c r="AF11" s="3">
        <v>0.89600000000000002</v>
      </c>
      <c r="AG11" s="3">
        <v>1.024</v>
      </c>
      <c r="AH11" s="3">
        <v>1.536</v>
      </c>
      <c r="AT11" s="3" t="s">
        <v>1007</v>
      </c>
      <c r="AU11" s="3">
        <v>1.024</v>
      </c>
      <c r="AV11" s="3"/>
      <c r="AW11" s="3"/>
    </row>
    <row r="12" spans="2:51">
      <c r="C12" s="36" t="s">
        <v>22</v>
      </c>
      <c r="D12" s="98">
        <f>VLOOKUP(D4,$H$6:$K$10,3,0)</f>
        <v>1</v>
      </c>
      <c r="H12" t="s">
        <v>1098</v>
      </c>
      <c r="N12" s="3"/>
      <c r="O12" s="4"/>
      <c r="Q12" s="4"/>
      <c r="U12" s="6" t="s">
        <v>1008</v>
      </c>
      <c r="V12" s="3" t="b">
        <f>IF($V$5=$H$39,IF(#REF!&lt;=5,1.6,IF(AND(5&lt;#REF!,#REF!&lt;=10),1.6-(#REF!-5)*0.08,IF(10&lt;#REF!,1.2-(15-#REF!)*0.04,1))),IF($V$5=$H$40,IF(#REF!&lt;=5,1.2,IF(#REF!&gt;=10,1,1.2-(#REF!-5)*0.04))))</f>
        <v>0</v>
      </c>
      <c r="W12" s="3" t="b">
        <f>IF($V$5=$H$39,IF(#REF!&lt;=5,1.6,IF(AND(5&lt;#REF!,#REF!&lt;=10),1.6-(#REF!-5)*0.08,IF(10&lt;#REF!,1.2-(15-#REF!)*0.04,1))),IF($V$5=$H$40,IF(#REF!&lt;=5,1.2,IF(#REF!&gt;=10,1,1.2-(#REF!-5)*0.04))))</f>
        <v>0</v>
      </c>
      <c r="X12" s="3" t="b">
        <f>IF($V$5=$H$39,IF(#REF!&lt;=5,1.6,IF(AND(5&lt;#REF!,#REF!&lt;=10),1.6-(#REF!-5)*0.08,IF(10&lt;#REF!,1.2-(15-#REF!)*0.04,1))),IF($V$5=$H$40,IF(#REF!&lt;=5,1.2,IF(#REF!&gt;=10,1,1.2-(#REF!-5)*0.04))))</f>
        <v>0</v>
      </c>
      <c r="Y12" s="3" t="b">
        <f>IF($V$5=$H$39,IF(#REF!&lt;=5,1.6,IF(AND(5&lt;#REF!,#REF!&lt;=10),1.6-(#REF!-5)*0.08,IF(10&lt;#REF!,1.2-(15-#REF!)*0.04,1))),IF($V$5=$H$40,IF(#REF!&lt;=5,1.2,IF(#REF!&gt;=10,1,1.2-(#REF!-5)*0.04))))</f>
        <v>0</v>
      </c>
      <c r="Z12" s="3" t="b">
        <f>IF($V$5=$H$39,IF(#REF!&lt;=5,1.6,IF(AND(5&lt;#REF!,#REF!&lt;=10),1.6-(#REF!-5)*0.08,IF(10&lt;#REF!,1.2-(15-#REF!)*0.04,1))),IF($V$5=$H$40,IF(#REF!&lt;=5,1.2,IF(#REF!&gt;=10,1,1.2-(#REF!-5)*0.04))))</f>
        <v>0</v>
      </c>
      <c r="AC12" s="3" t="s">
        <v>1008</v>
      </c>
      <c r="AD12" s="3" t="b">
        <f>IF($V$5=$H$39,IF(#REF!&lt;=5,1.6,IF(AND(5&lt;#REF!,#REF!&lt;=10),1.6-(#REF!-5)*0.08,IF(10&lt;#REF!,1.2-(15-#REF!)*0.04,1))),IF($V$5=$H$40,IF(#REF!&lt;=5,1.2,IF(#REF!&gt;=10,1,1.2-(#REF!-5)*0.04))))</f>
        <v>0</v>
      </c>
      <c r="AE12" s="3" t="b">
        <f>IF($V$5=$H$39,IF(#REF!&lt;=5,1.6,IF(AND(5&lt;#REF!,#REF!&lt;=10),1.6-(#REF!-5)*0.08,IF(10&lt;#REF!,1.2-(15-#REF!)*0.04,1))),IF($V$5=$H$40,IF(#REF!&lt;=5,1.2,IF(#REF!&gt;=10,1,1.2-(#REF!-5)*0.04))))</f>
        <v>0</v>
      </c>
      <c r="AF12" s="3" t="b">
        <f>IF($V$5=$H$39,IF(#REF!&lt;=5,1.6,IF(AND(5&lt;#REF!,#REF!&lt;=10),1.6-(#REF!-5)*0.08,IF(10&lt;#REF!,1.2-(15-#REF!)*0.04,1))),IF($V$5=$H$40,IF(#REF!&lt;=5,1.2,IF(#REF!&gt;=10,1,1.2-(#REF!-5)*0.04))))</f>
        <v>0</v>
      </c>
      <c r="AG12" s="3" t="b">
        <f>IF($V$5=$H$39,IF(#REF!&lt;=5,1.6,IF(AND(5&lt;#REF!,#REF!&lt;=10),1.6-(#REF!-5)*0.08,IF(10&lt;#REF!,1.2-(15-#REF!)*0.04,1))),IF($V$5=$H$40,IF(#REF!&lt;=5,1.2,IF(#REF!&gt;=10,1,1.2-(#REF!-5)*0.04))))</f>
        <v>0</v>
      </c>
      <c r="AH12" s="3" t="b">
        <f>IF($V$5=$H$39,IF(#REF!&lt;=5,1.6,IF(AND(5&lt;#REF!,#REF!&lt;=10),1.6-(#REF!-5)*0.08,IF(10&lt;#REF!,1.2-(15-#REF!)*0.04,1))),IF($V$5=$H$40,IF(#REF!&lt;=5,1.2,IF(#REF!&gt;=10,1,1.2-(#REF!-5)*0.04))))</f>
        <v>0</v>
      </c>
      <c r="AT12" s="3" t="s">
        <v>1008</v>
      </c>
      <c r="AU12" s="3" t="b">
        <f>IF($V$5=$H$39,IF(#REF!&lt;=5,1.6,IF(AND(5&lt;#REF!,#REF!&lt;=10),1.6-(#REF!-5)*0.08,IF(10&lt;#REF!,1.2-(15-#REF!)*0.04,1))),IF($V$5=$H$40,IF(#REF!&lt;=5,1.2,IF(#REF!&gt;=10,1,1.2-(#REF!-5)*0.04))))</f>
        <v>0</v>
      </c>
      <c r="AV12" s="3"/>
      <c r="AW12" s="3"/>
    </row>
    <row r="13" spans="2:51">
      <c r="C13" s="3" t="s">
        <v>1005</v>
      </c>
      <c r="D13" s="103">
        <f>'Check list'!H13</f>
        <v>33.22</v>
      </c>
      <c r="H13" s="52" t="s">
        <v>1010</v>
      </c>
      <c r="I13" s="52" t="s">
        <v>1011</v>
      </c>
      <c r="J13" s="59" t="s">
        <v>1012</v>
      </c>
      <c r="K13" s="60"/>
      <c r="L13" s="45"/>
      <c r="N13" s="3"/>
      <c r="O13" s="4"/>
      <c r="Q13" s="4"/>
      <c r="U13" s="6" t="s">
        <v>1013</v>
      </c>
      <c r="V13" s="3">
        <v>0.53300000000000003</v>
      </c>
      <c r="W13" s="3">
        <v>0.53300000000000003</v>
      </c>
      <c r="X13" s="3">
        <v>0.747</v>
      </c>
      <c r="Y13" s="3">
        <v>0.77600000000000002</v>
      </c>
      <c r="Z13" s="3">
        <v>1.1639999999999999</v>
      </c>
      <c r="AC13" s="3" t="s">
        <v>1013</v>
      </c>
      <c r="AD13" s="3">
        <v>0.53300000000000003</v>
      </c>
      <c r="AE13" s="3">
        <v>0.53300000000000003</v>
      </c>
      <c r="AF13" s="3">
        <v>0.747</v>
      </c>
      <c r="AG13" s="3">
        <v>0.77600000000000002</v>
      </c>
      <c r="AH13" s="3">
        <v>1.1639999999999999</v>
      </c>
      <c r="AT13" s="3" t="s">
        <v>1013</v>
      </c>
      <c r="AU13" s="3">
        <v>0.77600000000000002</v>
      </c>
      <c r="AV13" s="3"/>
      <c r="AW13" s="3"/>
    </row>
    <row r="14" spans="2:51">
      <c r="H14" s="61"/>
      <c r="I14" s="61"/>
      <c r="J14" s="52" t="s">
        <v>1014</v>
      </c>
      <c r="K14" s="52" t="s">
        <v>1015</v>
      </c>
      <c r="L14" s="52" t="s">
        <v>1016</v>
      </c>
      <c r="N14" s="3"/>
      <c r="O14" s="4"/>
      <c r="Q14" s="4"/>
      <c r="U14" s="6"/>
      <c r="V14" s="3"/>
      <c r="W14" s="3"/>
      <c r="X14" s="3"/>
      <c r="Y14" s="3"/>
      <c r="Z14" s="3"/>
      <c r="AC14" s="3"/>
      <c r="AD14" s="3"/>
      <c r="AE14" s="3"/>
      <c r="AF14" s="3"/>
      <c r="AG14" s="3"/>
      <c r="AH14" s="3"/>
      <c r="AJ14" t="s">
        <v>1017</v>
      </c>
      <c r="AK14" s="62">
        <v>1</v>
      </c>
      <c r="AL14" t="s">
        <v>1018</v>
      </c>
      <c r="AT14" s="3"/>
      <c r="AU14" s="3"/>
      <c r="AV14" s="3"/>
      <c r="AW14" s="3"/>
    </row>
    <row r="15" spans="2:51">
      <c r="H15" s="63"/>
      <c r="I15" s="63"/>
      <c r="J15" s="63" t="s">
        <v>1019</v>
      </c>
      <c r="K15" s="63" t="s">
        <v>1020</v>
      </c>
      <c r="L15" s="63" t="s">
        <v>1021</v>
      </c>
      <c r="AW15" t="s">
        <v>1017</v>
      </c>
      <c r="AX15" s="62">
        <v>1</v>
      </c>
      <c r="AY15" t="s">
        <v>1018</v>
      </c>
    </row>
    <row r="16" spans="2:51">
      <c r="H16" s="3" t="s">
        <v>984</v>
      </c>
      <c r="I16" s="3" t="s">
        <v>1023</v>
      </c>
      <c r="J16" s="3" t="s">
        <v>1099</v>
      </c>
      <c r="K16" s="3"/>
      <c r="L16" s="3"/>
      <c r="N16" t="s">
        <v>1022</v>
      </c>
      <c r="U16" t="s">
        <v>1022</v>
      </c>
      <c r="AC16" t="s">
        <v>1022</v>
      </c>
      <c r="AI16" s="64">
        <v>0.4</v>
      </c>
      <c r="AJ16" s="64">
        <v>0.6</v>
      </c>
      <c r="AK16" s="64">
        <v>0.8</v>
      </c>
      <c r="AT16" t="s">
        <v>1022</v>
      </c>
    </row>
    <row r="17" spans="2:51" ht="13.5" customHeight="1">
      <c r="B17" t="s">
        <v>1140</v>
      </c>
      <c r="C17" s="3" t="s">
        <v>1009</v>
      </c>
      <c r="D17" s="104">
        <f>'Check list'!H46</f>
        <v>0.68799999999999994</v>
      </c>
      <c r="H17" s="3" t="s">
        <v>985</v>
      </c>
      <c r="I17" s="3" t="s">
        <v>1100</v>
      </c>
      <c r="J17" s="3" t="s">
        <v>1101</v>
      </c>
      <c r="K17" s="3" t="s">
        <v>1029</v>
      </c>
      <c r="L17" s="3" t="s">
        <v>1102</v>
      </c>
      <c r="N17" s="46" t="s">
        <v>219</v>
      </c>
      <c r="O17" s="4" t="s">
        <v>1144</v>
      </c>
      <c r="P17" s="3" t="s">
        <v>1145</v>
      </c>
      <c r="Q17" s="3" t="s">
        <v>1146</v>
      </c>
      <c r="R17" s="3" t="s">
        <v>1147</v>
      </c>
      <c r="U17" s="43" t="s">
        <v>219</v>
      </c>
      <c r="V17" s="3" t="s">
        <v>984</v>
      </c>
      <c r="W17" s="3" t="s">
        <v>985</v>
      </c>
      <c r="X17" s="3" t="s">
        <v>986</v>
      </c>
      <c r="Y17" s="3" t="s">
        <v>987</v>
      </c>
      <c r="Z17" s="3" t="s">
        <v>988</v>
      </c>
      <c r="AC17" s="46" t="s">
        <v>219</v>
      </c>
      <c r="AD17" s="3" t="s">
        <v>984</v>
      </c>
      <c r="AE17" s="3" t="s">
        <v>985</v>
      </c>
      <c r="AF17" s="3" t="s">
        <v>986</v>
      </c>
      <c r="AG17" s="3" t="s">
        <v>987</v>
      </c>
      <c r="AH17" s="3" t="s">
        <v>988</v>
      </c>
      <c r="AI17" s="65" t="s">
        <v>1024</v>
      </c>
      <c r="AJ17" s="65" t="s">
        <v>1025</v>
      </c>
      <c r="AK17" s="65" t="s">
        <v>1026</v>
      </c>
      <c r="AT17" s="3"/>
      <c r="AU17" s="4" t="s">
        <v>1027</v>
      </c>
      <c r="AV17" s="6"/>
      <c r="AW17" s="66" t="s">
        <v>1028</v>
      </c>
      <c r="AX17" s="64"/>
    </row>
    <row r="18" spans="2:51" ht="13.5" customHeight="1">
      <c r="C18" s="3" t="s">
        <v>39</v>
      </c>
      <c r="D18" s="103" t="e">
        <f>'Check list'!H45</f>
        <v>#REF!</v>
      </c>
      <c r="H18" s="3"/>
      <c r="I18" s="3"/>
      <c r="J18" s="3"/>
      <c r="K18" s="3"/>
      <c r="L18" s="3"/>
      <c r="N18" s="46"/>
      <c r="O18" s="4"/>
      <c r="P18" s="3"/>
      <c r="Q18" s="3"/>
      <c r="R18" s="3"/>
      <c r="U18" s="43"/>
      <c r="V18" s="3"/>
      <c r="W18" s="3"/>
      <c r="X18" s="3"/>
      <c r="Y18" s="3"/>
      <c r="Z18" s="3"/>
      <c r="AC18" s="46"/>
      <c r="AD18" s="3"/>
      <c r="AE18" s="3"/>
      <c r="AF18" s="3"/>
      <c r="AG18" s="3"/>
      <c r="AH18" s="3"/>
      <c r="AI18" s="65"/>
      <c r="AJ18" s="65"/>
      <c r="AK18" s="65"/>
      <c r="AT18" s="3"/>
      <c r="AU18" s="4"/>
      <c r="AV18" s="6"/>
      <c r="AW18" s="66"/>
      <c r="AX18" s="64"/>
    </row>
    <row r="19" spans="2:51">
      <c r="C19" s="3" t="s">
        <v>1131</v>
      </c>
      <c r="D19" s="108">
        <v>0.05</v>
      </c>
      <c r="H19" s="3" t="s">
        <v>986</v>
      </c>
      <c r="I19" s="3" t="s">
        <v>1103</v>
      </c>
      <c r="J19" s="3" t="s">
        <v>1104</v>
      </c>
      <c r="K19" s="3" t="s">
        <v>1105</v>
      </c>
      <c r="L19" s="3" t="s">
        <v>1106</v>
      </c>
      <c r="N19" s="46">
        <v>0</v>
      </c>
      <c r="O19" s="113">
        <f t="shared" ref="O19:O50" si="0">IF(N19&lt;=$D$9,$D$8*(1+N19/$D$9*(2.5*$D$20-1)),IF(N19&lt;=$D$10,2.5*$D$8*$D$20,IF(N19&lt;=$D$11,2.5*$D$8*$D$20*($D$10/N19),2.5*$D$8*$D$20*($D$10*$D$11/N19^2))))</f>
        <v>1.2</v>
      </c>
      <c r="P19" s="67" t="e">
        <f t="shared" ref="P19:P50" si="1">MAX(2*$D$7*$D$12*O19/(3*$D$18),0.67*0.11*$D$7*$D$12*$D$8)</f>
        <v>#REF!</v>
      </c>
      <c r="Q19" s="67">
        <f>IF(N19&lt;=$D$9,$D$8*(1+N19/$D$9*(2.5*$D$20-1)),IF(N19&lt;=$D$10,2.5*$D$8*$D$20,IF(N19&lt;=$D$11,2.5*$D$8*$D$20*($D$10/N19),2.5*$D$8*$D$20*($D$10*$D$11/N19^2))))</f>
        <v>1.2</v>
      </c>
      <c r="R19" s="67" t="e">
        <f>MAX(2*$D$7*$D$12*Q19/(3*$D$54),0.67*0.11*$D$7*$D$12*$D$8)</f>
        <v>#REF!</v>
      </c>
      <c r="S19" s="80"/>
      <c r="T19" s="80"/>
      <c r="U19" s="43">
        <v>0</v>
      </c>
      <c r="V19" s="67">
        <f>MAX(0.8*$V$4*V$12*$V$6/$V$7,IF($U19&lt;V$13,2.5*V$10*$V$6/$V$7,V$11*$V$6/($V$7*$U19)),0.11*$V$10*$V$6)</f>
        <v>0.96</v>
      </c>
      <c r="W19" s="67">
        <f t="shared" ref="W19:Z35" si="2">MAX(0.8*$V$4*W$12*$V$6/$V$7,IF($U19&lt;W$13,2.5*W$10*$V$6/$V$7,W$11*$V$6/($V$7*$U19)),0.11*$V$10*$V$6)</f>
        <v>1.2</v>
      </c>
      <c r="X19" s="67">
        <f t="shared" si="2"/>
        <v>1.2</v>
      </c>
      <c r="Y19" s="67">
        <f t="shared" si="2"/>
        <v>1.32</v>
      </c>
      <c r="Z19" s="67">
        <f t="shared" si="2"/>
        <v>1.32</v>
      </c>
      <c r="AC19" s="46">
        <v>0</v>
      </c>
      <c r="AD19" s="67">
        <f>MAX(0.8*$V$4*AD$12*$V$6/$V$7,IF($AC19&lt;AD$13,2.5*AD$10*$V$6/$V$7,AD$11*$V$6/($V$7*$AC19)),0.11*$V$10*$V$6)</f>
        <v>0.96</v>
      </c>
      <c r="AE19" s="67">
        <f t="shared" ref="AE19:AH36" si="3">MAX(0.8*$V$4*AE$12*$V$6/$V$7,IF($AC19&lt;AE$13,2.5*AE$10*$V$6/$V$7,AE$11*$V$6/($V$7*$AC19)),0.11*$V$10*$V$6)</f>
        <v>1.2</v>
      </c>
      <c r="AF19" s="67">
        <f t="shared" si="3"/>
        <v>1.2</v>
      </c>
      <c r="AG19" s="67">
        <f t="shared" si="3"/>
        <v>1.32</v>
      </c>
      <c r="AH19" s="67">
        <f t="shared" si="3"/>
        <v>1.32</v>
      </c>
      <c r="AI19" s="68">
        <f t="shared" ref="AI19:AK35" si="4">IF($AC19&lt;AI$16,1,IF(AND(AI$16&lt;=$AC19,$AC19&lt;2*AI$16),1-0.2*($AC19/AI$16-1)^2,1.6*AI$16/$AC19))*$AK$14</f>
        <v>1</v>
      </c>
      <c r="AJ19" s="68">
        <f t="shared" si="4"/>
        <v>1</v>
      </c>
      <c r="AK19" s="68">
        <f t="shared" si="4"/>
        <v>1</v>
      </c>
      <c r="AT19" s="46" t="s">
        <v>195</v>
      </c>
      <c r="AU19" s="46" t="s">
        <v>219</v>
      </c>
      <c r="AV19" s="3" t="s">
        <v>987</v>
      </c>
      <c r="AW19" s="69" t="s">
        <v>219</v>
      </c>
      <c r="AX19" s="65" t="s">
        <v>1025</v>
      </c>
      <c r="AY19">
        <v>0.6</v>
      </c>
    </row>
    <row r="20" spans="2:51">
      <c r="C20" s="3" t="s">
        <v>1130</v>
      </c>
      <c r="D20" s="109">
        <f>MAX((10/(5+D19))^0.55,0.55)</f>
        <v>1.4560951054795188</v>
      </c>
      <c r="H20" s="3" t="s">
        <v>987</v>
      </c>
      <c r="I20" s="3" t="s">
        <v>1107</v>
      </c>
      <c r="J20" s="3" t="s">
        <v>1030</v>
      </c>
      <c r="K20" s="3" t="s">
        <v>1031</v>
      </c>
      <c r="L20" s="3" t="s">
        <v>1108</v>
      </c>
      <c r="N20" s="46">
        <v>0.05</v>
      </c>
      <c r="O20" s="113">
        <f t="shared" si="0"/>
        <v>2.2560951054795186</v>
      </c>
      <c r="P20" s="67" t="e">
        <f t="shared" si="1"/>
        <v>#REF!</v>
      </c>
      <c r="Q20" s="67">
        <f t="shared" ref="Q20:Q53" si="5">IF(N20&lt;=$D$9,$D$8*(1+N20/$D$9*(2.5*$D$20-1)),IF(N20&lt;=$D$10,2.5*$D$8*$D$20,IF(N20&lt;=$D$11,2.5*$D$8*$D$20*($D$10/N20),2.5*$D$8*$D$20*($D$10*$D$11/N20^2))))</f>
        <v>2.2560951054795186</v>
      </c>
      <c r="R20" s="67" t="e">
        <f t="shared" ref="R20:R83" si="6">MAX(2*$D$7*$D$12*Q20/(3*$D$54),0.67*0.11*$D$7*$D$12*$D$8)</f>
        <v>#REF!</v>
      </c>
      <c r="S20" s="80"/>
      <c r="T20" s="80"/>
      <c r="U20" s="43">
        <v>0.05</v>
      </c>
      <c r="V20" s="67">
        <f>MAX(0.8*$V$4*V$12*$V$6/$V$7,IF($U20&lt;V$13,2.5*V$10*$V$6/$V$7,V$11*$V$6/($V$7*$U20)),0.11*$V$10*$V$6)</f>
        <v>0.96</v>
      </c>
      <c r="W20" s="67">
        <f t="shared" si="2"/>
        <v>1.2</v>
      </c>
      <c r="X20" s="67">
        <f t="shared" si="2"/>
        <v>1.2</v>
      </c>
      <c r="Y20" s="67">
        <f t="shared" si="2"/>
        <v>1.32</v>
      </c>
      <c r="Z20" s="67">
        <f t="shared" si="2"/>
        <v>1.32</v>
      </c>
      <c r="AC20" s="46">
        <v>0.1</v>
      </c>
      <c r="AD20" s="67">
        <f t="shared" ref="AD20:AH37" si="7">MAX(0.8*$V$4*AD$12*$V$6/$V$7,IF($AC20&lt;AD$13,2.5*AD$10*$V$6/$V$7,AD$11*$V$6/($V$7*$AC20)),0.11*$V$10*$V$6)</f>
        <v>0.96</v>
      </c>
      <c r="AE20" s="67">
        <f t="shared" si="3"/>
        <v>1.2</v>
      </c>
      <c r="AF20" s="67">
        <f t="shared" si="3"/>
        <v>1.2</v>
      </c>
      <c r="AG20" s="67">
        <f t="shared" si="3"/>
        <v>1.32</v>
      </c>
      <c r="AH20" s="67">
        <f t="shared" si="3"/>
        <v>1.32</v>
      </c>
      <c r="AI20" s="68">
        <f t="shared" si="4"/>
        <v>1</v>
      </c>
      <c r="AJ20" s="68">
        <f t="shared" si="4"/>
        <v>1</v>
      </c>
      <c r="AK20" s="68">
        <f t="shared" si="4"/>
        <v>1</v>
      </c>
      <c r="AT20" s="46">
        <v>0</v>
      </c>
      <c r="AU20" s="56">
        <f>0.0731*AT20^(3/4)</f>
        <v>0</v>
      </c>
      <c r="AV20" s="70">
        <f>MAX(0.8*$V$4*AU$12*$V$6/$V$7,IF($AU20&lt;AU$13,2.5*AU$10*$V$6/$V$7,AU$11*$V$6/($V$7*$AU20)),0.11*$V$10*$V$6)</f>
        <v>1.32</v>
      </c>
      <c r="AW20" s="69">
        <f>AT20*0.02</f>
        <v>0</v>
      </c>
      <c r="AX20" s="68">
        <f>IF($AW20&lt;AY$19,1,IF(AND(AY$19&lt;=$AW20,$AW20&lt;2*AY$19),1-0.2*($AW20/AY$19-1)^2,1.6*AY$19/$AW20))*$AX$15</f>
        <v>1</v>
      </c>
    </row>
    <row r="21" spans="2:51">
      <c r="C21" s="3" t="s">
        <v>938</v>
      </c>
      <c r="D21" s="109">
        <f>IF(D17&lt;=$D$9,D25,IF(D17&lt;=$D$10,D30,IF(D17&lt;=$D$11,D33,D37)))</f>
        <v>3.1746259567140673</v>
      </c>
      <c r="H21" s="3" t="s">
        <v>988</v>
      </c>
      <c r="I21" s="3" t="s">
        <v>1109</v>
      </c>
      <c r="J21" s="3" t="s">
        <v>1110</v>
      </c>
      <c r="K21" s="3" t="s">
        <v>1110</v>
      </c>
      <c r="L21" s="3" t="s">
        <v>1110</v>
      </c>
      <c r="N21" s="46">
        <v>0.1</v>
      </c>
      <c r="O21" s="113">
        <f t="shared" si="0"/>
        <v>3.3121902109590375</v>
      </c>
      <c r="P21" s="67" t="e">
        <f t="shared" si="1"/>
        <v>#REF!</v>
      </c>
      <c r="Q21" s="67">
        <f t="shared" si="5"/>
        <v>3.3121902109590375</v>
      </c>
      <c r="R21" s="67" t="e">
        <f t="shared" si="6"/>
        <v>#REF!</v>
      </c>
      <c r="S21" s="80"/>
      <c r="T21" s="80"/>
      <c r="U21" s="43">
        <v>0.1</v>
      </c>
      <c r="V21" s="67">
        <f>MAX(0.8*$V$4*V$12*$V$6/$V$7,IF($U21&lt;V$13,2.5*V$10*$V$6/$V$7,V$11*$V$6/($V$7*$U21)),0.11*$V$10*$V$6)</f>
        <v>0.96</v>
      </c>
      <c r="W21" s="67">
        <f t="shared" si="2"/>
        <v>1.2</v>
      </c>
      <c r="X21" s="67">
        <f t="shared" si="2"/>
        <v>1.2</v>
      </c>
      <c r="Y21" s="67">
        <f t="shared" si="2"/>
        <v>1.32</v>
      </c>
      <c r="Z21" s="67">
        <f t="shared" si="2"/>
        <v>1.32</v>
      </c>
      <c r="AC21" s="46">
        <v>0.2</v>
      </c>
      <c r="AD21" s="67">
        <f t="shared" si="7"/>
        <v>0.96</v>
      </c>
      <c r="AE21" s="67">
        <f t="shared" si="3"/>
        <v>1.2</v>
      </c>
      <c r="AF21" s="67">
        <f t="shared" si="3"/>
        <v>1.2</v>
      </c>
      <c r="AG21" s="67">
        <f t="shared" si="3"/>
        <v>1.32</v>
      </c>
      <c r="AH21" s="67">
        <f t="shared" si="3"/>
        <v>1.32</v>
      </c>
      <c r="AI21" s="68">
        <f t="shared" si="4"/>
        <v>1</v>
      </c>
      <c r="AJ21" s="68">
        <f t="shared" si="4"/>
        <v>1</v>
      </c>
      <c r="AK21" s="68">
        <f t="shared" si="4"/>
        <v>1</v>
      </c>
      <c r="AT21" s="46">
        <v>10</v>
      </c>
      <c r="AU21" s="56">
        <f t="shared" ref="AU21:AU25" si="8">0.0731*AT21^(3/4)</f>
        <v>0.41107150871414527</v>
      </c>
      <c r="AV21" s="70">
        <f t="shared" ref="AV21:AV25" si="9">MAX(0.8*$V$4*AU$12*$V$6/$V$7,IF($AU21&lt;AU$13,2.5*AU$10*$V$6/$V$7,AU$11*$V$6/($V$7*$AU21)),0.11*$V$10*$V$6)</f>
        <v>1.32</v>
      </c>
      <c r="AW21" s="69">
        <f t="shared" ref="AW21:AW25" si="10">AT21*0.02</f>
        <v>0.2</v>
      </c>
      <c r="AX21" s="68">
        <f t="shared" ref="AX21:AX25" si="11">IF($AW21&lt;AY$19,1,IF(AND(AY$19&lt;=$AW21,$AW21&lt;2*AY$19),1-0.2*($AW21/AY$19-1)^2,1.6*AY$19/$AW21))*$AX$15</f>
        <v>1</v>
      </c>
    </row>
    <row r="22" spans="2:51">
      <c r="C22" s="3" t="s">
        <v>1135</v>
      </c>
      <c r="D22" s="56" t="e">
        <f>MAX(2*$D$7*$D$12*D21/(3*D18),0.67*0.11*$D$7*$D$12*$D$8)</f>
        <v>#REF!</v>
      </c>
      <c r="F22" s="80"/>
      <c r="H22" s="3" t="s">
        <v>989</v>
      </c>
      <c r="I22" s="3" t="s">
        <v>1112</v>
      </c>
      <c r="J22" s="3" t="s">
        <v>1113</v>
      </c>
      <c r="K22" s="3" t="s">
        <v>1110</v>
      </c>
      <c r="L22" s="101" t="s">
        <v>1114</v>
      </c>
      <c r="N22" s="46">
        <v>0.15</v>
      </c>
      <c r="O22" s="113">
        <f t="shared" si="0"/>
        <v>4.3682853164385564</v>
      </c>
      <c r="P22" s="67" t="e">
        <f t="shared" si="1"/>
        <v>#REF!</v>
      </c>
      <c r="Q22" s="67">
        <f t="shared" si="5"/>
        <v>4.3682853164385564</v>
      </c>
      <c r="R22" s="67" t="e">
        <f t="shared" si="6"/>
        <v>#REF!</v>
      </c>
      <c r="S22" s="80"/>
      <c r="T22" s="80"/>
      <c r="U22" s="43">
        <v>0.15</v>
      </c>
      <c r="V22" s="67">
        <f>MAX(0.8*$V$4*V$12*$V$6/$V$7,IF($U22&lt;V$13,2.5*V$10*$V$6/$V$7,V$11*$V$6/($V$7*$U22)),0.11*$V$10*$V$6)</f>
        <v>0.96</v>
      </c>
      <c r="W22" s="67">
        <f t="shared" si="2"/>
        <v>1.2</v>
      </c>
      <c r="X22" s="67">
        <f t="shared" si="2"/>
        <v>1.2</v>
      </c>
      <c r="Y22" s="67">
        <f t="shared" si="2"/>
        <v>1.32</v>
      </c>
      <c r="Z22" s="67">
        <f t="shared" si="2"/>
        <v>1.32</v>
      </c>
      <c r="AC22" s="46">
        <v>0.3</v>
      </c>
      <c r="AD22" s="67">
        <f t="shared" si="7"/>
        <v>0.96</v>
      </c>
      <c r="AE22" s="67">
        <f t="shared" si="3"/>
        <v>1.2</v>
      </c>
      <c r="AF22" s="67">
        <f t="shared" si="3"/>
        <v>1.2</v>
      </c>
      <c r="AG22" s="67">
        <f t="shared" si="3"/>
        <v>1.32</v>
      </c>
      <c r="AH22" s="67">
        <f t="shared" si="3"/>
        <v>1.32</v>
      </c>
      <c r="AI22" s="68">
        <f t="shared" si="4"/>
        <v>1</v>
      </c>
      <c r="AJ22" s="68">
        <f t="shared" si="4"/>
        <v>1</v>
      </c>
      <c r="AK22" s="68">
        <f t="shared" si="4"/>
        <v>1</v>
      </c>
      <c r="AT22" s="46">
        <v>20</v>
      </c>
      <c r="AU22" s="56">
        <f t="shared" si="8"/>
        <v>0.69133711618132154</v>
      </c>
      <c r="AV22" s="70">
        <f t="shared" si="9"/>
        <v>1.32</v>
      </c>
      <c r="AW22" s="69">
        <f t="shared" si="10"/>
        <v>0.4</v>
      </c>
      <c r="AX22" s="68">
        <f t="shared" si="11"/>
        <v>1</v>
      </c>
    </row>
    <row r="23" spans="2:51">
      <c r="F23" s="80"/>
      <c r="H23" s="3" t="s">
        <v>1111</v>
      </c>
      <c r="I23" s="3" t="s">
        <v>1115</v>
      </c>
      <c r="J23" s="3" t="s">
        <v>1110</v>
      </c>
      <c r="K23" s="3" t="s">
        <v>1110</v>
      </c>
      <c r="L23" s="3" t="s">
        <v>1110</v>
      </c>
      <c r="N23" s="46">
        <v>0.2</v>
      </c>
      <c r="O23" s="113">
        <f t="shared" si="0"/>
        <v>4.3682853164385564</v>
      </c>
      <c r="P23" s="67" t="e">
        <f t="shared" si="1"/>
        <v>#REF!</v>
      </c>
      <c r="Q23" s="67">
        <f t="shared" si="5"/>
        <v>4.3682853164385564</v>
      </c>
      <c r="R23" s="67" t="e">
        <f t="shared" si="6"/>
        <v>#REF!</v>
      </c>
      <c r="S23" s="80"/>
      <c r="T23" s="80"/>
      <c r="U23" s="43"/>
      <c r="V23" s="67"/>
      <c r="W23" s="67"/>
      <c r="X23" s="67"/>
      <c r="Y23" s="67"/>
      <c r="Z23" s="67"/>
      <c r="AC23" s="46"/>
      <c r="AD23" s="67"/>
      <c r="AE23" s="67"/>
      <c r="AF23" s="67"/>
      <c r="AG23" s="67"/>
      <c r="AH23" s="67"/>
      <c r="AI23" s="68"/>
      <c r="AJ23" s="68"/>
      <c r="AK23" s="68"/>
      <c r="AT23" s="46"/>
      <c r="AU23" s="56"/>
      <c r="AV23" s="70"/>
      <c r="AW23" s="69"/>
      <c r="AX23" s="68"/>
    </row>
    <row r="24" spans="2:51" ht="18">
      <c r="B24" t="s">
        <v>1125</v>
      </c>
      <c r="C24" t="s">
        <v>1129</v>
      </c>
      <c r="F24" s="80"/>
      <c r="N24" s="46">
        <v>0.25</v>
      </c>
      <c r="O24" s="113">
        <f t="shared" si="0"/>
        <v>4.3682853164385564</v>
      </c>
      <c r="P24" s="67" t="e">
        <f t="shared" si="1"/>
        <v>#REF!</v>
      </c>
      <c r="Q24" s="67">
        <f t="shared" si="5"/>
        <v>4.3682853164385564</v>
      </c>
      <c r="R24" s="67" t="e">
        <f t="shared" si="6"/>
        <v>#REF!</v>
      </c>
      <c r="S24" s="80"/>
      <c r="T24" s="80"/>
      <c r="U24" s="43">
        <v>0.2</v>
      </c>
      <c r="V24" s="67">
        <f t="shared" ref="V24:V52" si="12">MAX(0.8*$V$4*V$12*$V$6/$V$7,IF($U24&lt;V$13,2.5*V$10*$V$6/$V$7,V$11*$V$6/($V$7*$U24)),0.11*$V$10*$V$6)</f>
        <v>0.96</v>
      </c>
      <c r="W24" s="67">
        <f t="shared" si="2"/>
        <v>1.2</v>
      </c>
      <c r="X24" s="67">
        <f t="shared" si="2"/>
        <v>1.2</v>
      </c>
      <c r="Y24" s="67">
        <f t="shared" si="2"/>
        <v>1.32</v>
      </c>
      <c r="Z24" s="67">
        <f t="shared" si="2"/>
        <v>1.32</v>
      </c>
      <c r="AC24" s="46">
        <v>0.4</v>
      </c>
      <c r="AD24" s="67">
        <f t="shared" si="7"/>
        <v>0.96</v>
      </c>
      <c r="AE24" s="67">
        <f t="shared" si="3"/>
        <v>1.2</v>
      </c>
      <c r="AF24" s="67">
        <f t="shared" si="3"/>
        <v>1.2</v>
      </c>
      <c r="AG24" s="67">
        <f t="shared" si="3"/>
        <v>1.32</v>
      </c>
      <c r="AH24" s="67">
        <f t="shared" si="3"/>
        <v>1.32</v>
      </c>
      <c r="AI24" s="68">
        <f t="shared" si="4"/>
        <v>1</v>
      </c>
      <c r="AJ24" s="68">
        <f t="shared" si="4"/>
        <v>1</v>
      </c>
      <c r="AK24" s="68">
        <f t="shared" si="4"/>
        <v>1</v>
      </c>
      <c r="AT24" s="46">
        <v>30</v>
      </c>
      <c r="AU24" s="56">
        <f t="shared" si="8"/>
        <v>0.93704040502694119</v>
      </c>
      <c r="AV24" s="70">
        <f t="shared" si="9"/>
        <v>1.0928023962537226</v>
      </c>
      <c r="AW24" s="69">
        <f t="shared" si="10"/>
        <v>0.6</v>
      </c>
      <c r="AX24" s="68">
        <f t="shared" si="11"/>
        <v>1</v>
      </c>
    </row>
    <row r="25" spans="2:51">
      <c r="C25" s="106" t="s">
        <v>938</v>
      </c>
      <c r="D25" s="107">
        <f>$D$8*(1+D17/$D$9*(2.5*D20-1))</f>
        <v>15.73186865139818</v>
      </c>
      <c r="H25" t="s">
        <v>1116</v>
      </c>
      <c r="N25" s="46">
        <v>0.3</v>
      </c>
      <c r="O25" s="113">
        <f t="shared" si="0"/>
        <v>4.3682853164385564</v>
      </c>
      <c r="P25" s="67" t="e">
        <f t="shared" si="1"/>
        <v>#REF!</v>
      </c>
      <c r="Q25" s="67">
        <f t="shared" si="5"/>
        <v>4.3682853164385564</v>
      </c>
      <c r="R25" s="67" t="e">
        <f t="shared" si="6"/>
        <v>#REF!</v>
      </c>
      <c r="S25" s="80"/>
      <c r="T25" s="80"/>
      <c r="U25" s="43">
        <v>0.25</v>
      </c>
      <c r="V25" s="67">
        <f t="shared" si="12"/>
        <v>0.96</v>
      </c>
      <c r="W25" s="67">
        <f t="shared" si="2"/>
        <v>1.2</v>
      </c>
      <c r="X25" s="67">
        <f t="shared" si="2"/>
        <v>1.2</v>
      </c>
      <c r="Y25" s="67">
        <f t="shared" si="2"/>
        <v>1.32</v>
      </c>
      <c r="Z25" s="67">
        <f t="shared" si="2"/>
        <v>1.32</v>
      </c>
      <c r="AC25" s="46">
        <v>0.5</v>
      </c>
      <c r="AD25" s="67">
        <f t="shared" si="7"/>
        <v>0.96</v>
      </c>
      <c r="AE25" s="67">
        <f t="shared" si="3"/>
        <v>1.2</v>
      </c>
      <c r="AF25" s="67">
        <f t="shared" si="3"/>
        <v>1.2</v>
      </c>
      <c r="AG25" s="67">
        <f t="shared" si="3"/>
        <v>1.32</v>
      </c>
      <c r="AH25" s="67">
        <f t="shared" si="3"/>
        <v>1.32</v>
      </c>
      <c r="AI25" s="68">
        <f t="shared" si="4"/>
        <v>0.98750000000000004</v>
      </c>
      <c r="AJ25" s="68">
        <f t="shared" si="4"/>
        <v>1</v>
      </c>
      <c r="AK25" s="68">
        <f t="shared" si="4"/>
        <v>1</v>
      </c>
      <c r="AT25" s="71">
        <v>34</v>
      </c>
      <c r="AU25" s="72">
        <f t="shared" si="8"/>
        <v>1.0292634828185083</v>
      </c>
      <c r="AV25" s="73">
        <f t="shared" si="9"/>
        <v>0.99488616578128763</v>
      </c>
      <c r="AW25" s="74">
        <f t="shared" si="10"/>
        <v>0.68</v>
      </c>
      <c r="AX25" s="75">
        <f t="shared" si="11"/>
        <v>0.99644444444444447</v>
      </c>
    </row>
    <row r="26" spans="2:51">
      <c r="H26" s="46" t="s">
        <v>16</v>
      </c>
      <c r="I26" s="46">
        <v>1</v>
      </c>
      <c r="J26" s="46">
        <v>2</v>
      </c>
      <c r="K26" s="46">
        <v>3</v>
      </c>
      <c r="L26" s="46">
        <v>4</v>
      </c>
      <c r="N26" s="46">
        <v>0.35</v>
      </c>
      <c r="O26" s="113">
        <f t="shared" si="0"/>
        <v>4.3682853164385564</v>
      </c>
      <c r="P26" s="67" t="e">
        <f t="shared" si="1"/>
        <v>#REF!</v>
      </c>
      <c r="Q26" s="67">
        <f t="shared" si="5"/>
        <v>4.3682853164385564</v>
      </c>
      <c r="R26" s="67" t="e">
        <f t="shared" si="6"/>
        <v>#REF!</v>
      </c>
      <c r="S26" s="80"/>
      <c r="T26" s="80"/>
      <c r="U26" s="43">
        <v>0.3</v>
      </c>
      <c r="V26" s="67">
        <f t="shared" si="12"/>
        <v>0.96</v>
      </c>
      <c r="W26" s="67">
        <f t="shared" si="2"/>
        <v>1.2</v>
      </c>
      <c r="X26" s="67">
        <f t="shared" si="2"/>
        <v>1.2</v>
      </c>
      <c r="Y26" s="67">
        <f t="shared" si="2"/>
        <v>1.32</v>
      </c>
      <c r="Z26" s="67">
        <f t="shared" si="2"/>
        <v>1.32</v>
      </c>
      <c r="AC26" s="46">
        <v>0.6</v>
      </c>
      <c r="AD26" s="67">
        <f t="shared" si="7"/>
        <v>0.85333333333333339</v>
      </c>
      <c r="AE26" s="67">
        <f t="shared" si="3"/>
        <v>1.0666666666666667</v>
      </c>
      <c r="AF26" s="67">
        <f t="shared" si="3"/>
        <v>1.2</v>
      </c>
      <c r="AG26" s="67">
        <f t="shared" si="3"/>
        <v>1.32</v>
      </c>
      <c r="AH26" s="67">
        <f t="shared" si="3"/>
        <v>1.32</v>
      </c>
      <c r="AI26" s="68">
        <f t="shared" si="4"/>
        <v>0.95000000000000007</v>
      </c>
      <c r="AJ26" s="68">
        <f t="shared" si="4"/>
        <v>1</v>
      </c>
      <c r="AK26" s="68">
        <f t="shared" si="4"/>
        <v>1</v>
      </c>
      <c r="AT26" s="46">
        <v>40</v>
      </c>
      <c r="AU26" s="56">
        <f>0.0731*AT26^(3/4)</f>
        <v>1.1626858054574281</v>
      </c>
      <c r="AV26" s="70">
        <f>MAX(0.8*$V$4*AU$12*$V$6/$V$7,IF($AU26&lt;AU$13,2.5*AU$10*$V$6/$V$7,AU$11*$V$6/($V$7*$AU26)),0.11*$V$10*$V$6)</f>
        <v>0.88071944732922425</v>
      </c>
      <c r="AW26" s="69">
        <f>AT26*0.02</f>
        <v>0.8</v>
      </c>
      <c r="AX26" s="68">
        <f>IF($AW26&lt;AY$19,1,IF(AND(AY$19&lt;=$AW26,$AW26&lt;2*AY$19),1-0.2*($AW26/AY$19-1)^2,1.6*AY$19/$AW26))*$AX$15</f>
        <v>0.97777777777777775</v>
      </c>
    </row>
    <row r="27" spans="2:51">
      <c r="C27" s="42"/>
      <c r="D27" s="42"/>
      <c r="H27" s="46" t="s">
        <v>1001</v>
      </c>
      <c r="I27" s="46">
        <v>0.12</v>
      </c>
      <c r="J27" s="46">
        <v>0.2</v>
      </c>
      <c r="K27" s="46">
        <v>0.28000000000000003</v>
      </c>
      <c r="L27" s="46">
        <v>0.36</v>
      </c>
      <c r="N27" s="46">
        <v>0.4</v>
      </c>
      <c r="O27" s="113">
        <f t="shared" si="0"/>
        <v>4.3682853164385564</v>
      </c>
      <c r="P27" s="67" t="e">
        <f t="shared" si="1"/>
        <v>#REF!</v>
      </c>
      <c r="Q27" s="67">
        <f t="shared" si="5"/>
        <v>4.3682853164385564</v>
      </c>
      <c r="R27" s="67" t="e">
        <f t="shared" si="6"/>
        <v>#REF!</v>
      </c>
      <c r="S27" s="80"/>
      <c r="T27" s="80"/>
      <c r="U27" s="43">
        <v>0.35</v>
      </c>
      <c r="V27" s="67">
        <f t="shared" si="12"/>
        <v>0.96</v>
      </c>
      <c r="W27" s="67">
        <f t="shared" si="2"/>
        <v>1.2</v>
      </c>
      <c r="X27" s="67">
        <f t="shared" si="2"/>
        <v>1.2</v>
      </c>
      <c r="Y27" s="67">
        <f t="shared" si="2"/>
        <v>1.32</v>
      </c>
      <c r="Z27" s="67">
        <f t="shared" si="2"/>
        <v>1.32</v>
      </c>
      <c r="AC27" s="46">
        <v>0.7</v>
      </c>
      <c r="AD27" s="67">
        <f t="shared" si="7"/>
        <v>0.73142857142857154</v>
      </c>
      <c r="AE27" s="67">
        <f t="shared" si="3"/>
        <v>0.91428571428571437</v>
      </c>
      <c r="AF27" s="67">
        <f t="shared" si="3"/>
        <v>1.2</v>
      </c>
      <c r="AG27" s="67">
        <f t="shared" si="3"/>
        <v>1.32</v>
      </c>
      <c r="AH27" s="67">
        <f t="shared" si="3"/>
        <v>1.32</v>
      </c>
      <c r="AI27" s="68">
        <f t="shared" si="4"/>
        <v>0.88750000000000007</v>
      </c>
      <c r="AJ27" s="68">
        <f t="shared" si="4"/>
        <v>0.99444444444444446</v>
      </c>
      <c r="AK27" s="68">
        <f t="shared" si="4"/>
        <v>1</v>
      </c>
      <c r="AT27" s="46">
        <v>50</v>
      </c>
      <c r="AU27" s="56">
        <f>0.0731*AT27^(3/4)</f>
        <v>1.3745004305230766</v>
      </c>
      <c r="AV27" s="70">
        <f>MAX(0.8*$V$4*AU$12*$V$6/$V$7,IF($AU27&lt;AU$13,2.5*AU$10*$V$6/$V$7,AU$11*$V$6/($V$7*$AU27)),0.11*$V$10*$V$6)</f>
        <v>0.74499794780734196</v>
      </c>
      <c r="AW27" s="69">
        <f>AT27*0.02</f>
        <v>1</v>
      </c>
      <c r="AX27" s="68">
        <f>IF($AW27&lt;AY$19,1,IF(AND(AY$19&lt;=$AW27,$AW27&lt;2*AY$19),1-0.2*($AW27/AY$19-1)^2,1.6*AY$19/$AW27))*$AX$15</f>
        <v>0.91111111111111109</v>
      </c>
    </row>
    <row r="28" spans="2:51">
      <c r="D28" s="42"/>
      <c r="N28" s="46">
        <v>0.45</v>
      </c>
      <c r="O28" s="113">
        <f t="shared" si="0"/>
        <v>4.3682853164385564</v>
      </c>
      <c r="P28" s="67" t="e">
        <f t="shared" si="1"/>
        <v>#REF!</v>
      </c>
      <c r="Q28" s="67">
        <f t="shared" si="5"/>
        <v>4.3682853164385564</v>
      </c>
      <c r="R28" s="67" t="e">
        <f t="shared" si="6"/>
        <v>#REF!</v>
      </c>
      <c r="S28" s="80"/>
      <c r="T28" s="80"/>
      <c r="U28" s="43">
        <v>0.4</v>
      </c>
      <c r="V28" s="67">
        <f t="shared" si="12"/>
        <v>0.96</v>
      </c>
      <c r="W28" s="67">
        <f t="shared" si="2"/>
        <v>1.2</v>
      </c>
      <c r="X28" s="67">
        <f t="shared" si="2"/>
        <v>1.2</v>
      </c>
      <c r="Y28" s="67">
        <f t="shared" si="2"/>
        <v>1.32</v>
      </c>
      <c r="Z28" s="67">
        <f t="shared" si="2"/>
        <v>1.32</v>
      </c>
      <c r="AC28" s="46">
        <v>0.75</v>
      </c>
      <c r="AD28" s="67">
        <f t="shared" si="7"/>
        <v>0.68266666666666664</v>
      </c>
      <c r="AE28" s="67">
        <f t="shared" si="3"/>
        <v>0.85333333333333339</v>
      </c>
      <c r="AF28" s="67">
        <f t="shared" si="3"/>
        <v>1.1946666666666668</v>
      </c>
      <c r="AG28" s="67">
        <f t="shared" si="3"/>
        <v>1.32</v>
      </c>
      <c r="AH28" s="67">
        <f t="shared" si="3"/>
        <v>1.32</v>
      </c>
      <c r="AI28" s="68">
        <f t="shared" si="4"/>
        <v>0.84687500000000004</v>
      </c>
      <c r="AJ28" s="68">
        <f t="shared" si="4"/>
        <v>0.98750000000000004</v>
      </c>
      <c r="AK28" s="68">
        <f t="shared" si="4"/>
        <v>1</v>
      </c>
      <c r="AT28" s="46">
        <v>60</v>
      </c>
      <c r="AU28" s="56">
        <f>0.0731*AT28^(3/4)</f>
        <v>1.5759078350700866</v>
      </c>
      <c r="AV28" s="70">
        <f>MAX(0.8*$V$4*AU$12*$V$6/$V$7,IF($AU28&lt;AU$13,2.5*AU$10*$V$6/$V$7,AU$11*$V$6/($V$7*$AU28)),0.11*$V$10*$V$6)</f>
        <v>0.64978419245847507</v>
      </c>
      <c r="AW28" s="69">
        <f>AT28*0.02</f>
        <v>1.2</v>
      </c>
      <c r="AX28" s="68">
        <f>IF($AW28&lt;AY$19,1,IF(AND(AY$19&lt;=$AW28,$AW28&lt;2*AY$19),1-0.2*($AW28/AY$19-1)^2,1.6*AY$19/$AW28))*$AX$15</f>
        <v>0.8</v>
      </c>
    </row>
    <row r="29" spans="2:51" ht="18">
      <c r="B29" t="s">
        <v>1126</v>
      </c>
      <c r="C29" t="s">
        <v>1132</v>
      </c>
      <c r="D29" s="42"/>
      <c r="N29" s="46">
        <v>0.5</v>
      </c>
      <c r="O29" s="113">
        <f t="shared" si="0"/>
        <v>4.3682853164385564</v>
      </c>
      <c r="P29" s="67" t="e">
        <f t="shared" si="1"/>
        <v>#REF!</v>
      </c>
      <c r="Q29" s="67">
        <f t="shared" si="5"/>
        <v>4.3682853164385564</v>
      </c>
      <c r="R29" s="67" t="e">
        <f t="shared" si="6"/>
        <v>#REF!</v>
      </c>
      <c r="S29" s="80"/>
      <c r="T29" s="80"/>
      <c r="U29" s="43">
        <v>0.45</v>
      </c>
      <c r="V29" s="67">
        <f t="shared" si="12"/>
        <v>0.96</v>
      </c>
      <c r="W29" s="67">
        <f t="shared" si="2"/>
        <v>1.2</v>
      </c>
      <c r="X29" s="67">
        <f t="shared" si="2"/>
        <v>1.2</v>
      </c>
      <c r="Y29" s="67">
        <f t="shared" si="2"/>
        <v>1.32</v>
      </c>
      <c r="Z29" s="67">
        <f t="shared" si="2"/>
        <v>1.32</v>
      </c>
      <c r="AC29" s="46">
        <v>0.9</v>
      </c>
      <c r="AD29" s="67">
        <f t="shared" si="7"/>
        <v>0.56888888888888889</v>
      </c>
      <c r="AE29" s="67">
        <f t="shared" si="3"/>
        <v>0.71111111111111114</v>
      </c>
      <c r="AF29" s="67">
        <f t="shared" si="3"/>
        <v>0.99555555555555553</v>
      </c>
      <c r="AG29" s="67">
        <f t="shared" si="3"/>
        <v>1.1377777777777778</v>
      </c>
      <c r="AH29" s="67">
        <f t="shared" si="3"/>
        <v>1.32</v>
      </c>
      <c r="AI29" s="68">
        <f t="shared" si="4"/>
        <v>0.71111111111111125</v>
      </c>
      <c r="AJ29" s="68">
        <f t="shared" si="4"/>
        <v>0.95</v>
      </c>
      <c r="AK29" s="68">
        <f t="shared" si="4"/>
        <v>0.99687499999999996</v>
      </c>
    </row>
    <row r="30" spans="2:51">
      <c r="C30" s="46" t="s">
        <v>938</v>
      </c>
      <c r="D30" s="105">
        <f>2.5*$D$8*D20</f>
        <v>4.3682853164385564</v>
      </c>
      <c r="N30" s="46">
        <v>0.55000000000000004</v>
      </c>
      <c r="O30" s="113">
        <f t="shared" si="0"/>
        <v>3.9711684694895966</v>
      </c>
      <c r="P30" s="67" t="e">
        <f t="shared" si="1"/>
        <v>#REF!</v>
      </c>
      <c r="Q30" s="67">
        <f t="shared" si="5"/>
        <v>3.9711684694895966</v>
      </c>
      <c r="R30" s="67" t="e">
        <f t="shared" si="6"/>
        <v>#REF!</v>
      </c>
      <c r="S30" s="80"/>
      <c r="T30" s="80"/>
      <c r="U30" s="43">
        <v>0.5</v>
      </c>
      <c r="V30" s="67">
        <f t="shared" si="12"/>
        <v>0.96</v>
      </c>
      <c r="W30" s="67">
        <f t="shared" si="2"/>
        <v>1.2</v>
      </c>
      <c r="X30" s="67">
        <f t="shared" si="2"/>
        <v>1.2</v>
      </c>
      <c r="Y30" s="67">
        <f t="shared" si="2"/>
        <v>1.32</v>
      </c>
      <c r="Z30" s="67">
        <f t="shared" si="2"/>
        <v>1.32</v>
      </c>
      <c r="AC30" s="46">
        <v>1</v>
      </c>
      <c r="AD30" s="67">
        <f t="shared" si="7"/>
        <v>0.51200000000000001</v>
      </c>
      <c r="AE30" s="67">
        <f t="shared" si="3"/>
        <v>0.64</v>
      </c>
      <c r="AF30" s="67">
        <f t="shared" si="3"/>
        <v>0.89600000000000002</v>
      </c>
      <c r="AG30" s="67">
        <f t="shared" si="3"/>
        <v>1.024</v>
      </c>
      <c r="AH30" s="67">
        <f t="shared" si="3"/>
        <v>1.32</v>
      </c>
      <c r="AI30" s="68">
        <f t="shared" si="4"/>
        <v>0.64000000000000012</v>
      </c>
      <c r="AJ30" s="68">
        <f t="shared" si="4"/>
        <v>0.91111111111111109</v>
      </c>
      <c r="AK30" s="68">
        <f t="shared" si="4"/>
        <v>0.98750000000000004</v>
      </c>
    </row>
    <row r="31" spans="2:51">
      <c r="I31" s="42"/>
      <c r="J31" s="42"/>
      <c r="N31" s="46">
        <v>0.6</v>
      </c>
      <c r="O31" s="113">
        <f t="shared" si="0"/>
        <v>3.640237763698797</v>
      </c>
      <c r="P31" s="67" t="e">
        <f t="shared" si="1"/>
        <v>#REF!</v>
      </c>
      <c r="Q31" s="67">
        <f t="shared" si="5"/>
        <v>3.640237763698797</v>
      </c>
      <c r="R31" s="67" t="e">
        <f t="shared" si="6"/>
        <v>#REF!</v>
      </c>
      <c r="S31" s="80"/>
      <c r="T31" s="80"/>
      <c r="U31" s="43">
        <v>0.55000000000000004</v>
      </c>
      <c r="V31" s="67">
        <f t="shared" si="12"/>
        <v>0.93090909090909091</v>
      </c>
      <c r="W31" s="67">
        <f t="shared" si="2"/>
        <v>1.1636363636363636</v>
      </c>
      <c r="X31" s="67">
        <f t="shared" si="2"/>
        <v>1.2</v>
      </c>
      <c r="Y31" s="67">
        <f t="shared" si="2"/>
        <v>1.32</v>
      </c>
      <c r="Z31" s="67">
        <f t="shared" si="2"/>
        <v>1.32</v>
      </c>
      <c r="AC31" s="46">
        <v>1.1000000000000001</v>
      </c>
      <c r="AD31" s="67">
        <f t="shared" si="7"/>
        <v>0.46545454545454545</v>
      </c>
      <c r="AE31" s="67">
        <f t="shared" si="3"/>
        <v>0.58181818181818179</v>
      </c>
      <c r="AF31" s="67">
        <f t="shared" si="3"/>
        <v>0.81454545454545446</v>
      </c>
      <c r="AG31" s="67">
        <f t="shared" si="3"/>
        <v>0.93090909090909091</v>
      </c>
      <c r="AH31" s="67">
        <f t="shared" si="3"/>
        <v>1.32</v>
      </c>
      <c r="AI31" s="68">
        <f t="shared" si="4"/>
        <v>0.5818181818181819</v>
      </c>
      <c r="AJ31" s="68">
        <f t="shared" si="4"/>
        <v>0.86111111111111105</v>
      </c>
      <c r="AK31" s="68">
        <f t="shared" si="4"/>
        <v>0.97187500000000004</v>
      </c>
    </row>
    <row r="32" spans="2:51" ht="18">
      <c r="B32" t="s">
        <v>1127</v>
      </c>
      <c r="C32" t="s">
        <v>1133</v>
      </c>
      <c r="D32" s="42"/>
      <c r="H32" s="42"/>
      <c r="I32" s="102"/>
      <c r="J32" s="102"/>
      <c r="N32" s="46">
        <v>0.65</v>
      </c>
      <c r="O32" s="113">
        <f t="shared" si="0"/>
        <v>3.3602194741835048</v>
      </c>
      <c r="P32" s="67" t="e">
        <f t="shared" si="1"/>
        <v>#REF!</v>
      </c>
      <c r="Q32" s="67">
        <f t="shared" si="5"/>
        <v>3.3602194741835048</v>
      </c>
      <c r="R32" s="67" t="e">
        <f t="shared" si="6"/>
        <v>#REF!</v>
      </c>
      <c r="S32" s="80"/>
      <c r="T32" s="80"/>
      <c r="U32" s="43">
        <v>0.6</v>
      </c>
      <c r="V32" s="67">
        <f t="shared" si="12"/>
        <v>0.85333333333333339</v>
      </c>
      <c r="W32" s="67">
        <f t="shared" si="2"/>
        <v>1.0666666666666667</v>
      </c>
      <c r="X32" s="67">
        <f t="shared" si="2"/>
        <v>1.2</v>
      </c>
      <c r="Y32" s="67">
        <f t="shared" si="2"/>
        <v>1.32</v>
      </c>
      <c r="Z32" s="67">
        <f t="shared" si="2"/>
        <v>1.32</v>
      </c>
      <c r="AC32" s="46">
        <v>1.1499999999999999</v>
      </c>
      <c r="AD32" s="67">
        <f t="shared" si="7"/>
        <v>0.44521739130434784</v>
      </c>
      <c r="AE32" s="67">
        <f t="shared" si="3"/>
        <v>0.55652173913043479</v>
      </c>
      <c r="AF32" s="67">
        <f t="shared" si="3"/>
        <v>0.77913043478260879</v>
      </c>
      <c r="AG32" s="67">
        <f t="shared" si="3"/>
        <v>0.89043478260869569</v>
      </c>
      <c r="AH32" s="67">
        <f t="shared" si="3"/>
        <v>1.32</v>
      </c>
      <c r="AI32" s="68">
        <f t="shared" si="4"/>
        <v>0.5565217391304349</v>
      </c>
      <c r="AJ32" s="68">
        <f t="shared" si="4"/>
        <v>0.83194444444444449</v>
      </c>
      <c r="AK32" s="68">
        <f t="shared" si="4"/>
        <v>0.96171875000000007</v>
      </c>
    </row>
    <row r="33" spans="2:37">
      <c r="C33" s="46" t="s">
        <v>938</v>
      </c>
      <c r="D33" s="105">
        <f>2.5*$D$8*D20*($D$10/D17)</f>
        <v>3.1746259567140673</v>
      </c>
      <c r="H33" s="42"/>
      <c r="I33" s="102"/>
      <c r="J33" s="102"/>
      <c r="N33" s="46">
        <v>0.7</v>
      </c>
      <c r="O33" s="113">
        <f t="shared" si="0"/>
        <v>3.1202037974561119</v>
      </c>
      <c r="P33" s="67" t="e">
        <f t="shared" si="1"/>
        <v>#REF!</v>
      </c>
      <c r="Q33" s="67">
        <f t="shared" si="5"/>
        <v>3.1202037974561119</v>
      </c>
      <c r="R33" s="67" t="e">
        <f t="shared" si="6"/>
        <v>#REF!</v>
      </c>
      <c r="S33" s="80"/>
      <c r="T33" s="80"/>
      <c r="U33" s="43">
        <v>0.65</v>
      </c>
      <c r="V33" s="67">
        <f t="shared" si="12"/>
        <v>0.78769230769230769</v>
      </c>
      <c r="W33" s="67">
        <f t="shared" si="2"/>
        <v>0.98461538461538456</v>
      </c>
      <c r="X33" s="67">
        <f t="shared" si="2"/>
        <v>1.2</v>
      </c>
      <c r="Y33" s="67">
        <f t="shared" si="2"/>
        <v>1.32</v>
      </c>
      <c r="Z33" s="67">
        <f t="shared" si="2"/>
        <v>1.32</v>
      </c>
      <c r="AC33" s="46">
        <v>1.3</v>
      </c>
      <c r="AD33" s="67">
        <f t="shared" si="7"/>
        <v>0.39384615384615385</v>
      </c>
      <c r="AE33" s="67">
        <f t="shared" si="3"/>
        <v>0.49230769230769228</v>
      </c>
      <c r="AF33" s="67">
        <f t="shared" si="3"/>
        <v>0.6892307692307692</v>
      </c>
      <c r="AG33" s="67">
        <f t="shared" si="3"/>
        <v>0.78769230769230769</v>
      </c>
      <c r="AH33" s="67">
        <f t="shared" si="3"/>
        <v>1.1815384615384614</v>
      </c>
      <c r="AI33" s="68">
        <f t="shared" si="4"/>
        <v>0.49230769230769239</v>
      </c>
      <c r="AJ33" s="68">
        <f t="shared" si="4"/>
        <v>0.73846153846153839</v>
      </c>
      <c r="AK33" s="68">
        <f t="shared" si="4"/>
        <v>0.921875</v>
      </c>
    </row>
    <row r="34" spans="2:37">
      <c r="H34" s="42"/>
      <c r="I34" s="102"/>
      <c r="J34" s="102"/>
      <c r="N34" s="46">
        <v>0.75</v>
      </c>
      <c r="O34" s="113">
        <f t="shared" si="0"/>
        <v>2.9121902109590376</v>
      </c>
      <c r="P34" s="67" t="e">
        <f t="shared" si="1"/>
        <v>#REF!</v>
      </c>
      <c r="Q34" s="67">
        <f t="shared" si="5"/>
        <v>2.9121902109590376</v>
      </c>
      <c r="R34" s="67" t="e">
        <f t="shared" si="6"/>
        <v>#REF!</v>
      </c>
      <c r="S34" s="80"/>
      <c r="T34" s="80"/>
      <c r="U34" s="43">
        <v>0.7</v>
      </c>
      <c r="V34" s="67">
        <f t="shared" si="12"/>
        <v>0.73142857142857154</v>
      </c>
      <c r="W34" s="67">
        <f t="shared" si="2"/>
        <v>0.91428571428571437</v>
      </c>
      <c r="X34" s="67">
        <f t="shared" si="2"/>
        <v>1.2</v>
      </c>
      <c r="Y34" s="67">
        <f t="shared" si="2"/>
        <v>1.32</v>
      </c>
      <c r="Z34" s="67">
        <f t="shared" si="2"/>
        <v>1.32</v>
      </c>
      <c r="AC34" s="46">
        <v>1.4</v>
      </c>
      <c r="AD34" s="67">
        <f t="shared" si="7"/>
        <v>0.36571428571428577</v>
      </c>
      <c r="AE34" s="67">
        <f t="shared" si="3"/>
        <v>0.45714285714285718</v>
      </c>
      <c r="AF34" s="67">
        <f t="shared" si="3"/>
        <v>0.64</v>
      </c>
      <c r="AG34" s="67">
        <f t="shared" si="3"/>
        <v>0.73142857142857154</v>
      </c>
      <c r="AH34" s="67">
        <f t="shared" si="3"/>
        <v>1.0971428571428572</v>
      </c>
      <c r="AI34" s="68">
        <f t="shared" si="4"/>
        <v>0.45714285714285724</v>
      </c>
      <c r="AJ34" s="68">
        <f t="shared" si="4"/>
        <v>0.68571428571428572</v>
      </c>
      <c r="AK34" s="68">
        <f t="shared" si="4"/>
        <v>0.88750000000000007</v>
      </c>
    </row>
    <row r="35" spans="2:37">
      <c r="D35" s="42"/>
      <c r="N35" s="46">
        <v>0.8</v>
      </c>
      <c r="O35" s="113">
        <f t="shared" si="0"/>
        <v>2.7301783227740977</v>
      </c>
      <c r="P35" s="67" t="e">
        <f t="shared" si="1"/>
        <v>#REF!</v>
      </c>
      <c r="Q35" s="67">
        <f t="shared" si="5"/>
        <v>2.7301783227740977</v>
      </c>
      <c r="R35" s="67" t="e">
        <f t="shared" si="6"/>
        <v>#REF!</v>
      </c>
      <c r="S35" s="80"/>
      <c r="T35" s="80"/>
      <c r="U35" s="43">
        <v>0.75</v>
      </c>
      <c r="V35" s="67">
        <f t="shared" si="12"/>
        <v>0.68266666666666664</v>
      </c>
      <c r="W35" s="67">
        <f t="shared" si="2"/>
        <v>0.85333333333333339</v>
      </c>
      <c r="X35" s="67">
        <f t="shared" si="2"/>
        <v>1.1946666666666668</v>
      </c>
      <c r="Y35" s="67">
        <f t="shared" si="2"/>
        <v>1.32</v>
      </c>
      <c r="Z35" s="67">
        <f t="shared" si="2"/>
        <v>1.32</v>
      </c>
      <c r="AC35" s="46">
        <v>1.5</v>
      </c>
      <c r="AD35" s="67">
        <f t="shared" si="7"/>
        <v>0.34133333333333332</v>
      </c>
      <c r="AE35" s="67">
        <f t="shared" si="3"/>
        <v>0.42666666666666669</v>
      </c>
      <c r="AF35" s="67">
        <f t="shared" si="3"/>
        <v>0.59733333333333338</v>
      </c>
      <c r="AG35" s="67">
        <f t="shared" si="3"/>
        <v>0.68266666666666664</v>
      </c>
      <c r="AH35" s="67">
        <f t="shared" si="3"/>
        <v>1.024</v>
      </c>
      <c r="AI35" s="68">
        <f t="shared" si="4"/>
        <v>0.42666666666666675</v>
      </c>
      <c r="AJ35" s="68">
        <f t="shared" si="4"/>
        <v>0.64</v>
      </c>
      <c r="AK35" s="68">
        <f t="shared" si="4"/>
        <v>0.84687500000000004</v>
      </c>
    </row>
    <row r="36" spans="2:37" ht="18">
      <c r="B36" t="s">
        <v>1128</v>
      </c>
      <c r="C36" t="s">
        <v>1134</v>
      </c>
      <c r="D36" s="42"/>
      <c r="H36" s="35"/>
      <c r="N36" s="46">
        <v>0.85</v>
      </c>
      <c r="O36" s="113">
        <f t="shared" si="0"/>
        <v>2.5695795979050331</v>
      </c>
      <c r="P36" s="67" t="e">
        <f t="shared" si="1"/>
        <v>#REF!</v>
      </c>
      <c r="Q36" s="67">
        <f t="shared" si="5"/>
        <v>2.5695795979050331</v>
      </c>
      <c r="R36" s="67" t="e">
        <f t="shared" si="6"/>
        <v>#REF!</v>
      </c>
      <c r="S36" s="80"/>
      <c r="T36" s="80"/>
      <c r="U36" s="43">
        <v>0.8</v>
      </c>
      <c r="V36" s="67">
        <f t="shared" si="12"/>
        <v>0.64</v>
      </c>
      <c r="W36" s="67">
        <f t="shared" ref="W36:Z52" si="13">MAX(0.8*$V$4*W$12*$V$6/$V$7,IF($U36&lt;W$13,2.5*W$10*$V$6/$V$7,W$11*$V$6/($V$7*$U36)),0.11*$V$10*$V$6)</f>
        <v>0.79999999999999993</v>
      </c>
      <c r="X36" s="67">
        <f t="shared" si="13"/>
        <v>1.1199999999999999</v>
      </c>
      <c r="Y36" s="67">
        <f t="shared" si="13"/>
        <v>1.28</v>
      </c>
      <c r="Z36" s="67">
        <f t="shared" si="13"/>
        <v>1.32</v>
      </c>
      <c r="AC36" s="46">
        <v>1.6</v>
      </c>
      <c r="AD36" s="67">
        <f t="shared" si="7"/>
        <v>0.32</v>
      </c>
      <c r="AE36" s="67">
        <f t="shared" si="3"/>
        <v>0.39999999999999997</v>
      </c>
      <c r="AF36" s="67">
        <f t="shared" si="3"/>
        <v>0.55999999999999994</v>
      </c>
      <c r="AG36" s="67">
        <f t="shared" si="3"/>
        <v>0.64</v>
      </c>
      <c r="AH36" s="67">
        <f t="shared" si="3"/>
        <v>0.96</v>
      </c>
      <c r="AI36" s="68">
        <f t="shared" ref="AI36:AK50" si="14">IF($AC36&lt;AI$16,1,IF(AND(AI$16&lt;=$AC36,$AC36&lt;2*AI$16),1-0.2*($AC36/AI$16-1)^2,1.6*AI$16/$AC36))*$AK$14</f>
        <v>0.40000000000000008</v>
      </c>
      <c r="AJ36" s="68">
        <f t="shared" si="14"/>
        <v>0.6</v>
      </c>
      <c r="AK36" s="68">
        <f t="shared" si="14"/>
        <v>0.80000000000000016</v>
      </c>
    </row>
    <row r="37" spans="2:37">
      <c r="C37" s="46" t="s">
        <v>938</v>
      </c>
      <c r="D37" s="105">
        <f>2.5*$D$8*D20*($D$10*$D$11/(D17^2))</f>
        <v>9.2285638276571724</v>
      </c>
      <c r="N37" s="46">
        <v>0.9</v>
      </c>
      <c r="O37" s="113">
        <f t="shared" si="0"/>
        <v>2.4268251757991983</v>
      </c>
      <c r="P37" s="67" t="e">
        <f t="shared" si="1"/>
        <v>#REF!</v>
      </c>
      <c r="Q37" s="67">
        <f t="shared" si="5"/>
        <v>2.4268251757991983</v>
      </c>
      <c r="R37" s="67" t="e">
        <f t="shared" si="6"/>
        <v>#REF!</v>
      </c>
      <c r="S37" s="80"/>
      <c r="T37" s="80"/>
      <c r="U37" s="43">
        <v>0.85</v>
      </c>
      <c r="V37" s="67">
        <f t="shared" si="12"/>
        <v>0.60235294117647065</v>
      </c>
      <c r="W37" s="67">
        <f t="shared" si="13"/>
        <v>0.75294117647058822</v>
      </c>
      <c r="X37" s="67">
        <f t="shared" si="13"/>
        <v>1.0541176470588236</v>
      </c>
      <c r="Y37" s="67">
        <f t="shared" si="13"/>
        <v>1.2047058823529413</v>
      </c>
      <c r="Z37" s="67">
        <f t="shared" si="13"/>
        <v>1.32</v>
      </c>
      <c r="AC37" s="46">
        <v>1.7</v>
      </c>
      <c r="AD37" s="67">
        <f t="shared" si="7"/>
        <v>0.30117647058823532</v>
      </c>
      <c r="AE37" s="67">
        <f t="shared" si="7"/>
        <v>0.37647058823529411</v>
      </c>
      <c r="AF37" s="67">
        <f t="shared" si="7"/>
        <v>0.5270588235294118</v>
      </c>
      <c r="AG37" s="67">
        <f t="shared" si="7"/>
        <v>0.60235294117647065</v>
      </c>
      <c r="AH37" s="67">
        <f t="shared" si="7"/>
        <v>0.90352941176470591</v>
      </c>
      <c r="AI37" s="68">
        <f t="shared" si="14"/>
        <v>0.37647058823529422</v>
      </c>
      <c r="AJ37" s="68">
        <f t="shared" si="14"/>
        <v>0.56470588235294117</v>
      </c>
      <c r="AK37" s="68">
        <f t="shared" si="14"/>
        <v>0.75294117647058845</v>
      </c>
    </row>
    <row r="38" spans="2:37">
      <c r="C38" s="42"/>
      <c r="D38" s="42"/>
      <c r="I38" s="42"/>
      <c r="J38" s="42"/>
      <c r="K38" s="42"/>
      <c r="N38" s="46">
        <v>0.95</v>
      </c>
      <c r="O38" s="113">
        <f t="shared" si="0"/>
        <v>2.299097534967661</v>
      </c>
      <c r="P38" s="67" t="e">
        <f t="shared" si="1"/>
        <v>#REF!</v>
      </c>
      <c r="Q38" s="67">
        <f t="shared" si="5"/>
        <v>2.299097534967661</v>
      </c>
      <c r="R38" s="67" t="e">
        <f t="shared" si="6"/>
        <v>#REF!</v>
      </c>
      <c r="S38" s="80"/>
      <c r="T38" s="80"/>
      <c r="U38" s="43">
        <v>0.9</v>
      </c>
      <c r="V38" s="67">
        <f t="shared" si="12"/>
        <v>0.56888888888888889</v>
      </c>
      <c r="W38" s="67">
        <f t="shared" si="13"/>
        <v>0.71111111111111114</v>
      </c>
      <c r="X38" s="67">
        <f t="shared" si="13"/>
        <v>0.99555555555555553</v>
      </c>
      <c r="Y38" s="67">
        <f t="shared" si="13"/>
        <v>1.1377777777777778</v>
      </c>
      <c r="Z38" s="67">
        <f t="shared" si="13"/>
        <v>1.32</v>
      </c>
      <c r="AC38" s="46">
        <v>1.8</v>
      </c>
      <c r="AD38" s="67">
        <f t="shared" ref="AD38:AH50" si="15">MAX(0.8*$V$4*AD$12*$V$6/$V$7,IF($AC38&lt;AD$13,2.5*AD$10*$V$6/$V$7,AD$11*$V$6/($V$7*$AC38)),0.11*$V$10*$V$6)</f>
        <v>0.28444444444444444</v>
      </c>
      <c r="AE38" s="67">
        <f t="shared" si="15"/>
        <v>0.35555555555555557</v>
      </c>
      <c r="AF38" s="67">
        <f t="shared" si="15"/>
        <v>0.49777777777777776</v>
      </c>
      <c r="AG38" s="67">
        <f t="shared" si="15"/>
        <v>0.56888888888888889</v>
      </c>
      <c r="AH38" s="67">
        <f t="shared" si="15"/>
        <v>0.85333333333333328</v>
      </c>
      <c r="AI38" s="68">
        <f t="shared" si="14"/>
        <v>0.35555555555555562</v>
      </c>
      <c r="AJ38" s="68">
        <f t="shared" si="14"/>
        <v>0.53333333333333333</v>
      </c>
      <c r="AK38" s="68">
        <f t="shared" si="14"/>
        <v>0.71111111111111125</v>
      </c>
    </row>
    <row r="39" spans="2:37">
      <c r="D39" s="42"/>
      <c r="H39" s="42"/>
      <c r="I39" s="102"/>
      <c r="J39" s="102"/>
      <c r="K39" s="102"/>
      <c r="N39" s="46">
        <v>1</v>
      </c>
      <c r="O39" s="113">
        <f t="shared" si="0"/>
        <v>2.1841426582192782</v>
      </c>
      <c r="P39" s="67" t="e">
        <f t="shared" si="1"/>
        <v>#REF!</v>
      </c>
      <c r="Q39" s="67">
        <f t="shared" si="5"/>
        <v>2.1841426582192782</v>
      </c>
      <c r="R39" s="67" t="e">
        <f t="shared" si="6"/>
        <v>#REF!</v>
      </c>
      <c r="S39" s="80"/>
      <c r="T39" s="80"/>
      <c r="U39" s="43">
        <v>0.95</v>
      </c>
      <c r="V39" s="67">
        <f t="shared" si="12"/>
        <v>0.53894736842105262</v>
      </c>
      <c r="W39" s="67">
        <f t="shared" si="13"/>
        <v>0.67368421052631589</v>
      </c>
      <c r="X39" s="67">
        <f t="shared" si="13"/>
        <v>0.9431578947368422</v>
      </c>
      <c r="Y39" s="67">
        <f t="shared" si="13"/>
        <v>1.0778947368421052</v>
      </c>
      <c r="Z39" s="67">
        <f t="shared" si="13"/>
        <v>1.32</v>
      </c>
      <c r="AC39" s="46">
        <v>1.9</v>
      </c>
      <c r="AD39" s="67">
        <f t="shared" si="15"/>
        <v>0.26947368421052631</v>
      </c>
      <c r="AE39" s="67">
        <f t="shared" si="15"/>
        <v>0.33684210526315794</v>
      </c>
      <c r="AF39" s="67">
        <f t="shared" si="15"/>
        <v>0.4715789473684211</v>
      </c>
      <c r="AG39" s="67">
        <f t="shared" si="15"/>
        <v>0.53894736842105262</v>
      </c>
      <c r="AH39" s="67">
        <f t="shared" si="15"/>
        <v>0.80842105263157904</v>
      </c>
      <c r="AI39" s="68">
        <f t="shared" si="14"/>
        <v>0.336842105263158</v>
      </c>
      <c r="AJ39" s="68">
        <f t="shared" si="14"/>
        <v>0.50526315789473686</v>
      </c>
      <c r="AK39" s="68">
        <f t="shared" si="14"/>
        <v>0.673684210526316</v>
      </c>
    </row>
    <row r="40" spans="2:37">
      <c r="C40" s="42"/>
      <c r="D40" s="42"/>
      <c r="H40" s="42"/>
      <c r="I40" s="102"/>
      <c r="J40" s="102"/>
      <c r="K40" s="102"/>
      <c r="N40" s="46">
        <v>1.05</v>
      </c>
      <c r="O40" s="113">
        <f t="shared" si="0"/>
        <v>2.0801358649707411</v>
      </c>
      <c r="P40" s="67" t="e">
        <f t="shared" si="1"/>
        <v>#REF!</v>
      </c>
      <c r="Q40" s="67">
        <f t="shared" si="5"/>
        <v>2.0801358649707411</v>
      </c>
      <c r="R40" s="67" t="e">
        <f t="shared" si="6"/>
        <v>#REF!</v>
      </c>
      <c r="S40" s="80"/>
      <c r="T40" s="80"/>
      <c r="U40" s="43">
        <v>1</v>
      </c>
      <c r="V40" s="67">
        <f t="shared" si="12"/>
        <v>0.51200000000000001</v>
      </c>
      <c r="W40" s="67">
        <f t="shared" si="13"/>
        <v>0.64</v>
      </c>
      <c r="X40" s="67">
        <f t="shared" si="13"/>
        <v>0.89600000000000002</v>
      </c>
      <c r="Y40" s="67">
        <f t="shared" si="13"/>
        <v>1.024</v>
      </c>
      <c r="Z40" s="67">
        <f t="shared" si="13"/>
        <v>1.32</v>
      </c>
      <c r="AC40" s="46">
        <v>2</v>
      </c>
      <c r="AD40" s="67">
        <f t="shared" si="15"/>
        <v>0.25600000000000001</v>
      </c>
      <c r="AE40" s="67">
        <f t="shared" si="15"/>
        <v>0.32</v>
      </c>
      <c r="AF40" s="67">
        <f t="shared" si="15"/>
        <v>0.44800000000000001</v>
      </c>
      <c r="AG40" s="67">
        <f t="shared" si="15"/>
        <v>0.51200000000000001</v>
      </c>
      <c r="AH40" s="67">
        <f t="shared" si="15"/>
        <v>0.76800000000000002</v>
      </c>
      <c r="AI40" s="68">
        <f t="shared" si="14"/>
        <v>0.32000000000000006</v>
      </c>
      <c r="AJ40" s="68">
        <f t="shared" si="14"/>
        <v>0.48</v>
      </c>
      <c r="AK40" s="68">
        <f t="shared" si="14"/>
        <v>0.64000000000000012</v>
      </c>
    </row>
    <row r="41" spans="2:37">
      <c r="C41" s="42"/>
      <c r="D41" s="42"/>
      <c r="H41" s="35" t="s">
        <v>1033</v>
      </c>
      <c r="N41" s="46">
        <v>1.1000000000000001</v>
      </c>
      <c r="O41" s="113">
        <f t="shared" si="0"/>
        <v>1.9855842347447983</v>
      </c>
      <c r="P41" s="67" t="e">
        <f t="shared" si="1"/>
        <v>#REF!</v>
      </c>
      <c r="Q41" s="67">
        <f t="shared" si="5"/>
        <v>1.9855842347447983</v>
      </c>
      <c r="R41" s="67" t="e">
        <f t="shared" si="6"/>
        <v>#REF!</v>
      </c>
      <c r="S41" s="80"/>
      <c r="T41" s="80"/>
      <c r="U41" s="43">
        <v>1.05</v>
      </c>
      <c r="V41" s="67">
        <f t="shared" si="12"/>
        <v>0.48761904761904762</v>
      </c>
      <c r="W41" s="67">
        <f t="shared" si="13"/>
        <v>0.60952380952380947</v>
      </c>
      <c r="X41" s="67">
        <f t="shared" si="13"/>
        <v>0.85333333333333328</v>
      </c>
      <c r="Y41" s="67">
        <f t="shared" si="13"/>
        <v>0.97523809523809524</v>
      </c>
      <c r="Z41" s="67">
        <f t="shared" si="13"/>
        <v>1.32</v>
      </c>
      <c r="AC41" s="46">
        <v>2.1</v>
      </c>
      <c r="AD41" s="67">
        <f t="shared" si="15"/>
        <v>0.24380952380952381</v>
      </c>
      <c r="AE41" s="67">
        <f t="shared" si="15"/>
        <v>0.30476190476190473</v>
      </c>
      <c r="AF41" s="67">
        <f t="shared" si="15"/>
        <v>0.42666666666666664</v>
      </c>
      <c r="AG41" s="67">
        <f t="shared" si="15"/>
        <v>0.48761904761904762</v>
      </c>
      <c r="AH41" s="67">
        <f t="shared" si="15"/>
        <v>0.73142857142857143</v>
      </c>
      <c r="AI41" s="68">
        <f t="shared" si="14"/>
        <v>0.30476190476190479</v>
      </c>
      <c r="AJ41" s="68">
        <f t="shared" si="14"/>
        <v>0.45714285714285713</v>
      </c>
      <c r="AK41" s="68">
        <f t="shared" si="14"/>
        <v>0.60952380952380958</v>
      </c>
    </row>
    <row r="42" spans="2:37">
      <c r="C42" s="42"/>
      <c r="D42" s="110"/>
      <c r="N42" s="46">
        <v>1.1499999999999999</v>
      </c>
      <c r="O42" s="113">
        <f t="shared" si="0"/>
        <v>1.8992544854080682</v>
      </c>
      <c r="P42" s="67" t="e">
        <f t="shared" si="1"/>
        <v>#REF!</v>
      </c>
      <c r="Q42" s="67">
        <f t="shared" si="5"/>
        <v>1.8992544854080682</v>
      </c>
      <c r="R42" s="67" t="e">
        <f t="shared" si="6"/>
        <v>#REF!</v>
      </c>
      <c r="S42" s="80"/>
      <c r="T42" s="80"/>
      <c r="U42" s="43">
        <v>1.1000000000000001</v>
      </c>
      <c r="V42" s="67">
        <f t="shared" si="12"/>
        <v>0.46545454545454545</v>
      </c>
      <c r="W42" s="67">
        <f t="shared" si="13"/>
        <v>0.58181818181818179</v>
      </c>
      <c r="X42" s="67">
        <f t="shared" si="13"/>
        <v>0.81454545454545446</v>
      </c>
      <c r="Y42" s="67">
        <f t="shared" si="13"/>
        <v>0.93090909090909091</v>
      </c>
      <c r="Z42" s="67">
        <f t="shared" si="13"/>
        <v>1.32</v>
      </c>
      <c r="AC42" s="46">
        <v>2.2000000000000002</v>
      </c>
      <c r="AD42" s="67">
        <f t="shared" si="15"/>
        <v>0.23272727272727273</v>
      </c>
      <c r="AE42" s="67">
        <f t="shared" si="15"/>
        <v>0.29090909090909089</v>
      </c>
      <c r="AF42" s="67">
        <f t="shared" si="15"/>
        <v>0.40727272727272723</v>
      </c>
      <c r="AG42" s="67">
        <f t="shared" si="15"/>
        <v>0.46545454545454545</v>
      </c>
      <c r="AH42" s="67">
        <f t="shared" si="15"/>
        <v>0.69818181818181813</v>
      </c>
      <c r="AI42" s="68">
        <f t="shared" si="14"/>
        <v>0.29090909090909095</v>
      </c>
      <c r="AJ42" s="68">
        <f t="shared" si="14"/>
        <v>0.43636363636363629</v>
      </c>
      <c r="AK42" s="68">
        <f t="shared" si="14"/>
        <v>0.5818181818181819</v>
      </c>
    </row>
    <row r="43" spans="2:37" ht="18">
      <c r="D43" s="42"/>
      <c r="H43" s="52" t="s">
        <v>1010</v>
      </c>
      <c r="I43" s="46" t="s">
        <v>217</v>
      </c>
      <c r="J43" s="3" t="s">
        <v>1122</v>
      </c>
      <c r="K43" s="3" t="s">
        <v>1046</v>
      </c>
      <c r="L43" s="3" t="s">
        <v>1123</v>
      </c>
      <c r="N43" s="46">
        <v>1.2</v>
      </c>
      <c r="O43" s="113">
        <f t="shared" si="0"/>
        <v>1.8201188818493985</v>
      </c>
      <c r="P43" s="67" t="e">
        <f t="shared" si="1"/>
        <v>#REF!</v>
      </c>
      <c r="Q43" s="67">
        <f t="shared" si="5"/>
        <v>1.8201188818493985</v>
      </c>
      <c r="R43" s="67" t="e">
        <f t="shared" si="6"/>
        <v>#REF!</v>
      </c>
      <c r="S43" s="80"/>
      <c r="T43" s="80"/>
      <c r="U43" s="43">
        <v>1.1499999999999999</v>
      </c>
      <c r="V43" s="67">
        <f t="shared" si="12"/>
        <v>0.44521739130434784</v>
      </c>
      <c r="W43" s="67">
        <f t="shared" si="13"/>
        <v>0.55652173913043479</v>
      </c>
      <c r="X43" s="67">
        <f t="shared" si="13"/>
        <v>0.77913043478260879</v>
      </c>
      <c r="Y43" s="67">
        <f t="shared" si="13"/>
        <v>0.89043478260869569</v>
      </c>
      <c r="Z43" s="67">
        <f t="shared" si="13"/>
        <v>1.32</v>
      </c>
      <c r="AC43" s="46">
        <v>2.2999999999999998</v>
      </c>
      <c r="AD43" s="67">
        <f t="shared" si="15"/>
        <v>0.22260869565217392</v>
      </c>
      <c r="AE43" s="67">
        <f t="shared" si="15"/>
        <v>0.27826086956521739</v>
      </c>
      <c r="AF43" s="67">
        <f t="shared" si="15"/>
        <v>0.3895652173913044</v>
      </c>
      <c r="AG43" s="67">
        <f t="shared" si="15"/>
        <v>0.44521739130434784</v>
      </c>
      <c r="AH43" s="67">
        <f t="shared" si="15"/>
        <v>0.66782608695652179</v>
      </c>
      <c r="AI43" s="68">
        <f t="shared" si="14"/>
        <v>0.27826086956521745</v>
      </c>
      <c r="AJ43" s="68">
        <f t="shared" si="14"/>
        <v>0.41739130434782612</v>
      </c>
      <c r="AK43" s="68">
        <f t="shared" si="14"/>
        <v>0.5565217391304349</v>
      </c>
    </row>
    <row r="44" spans="2:37">
      <c r="D44" s="42"/>
      <c r="H44" s="3" t="s">
        <v>984</v>
      </c>
      <c r="I44" s="46">
        <v>1</v>
      </c>
      <c r="J44" s="3">
        <v>0.15</v>
      </c>
      <c r="K44" s="3">
        <v>0.4</v>
      </c>
      <c r="L44" s="3">
        <v>2</v>
      </c>
      <c r="N44" s="46">
        <v>1.25</v>
      </c>
      <c r="O44" s="113">
        <f t="shared" si="0"/>
        <v>1.7473141265754226</v>
      </c>
      <c r="P44" s="67" t="e">
        <f t="shared" si="1"/>
        <v>#REF!</v>
      </c>
      <c r="Q44" s="67">
        <f t="shared" si="5"/>
        <v>1.7473141265754226</v>
      </c>
      <c r="R44" s="67" t="e">
        <f t="shared" si="6"/>
        <v>#REF!</v>
      </c>
      <c r="S44" s="80"/>
      <c r="T44" s="80"/>
      <c r="U44" s="43">
        <v>1.2</v>
      </c>
      <c r="V44" s="67">
        <f t="shared" si="12"/>
        <v>0.42666666666666669</v>
      </c>
      <c r="W44" s="67">
        <f t="shared" si="13"/>
        <v>0.53333333333333333</v>
      </c>
      <c r="X44" s="67">
        <f t="shared" si="13"/>
        <v>0.7466666666666667</v>
      </c>
      <c r="Y44" s="67">
        <f t="shared" si="13"/>
        <v>0.85333333333333339</v>
      </c>
      <c r="Z44" s="67">
        <f t="shared" si="13"/>
        <v>1.28</v>
      </c>
      <c r="AC44" s="46">
        <v>2.4</v>
      </c>
      <c r="AD44" s="67">
        <f t="shared" si="15"/>
        <v>0.21333333333333335</v>
      </c>
      <c r="AE44" s="67">
        <f t="shared" si="15"/>
        <v>0.26666666666666666</v>
      </c>
      <c r="AF44" s="67">
        <f t="shared" si="15"/>
        <v>0.37333333333333335</v>
      </c>
      <c r="AG44" s="67">
        <f t="shared" si="15"/>
        <v>0.42666666666666669</v>
      </c>
      <c r="AH44" s="67">
        <f t="shared" si="15"/>
        <v>0.64</v>
      </c>
      <c r="AI44" s="68">
        <f t="shared" si="14"/>
        <v>0.26666666666666672</v>
      </c>
      <c r="AJ44" s="68">
        <f t="shared" si="14"/>
        <v>0.4</v>
      </c>
      <c r="AK44" s="68">
        <f t="shared" si="14"/>
        <v>0.53333333333333344</v>
      </c>
    </row>
    <row r="45" spans="2:37">
      <c r="C45" s="42"/>
      <c r="D45" s="42"/>
      <c r="H45" s="3" t="s">
        <v>985</v>
      </c>
      <c r="I45" s="46">
        <v>1.2</v>
      </c>
      <c r="J45" s="3">
        <v>0.15</v>
      </c>
      <c r="K45" s="3">
        <v>0.5</v>
      </c>
      <c r="L45" s="3">
        <v>2</v>
      </c>
      <c r="N45" s="46">
        <v>1.3</v>
      </c>
      <c r="O45" s="113">
        <f t="shared" si="0"/>
        <v>1.6801097370917524</v>
      </c>
      <c r="P45" s="67" t="e">
        <f t="shared" si="1"/>
        <v>#REF!</v>
      </c>
      <c r="Q45" s="67">
        <f t="shared" si="5"/>
        <v>1.6801097370917524</v>
      </c>
      <c r="R45" s="67" t="e">
        <f t="shared" si="6"/>
        <v>#REF!</v>
      </c>
      <c r="S45" s="80"/>
      <c r="T45" s="80"/>
      <c r="U45" s="43">
        <v>1.25</v>
      </c>
      <c r="V45" s="67">
        <f t="shared" si="12"/>
        <v>0.40960000000000002</v>
      </c>
      <c r="W45" s="67">
        <f t="shared" si="13"/>
        <v>0.51200000000000001</v>
      </c>
      <c r="X45" s="67">
        <f t="shared" si="13"/>
        <v>0.71679999999999999</v>
      </c>
      <c r="Y45" s="67">
        <f t="shared" si="13"/>
        <v>0.81920000000000004</v>
      </c>
      <c r="Z45" s="67">
        <f t="shared" si="13"/>
        <v>1.2288000000000001</v>
      </c>
      <c r="AC45" s="46">
        <v>2.5</v>
      </c>
      <c r="AD45" s="67">
        <f t="shared" si="15"/>
        <v>0.20480000000000001</v>
      </c>
      <c r="AE45" s="67">
        <f t="shared" si="15"/>
        <v>0.25600000000000001</v>
      </c>
      <c r="AF45" s="67">
        <f t="shared" si="15"/>
        <v>0.3584</v>
      </c>
      <c r="AG45" s="67">
        <f t="shared" si="15"/>
        <v>0.40960000000000002</v>
      </c>
      <c r="AH45" s="67">
        <f t="shared" si="15"/>
        <v>0.61440000000000006</v>
      </c>
      <c r="AI45" s="68">
        <f t="shared" si="14"/>
        <v>0.25600000000000006</v>
      </c>
      <c r="AJ45" s="68">
        <f t="shared" si="14"/>
        <v>0.38400000000000001</v>
      </c>
      <c r="AK45" s="68">
        <f t="shared" si="14"/>
        <v>0.51200000000000012</v>
      </c>
    </row>
    <row r="46" spans="2:37">
      <c r="C46" s="42"/>
      <c r="D46" s="42"/>
      <c r="H46" s="3" t="s">
        <v>986</v>
      </c>
      <c r="I46" s="46">
        <v>1.1499999999999999</v>
      </c>
      <c r="J46" s="3">
        <v>0.2</v>
      </c>
      <c r="K46" s="3">
        <v>0.6</v>
      </c>
      <c r="L46" s="3">
        <v>2</v>
      </c>
      <c r="N46" s="46">
        <v>1.35</v>
      </c>
      <c r="O46" s="113">
        <f t="shared" si="0"/>
        <v>1.6178834505327986</v>
      </c>
      <c r="P46" s="67" t="e">
        <f t="shared" si="1"/>
        <v>#REF!</v>
      </c>
      <c r="Q46" s="67">
        <f t="shared" si="5"/>
        <v>1.6178834505327986</v>
      </c>
      <c r="R46" s="67" t="e">
        <f t="shared" si="6"/>
        <v>#REF!</v>
      </c>
      <c r="S46" s="80"/>
      <c r="T46" s="80"/>
      <c r="U46" s="43">
        <v>1.3</v>
      </c>
      <c r="V46" s="67">
        <f t="shared" si="12"/>
        <v>0.39384615384615385</v>
      </c>
      <c r="W46" s="67">
        <f t="shared" si="13"/>
        <v>0.49230769230769228</v>
      </c>
      <c r="X46" s="67">
        <f t="shared" si="13"/>
        <v>0.6892307692307692</v>
      </c>
      <c r="Y46" s="67">
        <f t="shared" si="13"/>
        <v>0.78769230769230769</v>
      </c>
      <c r="Z46" s="67">
        <f t="shared" si="13"/>
        <v>1.1815384615384614</v>
      </c>
      <c r="AC46" s="46">
        <v>2.6</v>
      </c>
      <c r="AD46" s="67">
        <f t="shared" si="15"/>
        <v>0.19692307692307692</v>
      </c>
      <c r="AE46" s="67">
        <f t="shared" si="15"/>
        <v>0.24615384615384614</v>
      </c>
      <c r="AF46" s="67">
        <f t="shared" si="15"/>
        <v>0.3446153846153846</v>
      </c>
      <c r="AG46" s="67">
        <f t="shared" si="15"/>
        <v>0.39384615384615385</v>
      </c>
      <c r="AH46" s="67">
        <f t="shared" si="15"/>
        <v>0.59076923076923071</v>
      </c>
      <c r="AI46" s="68">
        <f t="shared" si="14"/>
        <v>0.2461538461538462</v>
      </c>
      <c r="AJ46" s="68">
        <f t="shared" si="14"/>
        <v>0.3692307692307692</v>
      </c>
      <c r="AK46" s="68">
        <f t="shared" si="14"/>
        <v>0.49230769230769239</v>
      </c>
    </row>
    <row r="47" spans="2:37">
      <c r="C47" s="42"/>
      <c r="D47" s="42"/>
      <c r="H47" s="3" t="s">
        <v>987</v>
      </c>
      <c r="I47" s="46">
        <v>1.35</v>
      </c>
      <c r="J47" s="3">
        <v>0.2</v>
      </c>
      <c r="K47" s="3">
        <v>0.8</v>
      </c>
      <c r="L47" s="3">
        <v>2</v>
      </c>
      <c r="N47" s="46">
        <v>1.4</v>
      </c>
      <c r="O47" s="113">
        <f t="shared" si="0"/>
        <v>1.5601018987280559</v>
      </c>
      <c r="P47" s="67" t="e">
        <f t="shared" si="1"/>
        <v>#REF!</v>
      </c>
      <c r="Q47" s="67">
        <f t="shared" si="5"/>
        <v>1.5601018987280559</v>
      </c>
      <c r="R47" s="67" t="e">
        <f t="shared" si="6"/>
        <v>#REF!</v>
      </c>
      <c r="S47" s="80"/>
      <c r="T47" s="80"/>
      <c r="U47" s="43">
        <v>1.35</v>
      </c>
      <c r="V47" s="67">
        <f t="shared" si="12"/>
        <v>0.37925925925925924</v>
      </c>
      <c r="W47" s="67">
        <f t="shared" si="13"/>
        <v>0.47407407407407404</v>
      </c>
      <c r="X47" s="67">
        <f t="shared" si="13"/>
        <v>0.66370370370370368</v>
      </c>
      <c r="Y47" s="67">
        <f t="shared" si="13"/>
        <v>0.75851851851851848</v>
      </c>
      <c r="Z47" s="67">
        <f t="shared" si="13"/>
        <v>1.1377777777777778</v>
      </c>
      <c r="AC47" s="46">
        <v>2.7</v>
      </c>
      <c r="AD47" s="67">
        <f t="shared" si="15"/>
        <v>0.18962962962962962</v>
      </c>
      <c r="AE47" s="67">
        <f t="shared" si="15"/>
        <v>0.23703703703703702</v>
      </c>
      <c r="AF47" s="67">
        <f t="shared" si="15"/>
        <v>0.33185185185185184</v>
      </c>
      <c r="AG47" s="67">
        <f t="shared" si="15"/>
        <v>0.37925925925925924</v>
      </c>
      <c r="AH47" s="67">
        <f t="shared" si="15"/>
        <v>0.56888888888888889</v>
      </c>
      <c r="AI47" s="68">
        <f t="shared" si="14"/>
        <v>0.23703703703703707</v>
      </c>
      <c r="AJ47" s="68">
        <f t="shared" si="14"/>
        <v>0.35555555555555551</v>
      </c>
      <c r="AK47" s="68">
        <f t="shared" si="14"/>
        <v>0.47407407407407415</v>
      </c>
    </row>
    <row r="48" spans="2:37">
      <c r="C48" s="42"/>
      <c r="D48" s="42"/>
      <c r="H48" s="3" t="s">
        <v>988</v>
      </c>
      <c r="I48" s="46">
        <v>1.4</v>
      </c>
      <c r="J48" s="3">
        <v>0.15</v>
      </c>
      <c r="K48" s="3">
        <v>0.5</v>
      </c>
      <c r="L48" s="3">
        <v>2</v>
      </c>
      <c r="N48" s="46">
        <v>1.45</v>
      </c>
      <c r="O48" s="113">
        <f t="shared" si="0"/>
        <v>1.5063052815305369</v>
      </c>
      <c r="P48" s="67" t="e">
        <f t="shared" si="1"/>
        <v>#REF!</v>
      </c>
      <c r="Q48" s="67">
        <f t="shared" si="5"/>
        <v>1.5063052815305369</v>
      </c>
      <c r="R48" s="67" t="e">
        <f t="shared" si="6"/>
        <v>#REF!</v>
      </c>
      <c r="S48" s="80"/>
      <c r="T48" s="80"/>
      <c r="U48" s="43">
        <v>1.4</v>
      </c>
      <c r="V48" s="67">
        <f t="shared" si="12"/>
        <v>0.36571428571428577</v>
      </c>
      <c r="W48" s="67">
        <f t="shared" si="13"/>
        <v>0.45714285714285718</v>
      </c>
      <c r="X48" s="67">
        <f t="shared" si="13"/>
        <v>0.64</v>
      </c>
      <c r="Y48" s="67">
        <f t="shared" si="13"/>
        <v>0.73142857142857154</v>
      </c>
      <c r="Z48" s="67">
        <f t="shared" si="13"/>
        <v>1.0971428571428572</v>
      </c>
      <c r="AC48" s="46">
        <v>2.8</v>
      </c>
      <c r="AD48" s="67">
        <f t="shared" si="15"/>
        <v>0.18285714285714288</v>
      </c>
      <c r="AE48" s="67">
        <f t="shared" si="15"/>
        <v>0.22857142857142859</v>
      </c>
      <c r="AF48" s="67">
        <f t="shared" si="15"/>
        <v>0.32</v>
      </c>
      <c r="AG48" s="67">
        <f t="shared" si="15"/>
        <v>0.36571428571428577</v>
      </c>
      <c r="AH48" s="67">
        <f t="shared" si="15"/>
        <v>0.5485714285714286</v>
      </c>
      <c r="AI48" s="68">
        <f t="shared" si="14"/>
        <v>0.22857142857142862</v>
      </c>
      <c r="AJ48" s="68">
        <f t="shared" si="14"/>
        <v>0.34285714285714286</v>
      </c>
      <c r="AK48" s="68">
        <f t="shared" si="14"/>
        <v>0.45714285714285724</v>
      </c>
    </row>
    <row r="49" spans="2:39">
      <c r="C49" s="42"/>
      <c r="D49" s="110"/>
      <c r="H49" s="3"/>
      <c r="I49" s="3"/>
      <c r="J49" s="3"/>
      <c r="K49" s="3"/>
      <c r="L49" s="3"/>
      <c r="N49" s="46">
        <v>1.5</v>
      </c>
      <c r="O49" s="113">
        <f t="shared" si="0"/>
        <v>1.4560951054795188</v>
      </c>
      <c r="P49" s="67" t="e">
        <f t="shared" si="1"/>
        <v>#REF!</v>
      </c>
      <c r="Q49" s="67">
        <f t="shared" si="5"/>
        <v>1.4560951054795188</v>
      </c>
      <c r="R49" s="67" t="e">
        <f t="shared" si="6"/>
        <v>#REF!</v>
      </c>
      <c r="S49" s="80"/>
      <c r="T49" s="80"/>
      <c r="U49" s="43">
        <v>1.45</v>
      </c>
      <c r="V49" s="67">
        <f t="shared" si="12"/>
        <v>0.3531034482758621</v>
      </c>
      <c r="W49" s="67">
        <f t="shared" si="13"/>
        <v>0.44137931034482764</v>
      </c>
      <c r="X49" s="67">
        <f t="shared" si="13"/>
        <v>0.61793103448275866</v>
      </c>
      <c r="Y49" s="67">
        <f t="shared" si="13"/>
        <v>0.70620689655172419</v>
      </c>
      <c r="Z49" s="67">
        <f t="shared" si="13"/>
        <v>1.0593103448275862</v>
      </c>
      <c r="AC49" s="46">
        <v>2.9</v>
      </c>
      <c r="AD49" s="67">
        <f t="shared" si="15"/>
        <v>0.17655172413793105</v>
      </c>
      <c r="AE49" s="67">
        <f t="shared" si="15"/>
        <v>0.22068965517241382</v>
      </c>
      <c r="AF49" s="67">
        <f t="shared" si="15"/>
        <v>0.30896551724137933</v>
      </c>
      <c r="AG49" s="67">
        <f t="shared" si="15"/>
        <v>0.3531034482758621</v>
      </c>
      <c r="AH49" s="67">
        <f t="shared" si="15"/>
        <v>0.52965517241379312</v>
      </c>
      <c r="AI49" s="68">
        <f t="shared" si="14"/>
        <v>0.22068965517241385</v>
      </c>
      <c r="AJ49" s="68">
        <f t="shared" si="14"/>
        <v>0.33103448275862069</v>
      </c>
      <c r="AK49" s="68">
        <f t="shared" si="14"/>
        <v>0.44137931034482769</v>
      </c>
    </row>
    <row r="50" spans="2:39">
      <c r="D50" s="42"/>
      <c r="N50" s="46">
        <v>1.55</v>
      </c>
      <c r="O50" s="113">
        <f t="shared" si="0"/>
        <v>1.4091242956253407</v>
      </c>
      <c r="P50" s="67" t="e">
        <f t="shared" si="1"/>
        <v>#REF!</v>
      </c>
      <c r="Q50" s="67">
        <f t="shared" si="5"/>
        <v>1.4091242956253407</v>
      </c>
      <c r="R50" s="67" t="e">
        <f t="shared" si="6"/>
        <v>#REF!</v>
      </c>
      <c r="S50" s="80"/>
      <c r="T50" s="80"/>
      <c r="U50" s="43">
        <v>1.5</v>
      </c>
      <c r="V50" s="67">
        <f t="shared" si="12"/>
        <v>0.34133333333333332</v>
      </c>
      <c r="W50" s="67">
        <f t="shared" si="13"/>
        <v>0.42666666666666669</v>
      </c>
      <c r="X50" s="67">
        <f t="shared" si="13"/>
        <v>0.59733333333333338</v>
      </c>
      <c r="Y50" s="67">
        <f t="shared" si="13"/>
        <v>0.68266666666666664</v>
      </c>
      <c r="Z50" s="67">
        <f t="shared" si="13"/>
        <v>1.024</v>
      </c>
      <c r="AC50" s="46">
        <v>3</v>
      </c>
      <c r="AD50" s="67">
        <f t="shared" si="15"/>
        <v>0.17066666666666666</v>
      </c>
      <c r="AE50" s="67">
        <f t="shared" si="15"/>
        <v>0.21333333333333335</v>
      </c>
      <c r="AF50" s="67">
        <f t="shared" si="15"/>
        <v>0.29866666666666669</v>
      </c>
      <c r="AG50" s="67">
        <f t="shared" si="15"/>
        <v>0.34133333333333332</v>
      </c>
      <c r="AH50" s="67">
        <f t="shared" si="15"/>
        <v>0.51200000000000001</v>
      </c>
      <c r="AI50" s="68">
        <f t="shared" si="14"/>
        <v>0.21333333333333337</v>
      </c>
      <c r="AJ50" s="68">
        <f t="shared" si="14"/>
        <v>0.32</v>
      </c>
      <c r="AK50" s="68">
        <f t="shared" si="14"/>
        <v>0.42666666666666675</v>
      </c>
    </row>
    <row r="51" spans="2:39">
      <c r="D51" s="42"/>
      <c r="N51" s="46">
        <v>1.6</v>
      </c>
      <c r="O51" s="113">
        <f t="shared" ref="O51:O82" si="16">IF(N51&lt;=$D$9,$D$8*(1+N51/$D$9*(2.5*$D$20-1)),IF(N51&lt;=$D$10,2.5*$D$8*$D$20,IF(N51&lt;=$D$11,2.5*$D$8*$D$20*($D$10/N51),2.5*$D$8*$D$20*($D$10*$D$11/N51^2))))</f>
        <v>1.3650891613870488</v>
      </c>
      <c r="P51" s="67" t="e">
        <f t="shared" ref="P51:P82" si="17">MAX(2*$D$7*$D$12*O51/(3*$D$18),0.67*0.11*$D$7*$D$12*$D$8)</f>
        <v>#REF!</v>
      </c>
      <c r="Q51" s="67">
        <f t="shared" si="5"/>
        <v>1.3650891613870488</v>
      </c>
      <c r="R51" s="67" t="e">
        <f t="shared" si="6"/>
        <v>#REF!</v>
      </c>
      <c r="S51" s="80"/>
      <c r="T51" s="80"/>
      <c r="U51" s="43">
        <v>1.55</v>
      </c>
      <c r="V51" s="67">
        <f t="shared" si="12"/>
        <v>0.33032258064516129</v>
      </c>
      <c r="W51" s="67">
        <f t="shared" si="13"/>
        <v>0.41290322580645161</v>
      </c>
      <c r="X51" s="67">
        <f t="shared" si="13"/>
        <v>0.5780645161290322</v>
      </c>
      <c r="Y51" s="67">
        <f t="shared" si="13"/>
        <v>0.66064516129032258</v>
      </c>
      <c r="Z51" s="67">
        <f t="shared" si="13"/>
        <v>0.99096774193548387</v>
      </c>
      <c r="AC51" s="46"/>
      <c r="AD51" s="67"/>
      <c r="AE51" s="67"/>
      <c r="AF51" s="67"/>
      <c r="AG51" s="67"/>
      <c r="AH51" s="67"/>
      <c r="AI51" s="67"/>
      <c r="AJ51" s="3"/>
      <c r="AK51" s="70"/>
      <c r="AL51" s="70"/>
      <c r="AM51" s="70"/>
    </row>
    <row r="52" spans="2:39">
      <c r="C52" s="42"/>
      <c r="D52" s="110"/>
      <c r="N52" s="46">
        <v>1.65</v>
      </c>
      <c r="O52" s="113">
        <f t="shared" si="16"/>
        <v>1.323722823163199</v>
      </c>
      <c r="P52" s="67" t="e">
        <f t="shared" si="17"/>
        <v>#REF!</v>
      </c>
      <c r="Q52" s="67">
        <f t="shared" si="5"/>
        <v>1.323722823163199</v>
      </c>
      <c r="R52" s="67" t="e">
        <f t="shared" si="6"/>
        <v>#REF!</v>
      </c>
      <c r="S52" s="80"/>
      <c r="T52" s="80"/>
      <c r="U52" s="43">
        <v>1.6</v>
      </c>
      <c r="V52" s="67">
        <f t="shared" si="12"/>
        <v>0.32</v>
      </c>
      <c r="W52" s="67">
        <f t="shared" si="13"/>
        <v>0.39999999999999997</v>
      </c>
      <c r="X52" s="67">
        <f t="shared" si="13"/>
        <v>0.55999999999999994</v>
      </c>
      <c r="Y52" s="67">
        <f t="shared" si="13"/>
        <v>0.64</v>
      </c>
      <c r="Z52" s="67">
        <f t="shared" si="13"/>
        <v>0.96</v>
      </c>
      <c r="AC52" s="46"/>
      <c r="AD52" s="67"/>
      <c r="AE52" s="67"/>
      <c r="AF52" s="67"/>
      <c r="AG52" s="67"/>
      <c r="AH52" s="67"/>
      <c r="AI52" s="67"/>
      <c r="AJ52" s="3"/>
      <c r="AK52" s="70"/>
      <c r="AL52" s="70"/>
      <c r="AM52" s="70"/>
    </row>
    <row r="53" spans="2:39">
      <c r="B53" t="s">
        <v>1141</v>
      </c>
      <c r="C53" s="3" t="s">
        <v>1009</v>
      </c>
      <c r="D53" s="104">
        <f>'Check list'!H54</f>
        <v>0.318</v>
      </c>
      <c r="I53" s="80"/>
      <c r="N53" s="46">
        <v>1.7</v>
      </c>
      <c r="O53" s="113">
        <f t="shared" si="16"/>
        <v>1.2847897989525165</v>
      </c>
      <c r="P53" s="67" t="e">
        <f t="shared" si="17"/>
        <v>#REF!</v>
      </c>
      <c r="Q53" s="67">
        <f t="shared" si="5"/>
        <v>1.2847897989525165</v>
      </c>
      <c r="R53" s="67" t="e">
        <f t="shared" si="6"/>
        <v>#REF!</v>
      </c>
      <c r="S53" s="80"/>
      <c r="T53" s="80"/>
      <c r="U53" s="43">
        <v>1.65</v>
      </c>
      <c r="V53" s="67">
        <f t="shared" ref="V53:Z81" si="18">MAX(0.8*$V$4*V$12*$V$6/$V$7,IF($U53&lt;V$13,2.5*V$10*$V$6/$V$7,V$11*$V$6/($V$7*$U53)),0.11*$V$10*$V$6)</f>
        <v>0.3103030303030303</v>
      </c>
      <c r="W53" s="67">
        <f t="shared" si="18"/>
        <v>0.38787878787878793</v>
      </c>
      <c r="X53" s="67">
        <f t="shared" si="18"/>
        <v>0.54303030303030309</v>
      </c>
      <c r="Y53" s="67">
        <f t="shared" si="18"/>
        <v>0.62060606060606061</v>
      </c>
      <c r="Z53" s="67">
        <f t="shared" si="18"/>
        <v>0.93090909090909102</v>
      </c>
      <c r="AC53" s="46"/>
      <c r="AD53" s="67"/>
      <c r="AE53" s="67"/>
      <c r="AF53" s="67"/>
      <c r="AG53" s="67"/>
      <c r="AH53" s="67"/>
      <c r="AI53" s="67"/>
      <c r="AJ53" s="3"/>
      <c r="AK53" s="70"/>
      <c r="AL53" s="70"/>
      <c r="AM53" s="70"/>
    </row>
    <row r="54" spans="2:39">
      <c r="C54" s="3" t="s">
        <v>39</v>
      </c>
      <c r="D54" s="103" t="e">
        <f>'Check list'!H53</f>
        <v>#REF!</v>
      </c>
      <c r="I54" s="80"/>
      <c r="N54" s="46">
        <v>1.75</v>
      </c>
      <c r="O54" s="113">
        <f t="shared" si="16"/>
        <v>1.2480815189824446</v>
      </c>
      <c r="P54" s="67" t="e">
        <f t="shared" si="17"/>
        <v>#REF!</v>
      </c>
      <c r="Q54" s="67">
        <f t="shared" ref="Q54:Q82" si="19">IF(N54&lt;=$D$9,$D$8*(1+N54/$D$9*(2.5*$D$20-1)),IF(N54&lt;=$D$10,2.5*$D$8*$D$20,IF(N54&lt;=$D$11,2.5*$D$8*$D$20*($D$10/N54),2.5*$D$8*$D$20*($D$10*$D$11/N54^2))))</f>
        <v>1.2480815189824446</v>
      </c>
      <c r="R54" s="67" t="e">
        <f t="shared" si="6"/>
        <v>#REF!</v>
      </c>
      <c r="S54" s="80"/>
      <c r="T54" s="80"/>
      <c r="U54" s="43"/>
      <c r="V54" s="67"/>
      <c r="W54" s="67"/>
      <c r="X54" s="67"/>
      <c r="Y54" s="67"/>
      <c r="Z54" s="67"/>
      <c r="AC54" s="46"/>
      <c r="AD54" s="67"/>
      <c r="AE54" s="67"/>
      <c r="AF54" s="67"/>
      <c r="AG54" s="67"/>
      <c r="AH54" s="67"/>
      <c r="AI54" s="67"/>
      <c r="AJ54" s="3"/>
      <c r="AK54" s="70"/>
      <c r="AL54" s="70"/>
      <c r="AM54" s="70"/>
    </row>
    <row r="55" spans="2:39">
      <c r="C55" s="3" t="s">
        <v>1131</v>
      </c>
      <c r="D55" s="108">
        <v>0.05</v>
      </c>
      <c r="I55" s="80"/>
      <c r="N55" s="46">
        <v>1.8</v>
      </c>
      <c r="O55" s="113">
        <f t="shared" si="16"/>
        <v>1.2134125878995992</v>
      </c>
      <c r="P55" s="67" t="e">
        <f t="shared" si="17"/>
        <v>#REF!</v>
      </c>
      <c r="Q55" s="67">
        <f t="shared" si="19"/>
        <v>1.2134125878995992</v>
      </c>
      <c r="R55" s="67" t="e">
        <f t="shared" si="6"/>
        <v>#REF!</v>
      </c>
      <c r="S55" s="80"/>
      <c r="T55" s="80"/>
      <c r="U55" s="43">
        <v>1.7</v>
      </c>
      <c r="V55" s="67">
        <f t="shared" si="18"/>
        <v>0.30117647058823532</v>
      </c>
      <c r="W55" s="67">
        <f t="shared" si="18"/>
        <v>0.37647058823529411</v>
      </c>
      <c r="X55" s="67">
        <f t="shared" si="18"/>
        <v>0.5270588235294118</v>
      </c>
      <c r="Y55" s="67">
        <f t="shared" si="18"/>
        <v>0.60235294117647065</v>
      </c>
      <c r="Z55" s="67">
        <f t="shared" si="18"/>
        <v>0.90352941176470591</v>
      </c>
      <c r="AC55" s="46"/>
      <c r="AD55" s="67"/>
      <c r="AE55" s="67"/>
      <c r="AF55" s="67"/>
      <c r="AG55" s="67"/>
      <c r="AH55" s="67"/>
      <c r="AI55" s="67"/>
      <c r="AJ55" s="3"/>
      <c r="AK55" s="70"/>
      <c r="AL55" s="70"/>
      <c r="AM55" s="70"/>
    </row>
    <row r="56" spans="2:39">
      <c r="C56" s="3" t="s">
        <v>1130</v>
      </c>
      <c r="D56" s="109">
        <f>MAX((10/(5+D55))^0.55,0.55)</f>
        <v>1.4560951054795188</v>
      </c>
      <c r="I56" s="80"/>
      <c r="N56" s="46">
        <v>1.85</v>
      </c>
      <c r="O56" s="113">
        <f t="shared" si="16"/>
        <v>1.1806176530915016</v>
      </c>
      <c r="P56" s="67" t="e">
        <f t="shared" si="17"/>
        <v>#REF!</v>
      </c>
      <c r="Q56" s="67">
        <f t="shared" si="19"/>
        <v>1.1806176530915016</v>
      </c>
      <c r="R56" s="67" t="e">
        <f t="shared" si="6"/>
        <v>#REF!</v>
      </c>
      <c r="S56" s="80"/>
      <c r="T56" s="80"/>
      <c r="U56" s="43">
        <v>1.75</v>
      </c>
      <c r="V56" s="67">
        <f t="shared" si="18"/>
        <v>0.29257142857142859</v>
      </c>
      <c r="W56" s="67">
        <f t="shared" si="18"/>
        <v>0.36571428571428571</v>
      </c>
      <c r="X56" s="67">
        <f t="shared" si="18"/>
        <v>0.51200000000000001</v>
      </c>
      <c r="Y56" s="67">
        <f t="shared" si="18"/>
        <v>0.58514285714285719</v>
      </c>
      <c r="Z56" s="67">
        <f t="shared" si="18"/>
        <v>0.87771428571428578</v>
      </c>
      <c r="AC56" s="46"/>
      <c r="AD56" s="67"/>
      <c r="AE56" s="67"/>
      <c r="AF56" s="67"/>
      <c r="AG56" s="67"/>
      <c r="AH56" s="67"/>
      <c r="AI56" s="67"/>
      <c r="AJ56" s="3"/>
      <c r="AK56" s="70"/>
      <c r="AL56" s="70"/>
      <c r="AM56" s="70"/>
    </row>
    <row r="57" spans="2:39">
      <c r="C57" s="3" t="s">
        <v>938</v>
      </c>
      <c r="D57" s="109">
        <f>IF(D53&lt;=$D$9,D61,IF(D53&lt;=$D$10,D66,IF(D53&lt;=$D$11,D69,D73)))</f>
        <v>4.3682853164385564</v>
      </c>
      <c r="I57" s="80"/>
      <c r="N57" s="46">
        <v>1.9</v>
      </c>
      <c r="O57" s="113">
        <f t="shared" si="16"/>
        <v>1.1495487674838305</v>
      </c>
      <c r="P57" s="67" t="e">
        <f t="shared" si="17"/>
        <v>#REF!</v>
      </c>
      <c r="Q57" s="67">
        <f t="shared" si="19"/>
        <v>1.1495487674838305</v>
      </c>
      <c r="R57" s="67" t="e">
        <f t="shared" si="6"/>
        <v>#REF!</v>
      </c>
      <c r="S57" s="80"/>
      <c r="T57" s="80"/>
      <c r="U57" s="43">
        <v>1.8</v>
      </c>
      <c r="V57" s="67">
        <f t="shared" si="18"/>
        <v>0.28444444444444444</v>
      </c>
      <c r="W57" s="67">
        <f t="shared" si="18"/>
        <v>0.35555555555555557</v>
      </c>
      <c r="X57" s="67">
        <f t="shared" si="18"/>
        <v>0.49777777777777776</v>
      </c>
      <c r="Y57" s="67">
        <f t="shared" si="18"/>
        <v>0.56888888888888889</v>
      </c>
      <c r="Z57" s="67">
        <f t="shared" si="18"/>
        <v>0.85333333333333328</v>
      </c>
      <c r="AC57" s="46"/>
      <c r="AD57" s="67"/>
      <c r="AE57" s="67"/>
      <c r="AF57" s="67"/>
      <c r="AG57" s="67"/>
      <c r="AH57" s="67"/>
      <c r="AI57" s="67"/>
      <c r="AJ57" s="3"/>
      <c r="AK57" s="70"/>
      <c r="AL57" s="70"/>
      <c r="AM57" s="70"/>
    </row>
    <row r="58" spans="2:39">
      <c r="C58" s="3" t="s">
        <v>1135</v>
      </c>
      <c r="D58" s="56" t="e">
        <f>MAX(2*$D$7*$D$12*D57/(3*D54),0.67*0.11*$D$7*$D$12*$D$8)</f>
        <v>#REF!</v>
      </c>
      <c r="N58" s="46">
        <v>1.95</v>
      </c>
      <c r="O58" s="113">
        <f t="shared" si="16"/>
        <v>1.1200731580611685</v>
      </c>
      <c r="P58" s="67" t="e">
        <f t="shared" si="17"/>
        <v>#REF!</v>
      </c>
      <c r="Q58" s="67">
        <f t="shared" si="19"/>
        <v>1.1200731580611685</v>
      </c>
      <c r="R58" s="67" t="e">
        <f t="shared" si="6"/>
        <v>#REF!</v>
      </c>
      <c r="S58" s="80"/>
      <c r="T58" s="80"/>
      <c r="U58" s="43">
        <v>1.85</v>
      </c>
      <c r="V58" s="67">
        <f t="shared" si="18"/>
        <v>0.27675675675675676</v>
      </c>
      <c r="W58" s="67">
        <f t="shared" si="18"/>
        <v>0.34594594594594591</v>
      </c>
      <c r="X58" s="67">
        <f t="shared" si="18"/>
        <v>0.48432432432432432</v>
      </c>
      <c r="Y58" s="67">
        <f t="shared" si="18"/>
        <v>0.55351351351351352</v>
      </c>
      <c r="Z58" s="67">
        <f t="shared" si="18"/>
        <v>0.83027027027027023</v>
      </c>
      <c r="AC58" s="46"/>
      <c r="AD58" s="67"/>
      <c r="AE58" s="67"/>
      <c r="AF58" s="67"/>
      <c r="AG58" s="67"/>
      <c r="AH58" s="67"/>
      <c r="AI58" s="67"/>
      <c r="AJ58" s="3"/>
      <c r="AK58" s="70"/>
      <c r="AL58" s="70"/>
      <c r="AM58" s="70"/>
    </row>
    <row r="59" spans="2:39">
      <c r="N59" s="46">
        <v>2</v>
      </c>
      <c r="O59" s="113">
        <f t="shared" si="16"/>
        <v>1.0920713291096391</v>
      </c>
      <c r="P59" s="67" t="e">
        <f t="shared" si="17"/>
        <v>#REF!</v>
      </c>
      <c r="Q59" s="67">
        <f t="shared" si="19"/>
        <v>1.0920713291096391</v>
      </c>
      <c r="R59" s="67" t="e">
        <f t="shared" si="6"/>
        <v>#REF!</v>
      </c>
      <c r="S59" s="80"/>
      <c r="T59" s="80"/>
      <c r="U59" s="43">
        <v>1.9</v>
      </c>
      <c r="V59" s="67">
        <f t="shared" si="18"/>
        <v>0.26947368421052631</v>
      </c>
      <c r="W59" s="67">
        <f t="shared" si="18"/>
        <v>0.33684210526315794</v>
      </c>
      <c r="X59" s="67">
        <f t="shared" si="18"/>
        <v>0.4715789473684211</v>
      </c>
      <c r="Y59" s="67">
        <f t="shared" si="18"/>
        <v>0.53894736842105262</v>
      </c>
      <c r="Z59" s="67">
        <f t="shared" si="18"/>
        <v>0.80842105263157904</v>
      </c>
      <c r="AC59" s="46"/>
      <c r="AD59" s="67"/>
      <c r="AE59" s="67"/>
      <c r="AF59" s="67"/>
      <c r="AG59" s="67"/>
      <c r="AH59" s="67"/>
      <c r="AI59" s="67"/>
      <c r="AJ59" s="3"/>
      <c r="AK59" s="70"/>
      <c r="AL59" s="70"/>
      <c r="AM59" s="70"/>
    </row>
    <row r="60" spans="2:39" ht="18">
      <c r="B60" t="s">
        <v>1125</v>
      </c>
      <c r="C60" t="s">
        <v>1129</v>
      </c>
      <c r="H60" s="35"/>
      <c r="N60" s="46">
        <v>2.0499999999999998</v>
      </c>
      <c r="O60" s="113">
        <f t="shared" si="16"/>
        <v>1.039449212715897</v>
      </c>
      <c r="P60" s="67" t="e">
        <f t="shared" si="17"/>
        <v>#REF!</v>
      </c>
      <c r="Q60" s="67">
        <f t="shared" si="19"/>
        <v>1.039449212715897</v>
      </c>
      <c r="R60" s="67" t="e">
        <f t="shared" si="6"/>
        <v>#REF!</v>
      </c>
      <c r="S60" s="80"/>
      <c r="T60" s="80"/>
      <c r="U60" s="43">
        <v>1.95</v>
      </c>
      <c r="V60" s="67">
        <f t="shared" si="18"/>
        <v>0.26256410256410256</v>
      </c>
      <c r="W60" s="67">
        <f t="shared" si="18"/>
        <v>0.3282051282051282</v>
      </c>
      <c r="X60" s="67">
        <f t="shared" si="18"/>
        <v>0.45948717948717949</v>
      </c>
      <c r="Y60" s="67">
        <f t="shared" si="18"/>
        <v>0.52512820512820513</v>
      </c>
      <c r="Z60" s="67">
        <f t="shared" si="18"/>
        <v>0.78769230769230769</v>
      </c>
      <c r="AC60" s="46"/>
      <c r="AD60" s="67"/>
      <c r="AE60" s="67"/>
      <c r="AF60" s="67"/>
      <c r="AG60" s="67"/>
      <c r="AH60" s="67"/>
      <c r="AI60" s="67"/>
      <c r="AJ60" s="3"/>
      <c r="AK60" s="70"/>
      <c r="AL60" s="70"/>
      <c r="AM60" s="70"/>
    </row>
    <row r="61" spans="2:39">
      <c r="C61" s="106" t="s">
        <v>938</v>
      </c>
      <c r="D61" s="107">
        <f>$D$8*(1+D53/$D$9*(2.5*D56-1))</f>
        <v>7.9167648708497396</v>
      </c>
      <c r="H61" s="52"/>
      <c r="I61" s="77"/>
      <c r="J61" s="5"/>
      <c r="K61" s="6"/>
      <c r="N61" s="46">
        <v>2.1</v>
      </c>
      <c r="O61" s="113">
        <f t="shared" si="16"/>
        <v>0.99054088808130525</v>
      </c>
      <c r="P61" s="67" t="e">
        <f t="shared" si="17"/>
        <v>#REF!</v>
      </c>
      <c r="Q61" s="67">
        <f t="shared" si="19"/>
        <v>0.99054088808130525</v>
      </c>
      <c r="R61" s="67" t="e">
        <f t="shared" si="6"/>
        <v>#REF!</v>
      </c>
      <c r="S61" s="80"/>
      <c r="T61" s="80"/>
      <c r="U61" s="43">
        <v>2</v>
      </c>
      <c r="V61" s="67">
        <f t="shared" si="18"/>
        <v>0.25600000000000001</v>
      </c>
      <c r="W61" s="67">
        <f t="shared" si="18"/>
        <v>0.32</v>
      </c>
      <c r="X61" s="67">
        <f t="shared" si="18"/>
        <v>0.44800000000000001</v>
      </c>
      <c r="Y61" s="67">
        <f t="shared" si="18"/>
        <v>0.51200000000000001</v>
      </c>
      <c r="Z61" s="67">
        <f t="shared" si="18"/>
        <v>0.76800000000000002</v>
      </c>
      <c r="AC61" s="46"/>
      <c r="AD61" s="67"/>
      <c r="AE61" s="67"/>
      <c r="AF61" s="67"/>
      <c r="AG61" s="67"/>
      <c r="AH61" s="67"/>
      <c r="AI61" s="67"/>
      <c r="AJ61" s="3"/>
      <c r="AK61" s="70"/>
      <c r="AL61" s="70"/>
      <c r="AM61" s="70"/>
    </row>
    <row r="62" spans="2:39">
      <c r="H62" s="63"/>
      <c r="I62" s="46"/>
      <c r="J62" s="4"/>
      <c r="K62" s="6"/>
      <c r="N62" s="46">
        <v>2.15</v>
      </c>
      <c r="O62" s="113">
        <f t="shared" si="16"/>
        <v>0.94500493595209445</v>
      </c>
      <c r="P62" s="67" t="e">
        <f t="shared" si="17"/>
        <v>#REF!</v>
      </c>
      <c r="Q62" s="67">
        <f t="shared" si="19"/>
        <v>0.94500493595209445</v>
      </c>
      <c r="R62" s="67" t="e">
        <f t="shared" si="6"/>
        <v>#REF!</v>
      </c>
      <c r="S62" s="80"/>
      <c r="T62" s="80"/>
      <c r="U62" s="43">
        <v>2.0499999999999998</v>
      </c>
      <c r="V62" s="67">
        <f t="shared" si="18"/>
        <v>0.24975609756097564</v>
      </c>
      <c r="W62" s="67">
        <f t="shared" si="18"/>
        <v>0.31219512195121957</v>
      </c>
      <c r="X62" s="67">
        <f t="shared" si="18"/>
        <v>0.43707317073170737</v>
      </c>
      <c r="Y62" s="67">
        <f t="shared" si="18"/>
        <v>0.49951219512195127</v>
      </c>
      <c r="Z62" s="67">
        <f t="shared" si="18"/>
        <v>0.74926829268292694</v>
      </c>
      <c r="AC62" s="46"/>
      <c r="AD62" s="67"/>
      <c r="AE62" s="67"/>
      <c r="AF62" s="67"/>
      <c r="AG62" s="67"/>
      <c r="AH62" s="67"/>
      <c r="AI62" s="67"/>
      <c r="AJ62" s="3"/>
      <c r="AK62" s="70"/>
      <c r="AL62" s="70"/>
      <c r="AM62" s="70"/>
    </row>
    <row r="63" spans="2:39">
      <c r="C63" s="42"/>
      <c r="D63" s="42"/>
      <c r="H63" s="3"/>
      <c r="I63" s="46"/>
      <c r="J63" s="4"/>
      <c r="K63" s="6"/>
      <c r="N63" s="46">
        <v>2.2000000000000002</v>
      </c>
      <c r="O63" s="113">
        <f t="shared" si="16"/>
        <v>0.90253828852036277</v>
      </c>
      <c r="P63" s="67" t="e">
        <f t="shared" si="17"/>
        <v>#REF!</v>
      </c>
      <c r="Q63" s="67">
        <f t="shared" si="19"/>
        <v>0.90253828852036277</v>
      </c>
      <c r="R63" s="67" t="e">
        <f t="shared" si="6"/>
        <v>#REF!</v>
      </c>
      <c r="S63" s="80"/>
      <c r="T63" s="80"/>
      <c r="U63" s="43">
        <v>2.1</v>
      </c>
      <c r="V63" s="67">
        <f t="shared" si="18"/>
        <v>0.24380952380952381</v>
      </c>
      <c r="W63" s="67">
        <f t="shared" si="18"/>
        <v>0.30476190476190473</v>
      </c>
      <c r="X63" s="67">
        <f t="shared" si="18"/>
        <v>0.42666666666666664</v>
      </c>
      <c r="Y63" s="67">
        <f t="shared" si="18"/>
        <v>0.48761904761904762</v>
      </c>
      <c r="Z63" s="67">
        <f t="shared" si="18"/>
        <v>0.73142857142857143</v>
      </c>
      <c r="AC63" s="46"/>
      <c r="AD63" s="67"/>
      <c r="AE63" s="67"/>
      <c r="AF63" s="67"/>
      <c r="AG63" s="67"/>
      <c r="AH63" s="67"/>
      <c r="AI63" s="67"/>
      <c r="AJ63" s="3"/>
      <c r="AK63" s="70"/>
      <c r="AL63" s="70"/>
      <c r="AM63" s="70"/>
    </row>
    <row r="64" spans="2:39">
      <c r="D64" s="42"/>
      <c r="H64" s="3"/>
      <c r="I64" s="46"/>
      <c r="J64" s="4"/>
      <c r="K64" s="6"/>
      <c r="N64" s="46">
        <v>2.25</v>
      </c>
      <c r="O64" s="113">
        <f t="shared" si="16"/>
        <v>0.86287117361749255</v>
      </c>
      <c r="P64" s="67" t="e">
        <f t="shared" si="17"/>
        <v>#REF!</v>
      </c>
      <c r="Q64" s="67">
        <f t="shared" si="19"/>
        <v>0.86287117361749255</v>
      </c>
      <c r="R64" s="67" t="e">
        <f t="shared" si="6"/>
        <v>#REF!</v>
      </c>
      <c r="S64" s="80"/>
      <c r="T64" s="80"/>
      <c r="U64" s="43">
        <v>2.15</v>
      </c>
      <c r="V64" s="67">
        <f t="shared" si="18"/>
        <v>0.23813953488372094</v>
      </c>
      <c r="W64" s="67">
        <f t="shared" si="18"/>
        <v>0.29767441860465116</v>
      </c>
      <c r="X64" s="67">
        <f t="shared" si="18"/>
        <v>0.41674418604651164</v>
      </c>
      <c r="Y64" s="67">
        <f t="shared" si="18"/>
        <v>0.47627906976744189</v>
      </c>
      <c r="Z64" s="67">
        <f t="shared" si="18"/>
        <v>0.7144186046511628</v>
      </c>
      <c r="AC64" s="46"/>
      <c r="AD64" s="67"/>
      <c r="AE64" s="67"/>
      <c r="AF64" s="67"/>
      <c r="AG64" s="67"/>
      <c r="AH64" s="67"/>
      <c r="AI64" s="67"/>
      <c r="AJ64" s="3"/>
      <c r="AK64" s="70"/>
      <c r="AL64" s="70"/>
      <c r="AM64" s="70"/>
    </row>
    <row r="65" spans="2:39" ht="18">
      <c r="B65" t="s">
        <v>1126</v>
      </c>
      <c r="C65" t="s">
        <v>1132</v>
      </c>
      <c r="D65" s="42"/>
      <c r="H65" s="3"/>
      <c r="I65" s="46"/>
      <c r="J65" s="53"/>
      <c r="K65" s="6"/>
      <c r="N65" s="46">
        <v>2.2999999999999998</v>
      </c>
      <c r="O65" s="113">
        <f t="shared" si="16"/>
        <v>0.82576281974263843</v>
      </c>
      <c r="P65" s="67" t="e">
        <f t="shared" si="17"/>
        <v>#REF!</v>
      </c>
      <c r="Q65" s="67">
        <f t="shared" si="19"/>
        <v>0.82576281974263843</v>
      </c>
      <c r="R65" s="67" t="e">
        <f t="shared" si="6"/>
        <v>#REF!</v>
      </c>
      <c r="S65" s="80"/>
      <c r="T65" s="80"/>
      <c r="U65" s="43">
        <v>2.2000000000000002</v>
      </c>
      <c r="V65" s="67">
        <f t="shared" si="18"/>
        <v>0.23272727272727273</v>
      </c>
      <c r="W65" s="67">
        <f t="shared" si="18"/>
        <v>0.29090909090909089</v>
      </c>
      <c r="X65" s="67">
        <f t="shared" si="18"/>
        <v>0.40727272727272723</v>
      </c>
      <c r="Y65" s="67">
        <f t="shared" si="18"/>
        <v>0.46545454545454545</v>
      </c>
      <c r="Z65" s="67">
        <f t="shared" si="18"/>
        <v>0.69818181818181813</v>
      </c>
      <c r="AC65" s="46"/>
      <c r="AD65" s="67"/>
      <c r="AE65" s="67"/>
      <c r="AF65" s="67"/>
      <c r="AG65" s="67"/>
      <c r="AH65" s="67"/>
      <c r="AI65" s="67"/>
      <c r="AJ65" s="3"/>
      <c r="AK65" s="70"/>
      <c r="AL65" s="70"/>
      <c r="AM65" s="70"/>
    </row>
    <row r="66" spans="2:39">
      <c r="C66" s="46" t="s">
        <v>938</v>
      </c>
      <c r="D66" s="105">
        <f>2.5*$D$8*D56</f>
        <v>4.3682853164385564</v>
      </c>
      <c r="H66" s="3"/>
      <c r="I66" s="46"/>
      <c r="J66" s="4"/>
      <c r="K66" s="6"/>
      <c r="N66" s="46">
        <v>2.35</v>
      </c>
      <c r="O66" s="113">
        <f t="shared" si="16"/>
        <v>0.79099779383224178</v>
      </c>
      <c r="P66" s="67" t="e">
        <f t="shared" si="17"/>
        <v>#REF!</v>
      </c>
      <c r="Q66" s="67">
        <f t="shared" si="19"/>
        <v>0.79099779383224178</v>
      </c>
      <c r="R66" s="67" t="e">
        <f t="shared" si="6"/>
        <v>#REF!</v>
      </c>
      <c r="S66" s="80"/>
      <c r="T66" s="80"/>
      <c r="U66" s="43">
        <v>2.25</v>
      </c>
      <c r="V66" s="67">
        <f t="shared" si="18"/>
        <v>0.22755555555555557</v>
      </c>
      <c r="W66" s="67">
        <f t="shared" si="18"/>
        <v>0.28444444444444444</v>
      </c>
      <c r="X66" s="67">
        <f t="shared" si="18"/>
        <v>0.39822222222222226</v>
      </c>
      <c r="Y66" s="67">
        <f t="shared" si="18"/>
        <v>0.45511111111111113</v>
      </c>
      <c r="Z66" s="67">
        <f t="shared" si="18"/>
        <v>0.68266666666666664</v>
      </c>
      <c r="AC66" s="46"/>
      <c r="AD66" s="67"/>
      <c r="AE66" s="67"/>
      <c r="AF66" s="67"/>
      <c r="AG66" s="67"/>
      <c r="AH66" s="67"/>
      <c r="AI66" s="67"/>
      <c r="AJ66" s="3"/>
      <c r="AK66" s="70"/>
      <c r="AL66" s="70"/>
      <c r="AM66" s="70"/>
    </row>
    <row r="67" spans="2:39">
      <c r="H67" s="3"/>
      <c r="I67" s="46"/>
      <c r="J67" s="4"/>
      <c r="K67" s="6"/>
      <c r="N67" s="46">
        <v>2.4</v>
      </c>
      <c r="O67" s="113">
        <f t="shared" si="16"/>
        <v>0.75838286743724936</v>
      </c>
      <c r="P67" s="67" t="e">
        <f t="shared" si="17"/>
        <v>#REF!</v>
      </c>
      <c r="Q67" s="67">
        <f t="shared" si="19"/>
        <v>0.75838286743724936</v>
      </c>
      <c r="R67" s="67" t="e">
        <f t="shared" si="6"/>
        <v>#REF!</v>
      </c>
      <c r="S67" s="80"/>
      <c r="T67" s="80"/>
      <c r="U67" s="43">
        <v>2.2999999999999998</v>
      </c>
      <c r="V67" s="67">
        <f t="shared" si="18"/>
        <v>0.22260869565217392</v>
      </c>
      <c r="W67" s="67">
        <f t="shared" si="18"/>
        <v>0.27826086956521739</v>
      </c>
      <c r="X67" s="67">
        <f t="shared" si="18"/>
        <v>0.3895652173913044</v>
      </c>
      <c r="Y67" s="67">
        <f t="shared" si="18"/>
        <v>0.44521739130434784</v>
      </c>
      <c r="Z67" s="67">
        <f t="shared" si="18"/>
        <v>0.66782608695652179</v>
      </c>
      <c r="AC67" s="46"/>
      <c r="AD67" s="67"/>
      <c r="AE67" s="67"/>
      <c r="AF67" s="67"/>
      <c r="AG67" s="67"/>
      <c r="AH67" s="67"/>
      <c r="AI67" s="67"/>
      <c r="AJ67" s="3"/>
      <c r="AK67" s="70"/>
      <c r="AL67" s="70"/>
      <c r="AM67" s="70"/>
    </row>
    <row r="68" spans="2:39" ht="18">
      <c r="B68" t="s">
        <v>1127</v>
      </c>
      <c r="C68" t="s">
        <v>1133</v>
      </c>
      <c r="D68" s="42"/>
      <c r="H68" s="3"/>
      <c r="I68" s="4"/>
      <c r="J68" s="5"/>
      <c r="K68" s="6"/>
      <c r="N68" s="46">
        <v>2.4500000000000002</v>
      </c>
      <c r="O68" s="113">
        <f t="shared" si="16"/>
        <v>0.72774432593728533</v>
      </c>
      <c r="P68" s="67" t="e">
        <f t="shared" si="17"/>
        <v>#REF!</v>
      </c>
      <c r="Q68" s="67">
        <f t="shared" si="19"/>
        <v>0.72774432593728533</v>
      </c>
      <c r="R68" s="67" t="e">
        <f t="shared" si="6"/>
        <v>#REF!</v>
      </c>
      <c r="S68" s="80"/>
      <c r="T68" s="80"/>
      <c r="U68" s="43">
        <v>2.35</v>
      </c>
      <c r="V68" s="67">
        <f t="shared" si="18"/>
        <v>0.21787234042553191</v>
      </c>
      <c r="W68" s="67">
        <f t="shared" si="18"/>
        <v>0.2723404255319149</v>
      </c>
      <c r="X68" s="67">
        <f t="shared" si="18"/>
        <v>0.38127659574468087</v>
      </c>
      <c r="Y68" s="67">
        <f t="shared" si="18"/>
        <v>0.43574468085106383</v>
      </c>
      <c r="Z68" s="67">
        <f t="shared" si="18"/>
        <v>0.65361702127659571</v>
      </c>
      <c r="AC68" s="46"/>
      <c r="AD68" s="67"/>
      <c r="AE68" s="67"/>
      <c r="AF68" s="67"/>
      <c r="AG68" s="67"/>
      <c r="AH68" s="67"/>
      <c r="AI68" s="67"/>
      <c r="AJ68" s="3"/>
      <c r="AK68" s="70"/>
      <c r="AL68" s="70"/>
      <c r="AM68" s="70"/>
    </row>
    <row r="69" spans="2:39">
      <c r="C69" s="46" t="s">
        <v>938</v>
      </c>
      <c r="D69" s="105">
        <f>2.5*$D$8*D56*($D$10/D53)</f>
        <v>6.8683731390543334</v>
      </c>
      <c r="N69" s="46">
        <v>2.5</v>
      </c>
      <c r="O69" s="113">
        <f t="shared" si="16"/>
        <v>0.69892565063016909</v>
      </c>
      <c r="P69" s="67" t="e">
        <f t="shared" si="17"/>
        <v>#REF!</v>
      </c>
      <c r="Q69" s="67">
        <f t="shared" si="19"/>
        <v>0.69892565063016909</v>
      </c>
      <c r="R69" s="67" t="e">
        <f t="shared" si="6"/>
        <v>#REF!</v>
      </c>
      <c r="S69" s="80"/>
      <c r="T69" s="80"/>
      <c r="U69" s="43">
        <v>2.4</v>
      </c>
      <c r="V69" s="67">
        <f t="shared" si="18"/>
        <v>0.21333333333333335</v>
      </c>
      <c r="W69" s="67">
        <f t="shared" si="18"/>
        <v>0.26666666666666666</v>
      </c>
      <c r="X69" s="67">
        <f t="shared" si="18"/>
        <v>0.37333333333333335</v>
      </c>
      <c r="Y69" s="67">
        <f t="shared" si="18"/>
        <v>0.42666666666666669</v>
      </c>
      <c r="Z69" s="67">
        <f t="shared" si="18"/>
        <v>0.64</v>
      </c>
      <c r="AC69" s="46"/>
      <c r="AD69" s="67"/>
      <c r="AE69" s="67"/>
      <c r="AF69" s="67"/>
      <c r="AG69" s="67"/>
      <c r="AH69" s="67"/>
      <c r="AI69" s="67"/>
      <c r="AJ69" s="3"/>
      <c r="AK69" s="70"/>
      <c r="AL69" s="70"/>
      <c r="AM69" s="70"/>
    </row>
    <row r="70" spans="2:39">
      <c r="N70" s="46">
        <v>2.5499999999999998</v>
      </c>
      <c r="O70" s="113">
        <f t="shared" si="16"/>
        <v>0.67178551579216561</v>
      </c>
      <c r="P70" s="67" t="e">
        <f t="shared" si="17"/>
        <v>#REF!</v>
      </c>
      <c r="Q70" s="67">
        <f t="shared" si="19"/>
        <v>0.67178551579216561</v>
      </c>
      <c r="R70" s="67" t="e">
        <f t="shared" si="6"/>
        <v>#REF!</v>
      </c>
      <c r="S70" s="80"/>
      <c r="T70" s="80"/>
      <c r="U70" s="43">
        <v>2.4500000000000002</v>
      </c>
      <c r="V70" s="67">
        <f t="shared" si="18"/>
        <v>0.20897959183673467</v>
      </c>
      <c r="W70" s="67">
        <f t="shared" si="18"/>
        <v>0.26122448979591834</v>
      </c>
      <c r="X70" s="67">
        <f t="shared" si="18"/>
        <v>0.36571428571428571</v>
      </c>
      <c r="Y70" s="67">
        <f t="shared" si="18"/>
        <v>0.41795918367346935</v>
      </c>
      <c r="Z70" s="67">
        <f t="shared" si="18"/>
        <v>0.62693877551020405</v>
      </c>
      <c r="AC70" s="46"/>
      <c r="AD70" s="67"/>
      <c r="AE70" s="67"/>
      <c r="AF70" s="67"/>
      <c r="AG70" s="67"/>
      <c r="AH70" s="67"/>
      <c r="AI70" s="67"/>
      <c r="AJ70" s="3"/>
      <c r="AK70" s="70"/>
      <c r="AL70" s="70"/>
      <c r="AM70" s="70"/>
    </row>
    <row r="71" spans="2:39">
      <c r="D71" s="42"/>
      <c r="N71" s="46">
        <v>2.6</v>
      </c>
      <c r="O71" s="113">
        <f t="shared" si="16"/>
        <v>0.64619605272759706</v>
      </c>
      <c r="P71" s="67" t="e">
        <f t="shared" si="17"/>
        <v>#REF!</v>
      </c>
      <c r="Q71" s="67">
        <f t="shared" si="19"/>
        <v>0.64619605272759706</v>
      </c>
      <c r="R71" s="67" t="e">
        <f t="shared" si="6"/>
        <v>#REF!</v>
      </c>
      <c r="S71" s="80"/>
      <c r="T71" s="80"/>
      <c r="U71" s="43">
        <v>2.5</v>
      </c>
      <c r="V71" s="67">
        <f t="shared" si="18"/>
        <v>0.20480000000000001</v>
      </c>
      <c r="W71" s="67">
        <f t="shared" si="18"/>
        <v>0.25600000000000001</v>
      </c>
      <c r="X71" s="67">
        <f t="shared" si="18"/>
        <v>0.3584</v>
      </c>
      <c r="Y71" s="67">
        <f t="shared" si="18"/>
        <v>0.40960000000000002</v>
      </c>
      <c r="Z71" s="67">
        <f t="shared" si="18"/>
        <v>0.61440000000000006</v>
      </c>
      <c r="AC71" s="46"/>
      <c r="AD71" s="67"/>
      <c r="AE71" s="67"/>
      <c r="AF71" s="67"/>
      <c r="AG71" s="67"/>
      <c r="AH71" s="67"/>
      <c r="AI71" s="67"/>
      <c r="AJ71" s="3"/>
      <c r="AK71" s="70"/>
      <c r="AL71" s="70"/>
      <c r="AM71" s="70"/>
    </row>
    <row r="72" spans="2:39" ht="18">
      <c r="B72" t="s">
        <v>1128</v>
      </c>
      <c r="C72" t="s">
        <v>1134</v>
      </c>
      <c r="D72" s="42"/>
      <c r="N72" s="46">
        <v>2.65</v>
      </c>
      <c r="O72" s="113">
        <f t="shared" si="16"/>
        <v>0.62204134089548691</v>
      </c>
      <c r="P72" s="67" t="e">
        <f t="shared" si="17"/>
        <v>#REF!</v>
      </c>
      <c r="Q72" s="67">
        <f t="shared" si="19"/>
        <v>0.62204134089548691</v>
      </c>
      <c r="R72" s="67" t="e">
        <f t="shared" si="6"/>
        <v>#REF!</v>
      </c>
      <c r="S72" s="80"/>
      <c r="T72" s="80"/>
      <c r="U72" s="43">
        <v>2.5499999999999998</v>
      </c>
      <c r="V72" s="67">
        <f t="shared" si="18"/>
        <v>0.20078431372549022</v>
      </c>
      <c r="W72" s="67">
        <f t="shared" si="18"/>
        <v>0.25098039215686274</v>
      </c>
      <c r="X72" s="67">
        <f t="shared" si="18"/>
        <v>0.35137254901960785</v>
      </c>
      <c r="Y72" s="67">
        <f t="shared" si="18"/>
        <v>0.40156862745098043</v>
      </c>
      <c r="Z72" s="67">
        <f t="shared" si="18"/>
        <v>0.60235294117647065</v>
      </c>
      <c r="AC72" s="46"/>
      <c r="AD72" s="67"/>
      <c r="AE72" s="67"/>
      <c r="AF72" s="67"/>
      <c r="AG72" s="67"/>
      <c r="AH72" s="67"/>
      <c r="AI72" s="67"/>
      <c r="AJ72" s="3"/>
      <c r="AK72" s="70"/>
      <c r="AL72" s="70"/>
      <c r="AM72" s="70"/>
    </row>
    <row r="73" spans="2:39">
      <c r="C73" s="46" t="s">
        <v>938</v>
      </c>
      <c r="D73" s="105">
        <f>2.5*$D$8*D56*($D$10*$D$11/(D53^2))</f>
        <v>43.197315339964362</v>
      </c>
      <c r="N73" s="46">
        <v>2.7</v>
      </c>
      <c r="O73" s="113">
        <f t="shared" si="16"/>
        <v>0.59921609278992538</v>
      </c>
      <c r="P73" s="67" t="e">
        <f t="shared" si="17"/>
        <v>#REF!</v>
      </c>
      <c r="Q73" s="67">
        <f t="shared" si="19"/>
        <v>0.59921609278992538</v>
      </c>
      <c r="R73" s="67" t="e">
        <f t="shared" si="6"/>
        <v>#REF!</v>
      </c>
      <c r="S73" s="80"/>
      <c r="T73" s="80"/>
      <c r="U73" s="43">
        <v>2.6</v>
      </c>
      <c r="V73" s="67">
        <f t="shared" si="18"/>
        <v>0.19692307692307692</v>
      </c>
      <c r="W73" s="67">
        <f t="shared" si="18"/>
        <v>0.24615384615384614</v>
      </c>
      <c r="X73" s="67">
        <f t="shared" si="18"/>
        <v>0.3446153846153846</v>
      </c>
      <c r="Y73" s="67">
        <f t="shared" si="18"/>
        <v>0.39384615384615385</v>
      </c>
      <c r="Z73" s="67">
        <f t="shared" si="18"/>
        <v>0.59076923076923071</v>
      </c>
      <c r="AC73" s="46"/>
      <c r="AD73" s="67"/>
      <c r="AE73" s="67"/>
      <c r="AF73" s="67"/>
      <c r="AG73" s="67"/>
      <c r="AH73" s="67"/>
      <c r="AI73" s="67"/>
      <c r="AJ73" s="3"/>
      <c r="AK73" s="70"/>
      <c r="AL73" s="70"/>
      <c r="AM73" s="70"/>
    </row>
    <row r="74" spans="2:39">
      <c r="C74" s="42"/>
      <c r="D74" s="42"/>
      <c r="N74" s="46">
        <v>2.75</v>
      </c>
      <c r="O74" s="113">
        <f t="shared" si="16"/>
        <v>0.57762450465303228</v>
      </c>
      <c r="P74" s="67" t="e">
        <f t="shared" si="17"/>
        <v>#REF!</v>
      </c>
      <c r="Q74" s="67">
        <f t="shared" si="19"/>
        <v>0.57762450465303228</v>
      </c>
      <c r="R74" s="67" t="e">
        <f t="shared" si="6"/>
        <v>#REF!</v>
      </c>
      <c r="S74" s="80"/>
      <c r="T74" s="80"/>
      <c r="U74" s="43">
        <v>2.65</v>
      </c>
      <c r="V74" s="67">
        <f t="shared" si="18"/>
        <v>0.19320754716981134</v>
      </c>
      <c r="W74" s="67">
        <f t="shared" si="18"/>
        <v>0.24150943396226415</v>
      </c>
      <c r="X74" s="67">
        <f t="shared" si="18"/>
        <v>0.33811320754716984</v>
      </c>
      <c r="Y74" s="67">
        <f t="shared" si="18"/>
        <v>0.38641509433962268</v>
      </c>
      <c r="Z74" s="67">
        <f t="shared" si="18"/>
        <v>0.57962264150943399</v>
      </c>
      <c r="AC74" s="46"/>
      <c r="AD74" s="67"/>
      <c r="AE74" s="67"/>
      <c r="AF74" s="67"/>
      <c r="AG74" s="67"/>
      <c r="AH74" s="67"/>
      <c r="AI74" s="67"/>
      <c r="AJ74" s="3"/>
      <c r="AK74" s="70"/>
      <c r="AL74" s="70"/>
      <c r="AM74" s="70"/>
    </row>
    <row r="75" spans="2:39">
      <c r="D75" s="42"/>
      <c r="N75" s="46">
        <v>2.8</v>
      </c>
      <c r="O75" s="113">
        <f t="shared" si="16"/>
        <v>0.55717924954573439</v>
      </c>
      <c r="P75" s="67" t="e">
        <f t="shared" si="17"/>
        <v>#REF!</v>
      </c>
      <c r="Q75" s="67">
        <f t="shared" si="19"/>
        <v>0.55717924954573439</v>
      </c>
      <c r="R75" s="67" t="e">
        <f t="shared" si="6"/>
        <v>#REF!</v>
      </c>
      <c r="S75" s="80"/>
      <c r="T75" s="80"/>
      <c r="U75" s="43">
        <v>2.7</v>
      </c>
      <c r="V75" s="67">
        <f t="shared" si="18"/>
        <v>0.18962962962962962</v>
      </c>
      <c r="W75" s="67">
        <f t="shared" si="18"/>
        <v>0.23703703703703702</v>
      </c>
      <c r="X75" s="67">
        <f t="shared" si="18"/>
        <v>0.33185185185185184</v>
      </c>
      <c r="Y75" s="67">
        <f t="shared" si="18"/>
        <v>0.37925925925925924</v>
      </c>
      <c r="Z75" s="67">
        <f t="shared" si="18"/>
        <v>0.56888888888888889</v>
      </c>
      <c r="AC75" s="46"/>
      <c r="AD75" s="67"/>
      <c r="AE75" s="67"/>
      <c r="AF75" s="67"/>
      <c r="AG75" s="67"/>
      <c r="AH75" s="67"/>
      <c r="AI75" s="67"/>
      <c r="AJ75" s="3"/>
      <c r="AK75" s="70"/>
      <c r="AL75" s="70"/>
      <c r="AM75" s="70"/>
    </row>
    <row r="76" spans="2:39">
      <c r="C76" s="42"/>
      <c r="D76" s="42"/>
      <c r="N76" s="46">
        <v>2.85</v>
      </c>
      <c r="O76" s="113">
        <f t="shared" si="16"/>
        <v>0.53780059297489147</v>
      </c>
      <c r="P76" s="67" t="e">
        <f t="shared" si="17"/>
        <v>#REF!</v>
      </c>
      <c r="Q76" s="67">
        <f t="shared" si="19"/>
        <v>0.53780059297489147</v>
      </c>
      <c r="R76" s="67" t="e">
        <f t="shared" si="6"/>
        <v>#REF!</v>
      </c>
      <c r="S76" s="80"/>
      <c r="T76" s="80"/>
      <c r="U76" s="43">
        <v>2.75</v>
      </c>
      <c r="V76" s="67">
        <f t="shared" si="18"/>
        <v>0.1861818181818182</v>
      </c>
      <c r="W76" s="67">
        <f t="shared" si="18"/>
        <v>0.23272727272727273</v>
      </c>
      <c r="X76" s="67">
        <f t="shared" si="18"/>
        <v>0.32581818181818184</v>
      </c>
      <c r="Y76" s="67">
        <f t="shared" si="18"/>
        <v>0.3723636363636364</v>
      </c>
      <c r="Z76" s="67">
        <f t="shared" si="18"/>
        <v>0.55854545454545457</v>
      </c>
      <c r="AC76" s="46"/>
      <c r="AD76" s="67"/>
      <c r="AE76" s="67"/>
      <c r="AF76" s="67"/>
      <c r="AG76" s="67"/>
      <c r="AH76" s="67"/>
      <c r="AI76" s="67"/>
      <c r="AJ76" s="3"/>
      <c r="AK76" s="70"/>
      <c r="AL76" s="70"/>
      <c r="AM76" s="70"/>
    </row>
    <row r="77" spans="2:39">
      <c r="C77" s="42"/>
      <c r="D77" s="42"/>
      <c r="N77" s="46">
        <v>2.9</v>
      </c>
      <c r="O77" s="113">
        <f t="shared" si="16"/>
        <v>0.51941561432087469</v>
      </c>
      <c r="P77" s="67" t="e">
        <f t="shared" si="17"/>
        <v>#REF!</v>
      </c>
      <c r="Q77" s="67">
        <f t="shared" si="19"/>
        <v>0.51941561432087469</v>
      </c>
      <c r="R77" s="67" t="e">
        <f t="shared" si="6"/>
        <v>#REF!</v>
      </c>
      <c r="S77" s="80"/>
      <c r="T77" s="80"/>
      <c r="U77" s="43">
        <v>2.8</v>
      </c>
      <c r="V77" s="67">
        <f t="shared" si="18"/>
        <v>0.18285714285714288</v>
      </c>
      <c r="W77" s="67">
        <f t="shared" si="18"/>
        <v>0.22857142857142859</v>
      </c>
      <c r="X77" s="67">
        <f t="shared" si="18"/>
        <v>0.32</v>
      </c>
      <c r="Y77" s="67">
        <f t="shared" si="18"/>
        <v>0.36571428571428577</v>
      </c>
      <c r="Z77" s="67">
        <f t="shared" si="18"/>
        <v>0.5485714285714286</v>
      </c>
      <c r="AC77" s="46"/>
      <c r="AD77" s="67"/>
      <c r="AE77" s="67"/>
      <c r="AF77" s="67"/>
      <c r="AG77" s="67"/>
      <c r="AH77" s="67"/>
      <c r="AI77" s="67"/>
      <c r="AJ77" s="3"/>
      <c r="AK77" s="70"/>
      <c r="AL77" s="70"/>
      <c r="AM77" s="70"/>
    </row>
    <row r="78" spans="2:39">
      <c r="C78" s="42"/>
      <c r="D78" s="110"/>
      <c r="N78" s="46">
        <v>2.95</v>
      </c>
      <c r="O78" s="113">
        <f t="shared" si="16"/>
        <v>0.50195751984355719</v>
      </c>
      <c r="P78" s="67" t="e">
        <f t="shared" si="17"/>
        <v>#REF!</v>
      </c>
      <c r="Q78" s="67">
        <f t="shared" si="19"/>
        <v>0.50195751984355719</v>
      </c>
      <c r="R78" s="67" t="e">
        <f t="shared" si="6"/>
        <v>#REF!</v>
      </c>
      <c r="S78" s="80"/>
      <c r="T78" s="80"/>
      <c r="U78" s="43">
        <v>2.85</v>
      </c>
      <c r="V78" s="67">
        <f t="shared" si="18"/>
        <v>0.17964912280701753</v>
      </c>
      <c r="W78" s="67">
        <f t="shared" si="18"/>
        <v>0.22456140350877193</v>
      </c>
      <c r="X78" s="67">
        <f t="shared" si="18"/>
        <v>0.31438596491228071</v>
      </c>
      <c r="Y78" s="67">
        <f t="shared" si="18"/>
        <v>0.35929824561403506</v>
      </c>
      <c r="Z78" s="67">
        <f t="shared" si="18"/>
        <v>0.53894736842105262</v>
      </c>
      <c r="AC78" s="46"/>
      <c r="AD78" s="67"/>
      <c r="AE78" s="67"/>
      <c r="AF78" s="67"/>
      <c r="AG78" s="67"/>
      <c r="AH78" s="67"/>
      <c r="AI78" s="67"/>
      <c r="AJ78" s="3"/>
      <c r="AK78" s="70"/>
      <c r="AL78" s="70"/>
      <c r="AM78" s="70"/>
    </row>
    <row r="79" spans="2:39">
      <c r="D79" s="42"/>
      <c r="N79" s="46">
        <v>3</v>
      </c>
      <c r="O79" s="113">
        <f t="shared" si="16"/>
        <v>0.48536503515983959</v>
      </c>
      <c r="P79" s="67" t="e">
        <f t="shared" si="17"/>
        <v>#REF!</v>
      </c>
      <c r="Q79" s="67">
        <f t="shared" si="19"/>
        <v>0.48536503515983959</v>
      </c>
      <c r="R79" s="67" t="e">
        <f t="shared" si="6"/>
        <v>#REF!</v>
      </c>
      <c r="S79" s="80"/>
      <c r="T79" s="80"/>
      <c r="U79" s="43">
        <v>2.9</v>
      </c>
      <c r="V79" s="67">
        <f t="shared" si="18"/>
        <v>0.17655172413793105</v>
      </c>
      <c r="W79" s="67">
        <f t="shared" si="18"/>
        <v>0.22068965517241382</v>
      </c>
      <c r="X79" s="67">
        <f t="shared" si="18"/>
        <v>0.30896551724137933</v>
      </c>
      <c r="Y79" s="67">
        <f t="shared" si="18"/>
        <v>0.3531034482758621</v>
      </c>
      <c r="Z79" s="67">
        <f t="shared" si="18"/>
        <v>0.52965517241379312</v>
      </c>
      <c r="AC79" s="46"/>
      <c r="AD79" s="67"/>
      <c r="AE79" s="67"/>
      <c r="AF79" s="67"/>
      <c r="AG79" s="67"/>
      <c r="AH79" s="67"/>
      <c r="AI79" s="67"/>
      <c r="AJ79" s="3"/>
      <c r="AK79" s="70"/>
      <c r="AL79" s="70"/>
      <c r="AM79" s="70"/>
    </row>
    <row r="80" spans="2:39">
      <c r="D80" s="42"/>
      <c r="N80" s="46">
        <v>3.05</v>
      </c>
      <c r="O80" s="113">
        <f t="shared" si="16"/>
        <v>0.46958186685714132</v>
      </c>
      <c r="P80" s="67" t="e">
        <f t="shared" si="17"/>
        <v>#REF!</v>
      </c>
      <c r="Q80" s="67">
        <f t="shared" si="19"/>
        <v>0.46958186685714132</v>
      </c>
      <c r="R80" s="67" t="e">
        <f t="shared" si="6"/>
        <v>#REF!</v>
      </c>
      <c r="S80" s="80"/>
      <c r="T80" s="80"/>
      <c r="U80" s="43">
        <v>2.95</v>
      </c>
      <c r="V80" s="67">
        <f t="shared" si="18"/>
        <v>0.17355932203389829</v>
      </c>
      <c r="W80" s="67">
        <f t="shared" si="18"/>
        <v>0.21694915254237288</v>
      </c>
      <c r="X80" s="67">
        <f t="shared" si="18"/>
        <v>0.30372881355932202</v>
      </c>
      <c r="Y80" s="67">
        <f t="shared" si="18"/>
        <v>0.34711864406779658</v>
      </c>
      <c r="Z80" s="67">
        <f t="shared" si="18"/>
        <v>0.52067796610169492</v>
      </c>
      <c r="AC80" s="46"/>
      <c r="AD80" s="67"/>
      <c r="AE80" s="67"/>
      <c r="AF80" s="67"/>
      <c r="AG80" s="67"/>
      <c r="AH80" s="67"/>
      <c r="AI80" s="67"/>
      <c r="AJ80" s="3"/>
      <c r="AK80" s="70"/>
      <c r="AL80" s="70"/>
      <c r="AM80" s="70"/>
    </row>
    <row r="81" spans="3:39">
      <c r="C81" s="42"/>
      <c r="D81" s="42"/>
      <c r="N81" s="46">
        <v>3.1</v>
      </c>
      <c r="O81" s="113">
        <f t="shared" si="16"/>
        <v>0.45455622439527116</v>
      </c>
      <c r="P81" s="67" t="e">
        <f t="shared" si="17"/>
        <v>#REF!</v>
      </c>
      <c r="Q81" s="67">
        <f t="shared" si="19"/>
        <v>0.45455622439527116</v>
      </c>
      <c r="R81" s="67" t="e">
        <f t="shared" si="6"/>
        <v>#REF!</v>
      </c>
      <c r="S81" s="80"/>
      <c r="T81" s="80"/>
      <c r="U81" s="43">
        <v>3</v>
      </c>
      <c r="V81" s="67">
        <f t="shared" si="18"/>
        <v>0.17066666666666666</v>
      </c>
      <c r="W81" s="67">
        <f t="shared" si="18"/>
        <v>0.21333333333333335</v>
      </c>
      <c r="X81" s="67">
        <f t="shared" si="18"/>
        <v>0.29866666666666669</v>
      </c>
      <c r="Y81" s="67">
        <f t="shared" si="18"/>
        <v>0.34133333333333332</v>
      </c>
      <c r="Z81" s="67">
        <f t="shared" si="18"/>
        <v>0.51200000000000001</v>
      </c>
      <c r="AC81" s="46"/>
      <c r="AD81" s="67"/>
      <c r="AE81" s="67"/>
      <c r="AF81" s="67"/>
      <c r="AG81" s="67"/>
      <c r="AH81" s="67"/>
      <c r="AI81" s="67"/>
      <c r="AJ81" s="3"/>
      <c r="AK81" s="70"/>
      <c r="AL81" s="70"/>
      <c r="AM81" s="70"/>
    </row>
    <row r="82" spans="3:39">
      <c r="C82" s="42"/>
      <c r="D82" s="42"/>
      <c r="N82" s="46">
        <v>3.15</v>
      </c>
      <c r="O82" s="113">
        <f t="shared" si="16"/>
        <v>0.44024039470280235</v>
      </c>
      <c r="P82" s="67" t="e">
        <f t="shared" si="17"/>
        <v>#REF!</v>
      </c>
      <c r="Q82" s="67">
        <f t="shared" si="19"/>
        <v>0.44024039470280235</v>
      </c>
      <c r="R82" s="67" t="e">
        <f t="shared" si="6"/>
        <v>#REF!</v>
      </c>
    </row>
    <row r="83" spans="3:39" ht="28.5" customHeight="1">
      <c r="C83" s="42"/>
      <c r="D83" s="42"/>
      <c r="N83" s="46">
        <v>3.2</v>
      </c>
      <c r="O83" s="113">
        <f t="shared" ref="O83:O99" si="20">IF(N83&lt;=$D$9,$D$8*(1+N83/$D$9*(2.5*$D$20-1)),IF(N83&lt;=$D$10,2.5*$D$8*$D$20,IF(N83&lt;=$D$11,2.5*$D$8*$D$20*($D$10/N83),2.5*$D$8*$D$20*($D$10*$D$11/N83^2))))</f>
        <v>0.4265903629334527</v>
      </c>
      <c r="P83" s="67" t="e">
        <f t="shared" ref="P83:P99" si="21">MAX(2*$D$7*$D$12*O83/(3*$D$18),0.67*0.11*$D$7*$D$12*$D$8)</f>
        <v>#REF!</v>
      </c>
      <c r="Q83" s="67">
        <f t="shared" ref="Q83:Q99" si="22">IF(N83&lt;=$D$9,$D$8*(1+N83/$D$9*(2.5*$D$20-1)),IF(N83&lt;=$D$10,2.5*$D$8*$D$20,IF(N83&lt;=$D$11,2.5*$D$8*$D$20*($D$10/N83),2.5*$D$8*$D$20*($D$10*$D$11/N83^2))))</f>
        <v>0.4265903629334527</v>
      </c>
      <c r="R83" s="67" t="e">
        <f t="shared" si="6"/>
        <v>#REF!</v>
      </c>
    </row>
    <row r="84" spans="3:39" ht="28.5" customHeight="1">
      <c r="C84" s="42"/>
      <c r="D84" s="42"/>
      <c r="N84" s="46">
        <v>3.25</v>
      </c>
      <c r="O84" s="113">
        <f t="shared" si="20"/>
        <v>0.41356547374566216</v>
      </c>
      <c r="P84" s="67" t="e">
        <f t="shared" si="21"/>
        <v>#REF!</v>
      </c>
      <c r="Q84" s="67">
        <f t="shared" si="22"/>
        <v>0.41356547374566216</v>
      </c>
      <c r="R84" s="67" t="e">
        <f t="shared" ref="R84:R99" si="23">MAX(2*$D$7*$D$12*Q84/(3*$D$54),0.67*0.11*$D$7*$D$12*$D$8)</f>
        <v>#REF!</v>
      </c>
    </row>
    <row r="85" spans="3:39">
      <c r="C85" s="42"/>
      <c r="D85" s="110"/>
      <c r="N85" s="46">
        <v>3.3</v>
      </c>
      <c r="O85" s="113">
        <f t="shared" si="20"/>
        <v>0.40112812823127242</v>
      </c>
      <c r="P85" s="67" t="e">
        <f t="shared" si="21"/>
        <v>#REF!</v>
      </c>
      <c r="Q85" s="67">
        <f t="shared" si="22"/>
        <v>0.40112812823127242</v>
      </c>
      <c r="R85" s="67" t="e">
        <f t="shared" si="23"/>
        <v>#REF!</v>
      </c>
    </row>
    <row r="86" spans="3:39">
      <c r="D86" s="42"/>
      <c r="N86" s="46">
        <v>3.35</v>
      </c>
      <c r="O86" s="113">
        <f t="shared" si="20"/>
        <v>0.38924351226897363</v>
      </c>
      <c r="P86" s="67" t="e">
        <f t="shared" si="21"/>
        <v>#REF!</v>
      </c>
      <c r="Q86" s="67">
        <f t="shared" si="22"/>
        <v>0.38924351226897363</v>
      </c>
      <c r="R86" s="67" t="e">
        <f t="shared" si="23"/>
        <v>#REF!</v>
      </c>
    </row>
    <row r="87" spans="3:39">
      <c r="N87" s="46">
        <v>3.4</v>
      </c>
      <c r="O87" s="113">
        <f t="shared" si="20"/>
        <v>0.37787935263309314</v>
      </c>
      <c r="P87" s="67" t="e">
        <f t="shared" si="21"/>
        <v>#REF!</v>
      </c>
      <c r="Q87" s="67">
        <f t="shared" si="22"/>
        <v>0.37787935263309314</v>
      </c>
      <c r="R87" s="67" t="e">
        <f t="shared" si="23"/>
        <v>#REF!</v>
      </c>
    </row>
    <row r="88" spans="3:39">
      <c r="N88" s="46">
        <v>3.45</v>
      </c>
      <c r="O88" s="113">
        <f t="shared" si="20"/>
        <v>0.36700569766339475</v>
      </c>
      <c r="P88" s="67" t="e">
        <f t="shared" si="21"/>
        <v>#REF!</v>
      </c>
      <c r="Q88" s="67">
        <f t="shared" si="22"/>
        <v>0.36700569766339475</v>
      </c>
      <c r="R88" s="67" t="e">
        <f t="shared" si="23"/>
        <v>#REF!</v>
      </c>
    </row>
    <row r="89" spans="3:39">
      <c r="N89" s="46">
        <v>3.5</v>
      </c>
      <c r="O89" s="113">
        <f t="shared" si="20"/>
        <v>0.35659471970926987</v>
      </c>
      <c r="P89" s="67" t="e">
        <f t="shared" si="21"/>
        <v>#REF!</v>
      </c>
      <c r="Q89" s="67">
        <f t="shared" si="22"/>
        <v>0.35659471970926987</v>
      </c>
      <c r="R89" s="67" t="e">
        <f t="shared" si="23"/>
        <v>#REF!</v>
      </c>
    </row>
    <row r="90" spans="3:39">
      <c r="N90" s="46">
        <v>3.55</v>
      </c>
      <c r="O90" s="113">
        <f t="shared" si="20"/>
        <v>0.34662053691240285</v>
      </c>
      <c r="P90" s="67" t="e">
        <f t="shared" si="21"/>
        <v>#REF!</v>
      </c>
      <c r="Q90" s="67">
        <f t="shared" si="22"/>
        <v>0.34662053691240285</v>
      </c>
      <c r="R90" s="67" t="e">
        <f t="shared" si="23"/>
        <v>#REF!</v>
      </c>
    </row>
    <row r="91" spans="3:39">
      <c r="N91" s="46">
        <v>3.6</v>
      </c>
      <c r="O91" s="113">
        <f t="shared" si="20"/>
        <v>0.33705905219433302</v>
      </c>
      <c r="P91" s="67" t="e">
        <f t="shared" si="21"/>
        <v>#REF!</v>
      </c>
      <c r="Q91" s="67">
        <f t="shared" si="22"/>
        <v>0.33705905219433302</v>
      </c>
      <c r="R91" s="67" t="e">
        <f t="shared" si="23"/>
        <v>#REF!</v>
      </c>
    </row>
    <row r="92" spans="3:39">
      <c r="N92" s="46">
        <v>3.65</v>
      </c>
      <c r="O92" s="113">
        <f t="shared" si="20"/>
        <v>0.32788780757654767</v>
      </c>
      <c r="P92" s="67" t="e">
        <f t="shared" si="21"/>
        <v>#REF!</v>
      </c>
      <c r="Q92" s="67">
        <f t="shared" si="22"/>
        <v>0.32788780757654767</v>
      </c>
      <c r="R92" s="67" t="e">
        <f t="shared" si="23"/>
        <v>#REF!</v>
      </c>
    </row>
    <row r="93" spans="3:39">
      <c r="N93" s="46">
        <v>3.7</v>
      </c>
      <c r="O93" s="113">
        <f t="shared" si="20"/>
        <v>0.31908585218689234</v>
      </c>
      <c r="P93" s="67" t="e">
        <f t="shared" si="21"/>
        <v>#REF!</v>
      </c>
      <c r="Q93" s="67">
        <f t="shared" si="22"/>
        <v>0.31908585218689234</v>
      </c>
      <c r="R93" s="67" t="e">
        <f t="shared" si="23"/>
        <v>#REF!</v>
      </c>
    </row>
    <row r="94" spans="3:39">
      <c r="N94" s="46">
        <v>3.75</v>
      </c>
      <c r="O94" s="113">
        <f t="shared" si="20"/>
        <v>0.31063362250229737</v>
      </c>
      <c r="P94" s="67" t="e">
        <f t="shared" si="21"/>
        <v>#REF!</v>
      </c>
      <c r="Q94" s="67">
        <f t="shared" si="22"/>
        <v>0.31063362250229737</v>
      </c>
      <c r="R94" s="67" t="e">
        <f t="shared" si="23"/>
        <v>#REF!</v>
      </c>
    </row>
    <row r="95" spans="3:39">
      <c r="N95" s="46">
        <v>3.8</v>
      </c>
      <c r="O95" s="113">
        <f t="shared" si="20"/>
        <v>0.30251283354837649</v>
      </c>
      <c r="P95" s="67" t="e">
        <f t="shared" si="21"/>
        <v>#REF!</v>
      </c>
      <c r="Q95" s="67">
        <f t="shared" si="22"/>
        <v>0.30251283354837649</v>
      </c>
      <c r="R95" s="67" t="e">
        <f t="shared" si="23"/>
        <v>#REF!</v>
      </c>
    </row>
    <row r="96" spans="3:39">
      <c r="N96" s="46">
        <v>3.85</v>
      </c>
      <c r="O96" s="113">
        <f t="shared" si="20"/>
        <v>0.29470637992501642</v>
      </c>
      <c r="P96" s="67" t="e">
        <f t="shared" si="21"/>
        <v>#REF!</v>
      </c>
      <c r="Q96" s="67">
        <f t="shared" si="22"/>
        <v>0.29470637992501642</v>
      </c>
      <c r="R96" s="67" t="e">
        <f t="shared" si="23"/>
        <v>#REF!</v>
      </c>
    </row>
    <row r="97" spans="14:18">
      <c r="N97" s="46">
        <v>3.9</v>
      </c>
      <c r="O97" s="113">
        <f t="shared" si="20"/>
        <v>0.28719824565670982</v>
      </c>
      <c r="P97" s="67" t="e">
        <f t="shared" si="21"/>
        <v>#REF!</v>
      </c>
      <c r="Q97" s="67">
        <f t="shared" si="22"/>
        <v>0.28719824565670982</v>
      </c>
      <c r="R97" s="67" t="e">
        <f t="shared" si="23"/>
        <v>#REF!</v>
      </c>
    </row>
    <row r="98" spans="14:18">
      <c r="N98" s="46">
        <v>3.95</v>
      </c>
      <c r="O98" s="113">
        <f t="shared" si="20"/>
        <v>0.27997342197971842</v>
      </c>
      <c r="P98" s="67" t="e">
        <f t="shared" si="21"/>
        <v>#REF!</v>
      </c>
      <c r="Q98" s="67">
        <f t="shared" si="22"/>
        <v>0.27997342197971842</v>
      </c>
      <c r="R98" s="67" t="e">
        <f t="shared" si="23"/>
        <v>#REF!</v>
      </c>
    </row>
    <row r="99" spans="14:18">
      <c r="N99" s="46">
        <v>4</v>
      </c>
      <c r="O99" s="113">
        <f t="shared" si="20"/>
        <v>0.27301783227740978</v>
      </c>
      <c r="P99" s="67" t="e">
        <f t="shared" si="21"/>
        <v>#REF!</v>
      </c>
      <c r="Q99" s="67">
        <f t="shared" si="22"/>
        <v>0.27301783227740978</v>
      </c>
      <c r="R99" s="67" t="e">
        <f t="shared" si="23"/>
        <v>#REF!</v>
      </c>
    </row>
  </sheetData>
  <phoneticPr fontId="2"/>
  <pageMargins left="0.7" right="0.7" top="0.75" bottom="0.75" header="0.3" footer="0.3"/>
  <pageSetup paperSize="9"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2:AX196"/>
  <sheetViews>
    <sheetView view="pageBreakPreview" topLeftCell="A10" zoomScale="85" zoomScaleNormal="70" zoomScaleSheetLayoutView="85" workbookViewId="0">
      <selection activeCell="F27" sqref="F27"/>
    </sheetView>
  </sheetViews>
  <sheetFormatPr defaultRowHeight="15"/>
  <cols>
    <col min="2" max="2" width="4.7109375" customWidth="1"/>
    <col min="24" max="24" width="8.42578125" customWidth="1"/>
    <col min="25" max="25" width="15.42578125" customWidth="1"/>
    <col min="26" max="26" width="9.7109375" customWidth="1"/>
    <col min="27" max="29" width="11.85546875" bestFit="1" customWidth="1"/>
    <col min="30" max="30" width="18.140625" bestFit="1" customWidth="1"/>
    <col min="33" max="35" width="12.140625" bestFit="1" customWidth="1"/>
    <col min="38" max="38" width="17.42578125" bestFit="1" customWidth="1"/>
  </cols>
  <sheetData>
    <row r="2" spans="1:35">
      <c r="A2" t="s">
        <v>1034</v>
      </c>
      <c r="AF2" t="s">
        <v>1017</v>
      </c>
      <c r="AG2" s="62">
        <v>1</v>
      </c>
      <c r="AH2" t="s">
        <v>1018</v>
      </c>
    </row>
    <row r="3" spans="1:35">
      <c r="B3" t="s">
        <v>1079</v>
      </c>
      <c r="E3" t="s">
        <v>1077</v>
      </c>
      <c r="AA3" s="3" t="s">
        <v>1024</v>
      </c>
      <c r="AB3" s="3" t="s">
        <v>1025</v>
      </c>
      <c r="AC3" s="3" t="s">
        <v>1026</v>
      </c>
    </row>
    <row r="4" spans="1:35">
      <c r="C4" t="s">
        <v>1078</v>
      </c>
      <c r="Z4" s="4"/>
      <c r="AA4" s="6"/>
      <c r="AB4" s="6"/>
      <c r="AC4" s="6"/>
      <c r="AF4" s="4"/>
      <c r="AG4" s="6"/>
      <c r="AH4" s="6"/>
      <c r="AI4" s="6"/>
    </row>
    <row r="5" spans="1:35">
      <c r="D5" s="46" t="s">
        <v>1038</v>
      </c>
      <c r="E5" s="95">
        <v>4.6600000000000003E-2</v>
      </c>
      <c r="T5" s="3" t="s">
        <v>1039</v>
      </c>
      <c r="U5" s="78">
        <v>100</v>
      </c>
      <c r="W5" s="3" t="s">
        <v>1040</v>
      </c>
      <c r="X5" s="3">
        <v>0.4</v>
      </c>
      <c r="Z5" s="3" t="s">
        <v>219</v>
      </c>
      <c r="AA5" s="3" t="s">
        <v>1041</v>
      </c>
      <c r="AB5" s="3" t="s">
        <v>1041</v>
      </c>
      <c r="AC5" s="3" t="s">
        <v>1041</v>
      </c>
      <c r="AF5" s="3" t="s">
        <v>219</v>
      </c>
      <c r="AG5" s="3" t="s">
        <v>1024</v>
      </c>
      <c r="AH5" s="3" t="s">
        <v>1025</v>
      </c>
      <c r="AI5" s="3" t="s">
        <v>1026</v>
      </c>
    </row>
    <row r="6" spans="1:35">
      <c r="D6" s="46" t="s">
        <v>974</v>
      </c>
      <c r="E6" s="95">
        <v>0.9</v>
      </c>
      <c r="T6" s="3"/>
      <c r="U6" s="78"/>
      <c r="W6" s="3"/>
      <c r="X6" s="3"/>
      <c r="Z6" s="3"/>
      <c r="AA6" s="3"/>
      <c r="AB6" s="3"/>
      <c r="AC6" s="3"/>
      <c r="AF6" s="3"/>
      <c r="AG6" s="3"/>
      <c r="AH6" s="3"/>
      <c r="AI6" s="3"/>
    </row>
    <row r="7" spans="1:35">
      <c r="D7" s="46" t="s">
        <v>1005</v>
      </c>
      <c r="E7" s="96" t="e">
        <f>#REF!</f>
        <v>#REF!</v>
      </c>
      <c r="T7" s="39" t="s">
        <v>1042</v>
      </c>
      <c r="U7" s="39">
        <f>0.02*U5</f>
        <v>2</v>
      </c>
      <c r="W7" s="3" t="s">
        <v>1043</v>
      </c>
      <c r="X7" s="3">
        <v>0.6</v>
      </c>
      <c r="Z7" s="3">
        <v>0</v>
      </c>
      <c r="AA7" s="70" t="e">
        <f>IF(Z7&lt;#REF!,1,IF(AND(#REF!&lt;=Z7,Z7&lt;2*#REF!),1-0.2*(Z7/#REF!-1)^2,1.6*#REF!/Z7))</f>
        <v>#REF!</v>
      </c>
      <c r="AB7" s="70" t="e">
        <f>IF(Z7&lt;#REF!,1,IF(AND(#REF!&lt;=Z7,Z7&lt;2*#REF!),1-0.2*(Z7/#REF!-1)^2,1.6*#REF!/Z7))</f>
        <v>#REF!</v>
      </c>
      <c r="AC7" s="70" t="e">
        <f>IF(Z7&lt;#REF!,1,IF(AND(#REF!&lt;=Z7,Z7&lt;2*#REF!),1-0.2*(Z7/#REF!-1)^2,1.6*#REF!/Z7))</f>
        <v>#REF!</v>
      </c>
      <c r="AF7" s="3">
        <v>0</v>
      </c>
      <c r="AG7" s="70" t="e">
        <f>IF(AF7&lt;#REF!,1,IF(AND(#REF!&lt;=AF7,AF7&lt;2*#REF!),1-0.2*(AF7/#REF!-1)^2,1.6*#REF!/AF7))*$AG$2</f>
        <v>#REF!</v>
      </c>
      <c r="AH7" s="70" t="e">
        <f>IF(AF7&lt;#REF!,1,IF(AND(#REF!&lt;=AF7,AF7&lt;2*#REF!),1-0.2*(AF7/#REF!-1)^2,1.6*#REF!/AF7))*$AG$2</f>
        <v>#REF!</v>
      </c>
      <c r="AI7" s="70" t="e">
        <f>IF(AF7&lt;#REF!,1,IF(AND(#REF!&lt;=AF7,AF7&lt;2*#REF!),1-0.2*(AF7/#REF!-1)^2,1.6*#REF!/AF7))*$AG$2</f>
        <v>#REF!</v>
      </c>
    </row>
    <row r="8" spans="1:35">
      <c r="D8" s="76" t="s">
        <v>1009</v>
      </c>
      <c r="E8" s="79" t="e">
        <f>E5*E7^(E6)</f>
        <v>#REF!</v>
      </c>
      <c r="W8" s="3" t="s">
        <v>1044</v>
      </c>
      <c r="X8" s="3">
        <v>0.8</v>
      </c>
      <c r="Z8" s="3">
        <v>0.05</v>
      </c>
      <c r="AA8" s="70" t="e">
        <f>IF(Z8&lt;#REF!,1,IF(AND(#REF!&lt;=Z8,Z8&lt;2*#REF!),1-0.2*(Z8/#REF!-1)^2,1.6*#REF!/Z8))</f>
        <v>#REF!</v>
      </c>
      <c r="AB8" s="70" t="e">
        <f>IF(Z8&lt;#REF!,1,IF(AND(#REF!&lt;=Z8,Z8&lt;2*#REF!),1-0.2*(Z8/#REF!-1)^2,1.6*#REF!/Z8))</f>
        <v>#REF!</v>
      </c>
      <c r="AC8" s="70" t="e">
        <f>IF(Z8&lt;#REF!,1,IF(AND(#REF!&lt;=Z8,Z8&lt;2*#REF!),1-0.2*(Z8/#REF!-1)^2,1.6*#REF!/Z8))</f>
        <v>#REF!</v>
      </c>
      <c r="AF8" s="3">
        <v>0.05</v>
      </c>
      <c r="AG8" s="70" t="e">
        <f>IF(AF8&lt;#REF!,1,IF(AND(#REF!&lt;=AF8,AF8&lt;2*#REF!),1-0.2*(AF8/#REF!-1)^2,1.6*#REF!/AF8))*$AG$2</f>
        <v>#REF!</v>
      </c>
      <c r="AH8" s="70" t="e">
        <f>IF(AF8&lt;#REF!,1,IF(AND(#REF!&lt;=AF8,AF8&lt;2*#REF!),1-0.2*(AF8/#REF!-1)^2,1.6*#REF!/AF8))*$AG$2</f>
        <v>#REF!</v>
      </c>
      <c r="AI8" s="70" t="e">
        <f>IF(AF8&lt;#REF!,1,IF(AND(#REF!&lt;=AF8,AF8&lt;2*#REF!),1-0.2*(AF8/#REF!-1)^2,1.6*#REF!/AF8))*$AG$2</f>
        <v>#REF!</v>
      </c>
    </row>
    <row r="9" spans="1:35">
      <c r="T9" t="s">
        <v>1045</v>
      </c>
      <c r="U9" s="33" t="s">
        <v>1040</v>
      </c>
      <c r="Z9" s="3">
        <v>0.1</v>
      </c>
      <c r="AA9" s="70" t="e">
        <f>IF(Z9&lt;#REF!,1,IF(AND(#REF!&lt;=Z9,Z9&lt;2*#REF!),1-0.2*(Z9/#REF!-1)^2,1.6*#REF!/Z9))</f>
        <v>#REF!</v>
      </c>
      <c r="AB9" s="70" t="e">
        <f>IF(Z9&lt;#REF!,1,IF(AND(#REF!&lt;=Z9,Z9&lt;2*#REF!),1-0.2*(Z9/#REF!-1)^2,1.6*#REF!/Z9))</f>
        <v>#REF!</v>
      </c>
      <c r="AC9" s="70" t="e">
        <f>IF(Z9&lt;#REF!,1,IF(AND(#REF!&lt;=Z9,Z9&lt;2*#REF!),1-0.2*(Z9/#REF!-1)^2,1.6*#REF!/Z9))</f>
        <v>#REF!</v>
      </c>
      <c r="AF9" s="3">
        <v>0.1</v>
      </c>
      <c r="AG9" s="70" t="e">
        <f>IF(AF9&lt;#REF!,1,IF(AND(#REF!&lt;=AF9,AF9&lt;2*#REF!),1-0.2*(AF9/#REF!-1)^2,1.6*#REF!/AF9))*$AG$2</f>
        <v>#REF!</v>
      </c>
      <c r="AH9" s="70" t="e">
        <f>IF(AF9&lt;#REF!,1,IF(AND(#REF!&lt;=AF9,AF9&lt;2*#REF!),1-0.2*(AF9/#REF!-1)^2,1.6*#REF!/AF9))*$AG$2</f>
        <v>#REF!</v>
      </c>
      <c r="AI9" s="70" t="e">
        <f>IF(AF9&lt;#REF!,1,IF(AND(#REF!&lt;=AF9,AF9&lt;2*#REF!),1-0.2*(AF9/#REF!-1)^2,1.6*#REF!/AF9))*$AG$2</f>
        <v>#REF!</v>
      </c>
    </row>
    <row r="10" spans="1:35">
      <c r="T10" t="s">
        <v>1046</v>
      </c>
      <c r="U10">
        <f>VLOOKUP(U9,W5:X8,2,TRUE)</f>
        <v>0.4</v>
      </c>
      <c r="Z10" s="3">
        <v>0.15</v>
      </c>
      <c r="AA10" s="70" t="e">
        <f>IF(Z10&lt;#REF!,1,IF(AND(#REF!&lt;=Z10,Z10&lt;2*#REF!),1-0.2*(Z10/#REF!-1)^2,1.6*#REF!/Z10))</f>
        <v>#REF!</v>
      </c>
      <c r="AB10" s="70" t="e">
        <f>IF(Z10&lt;#REF!,1,IF(AND(#REF!&lt;=Z10,Z10&lt;2*#REF!),1-0.2*(Z10/#REF!-1)^2,1.6*#REF!/Z10))</f>
        <v>#REF!</v>
      </c>
      <c r="AC10" s="70" t="e">
        <f>IF(Z10&lt;#REF!,1,IF(AND(#REF!&lt;=Z10,Z10&lt;2*#REF!),1-0.2*(Z10/#REF!-1)^2,1.6*#REF!/Z10))</f>
        <v>#REF!</v>
      </c>
      <c r="AF10" s="3">
        <v>0.15</v>
      </c>
      <c r="AG10" s="70" t="e">
        <f>IF(AF10&lt;#REF!,1,IF(AND(#REF!&lt;=AF10,AF10&lt;2*#REF!),1-0.2*(AF10/#REF!-1)^2,1.6*#REF!/AF10))*$AG$2</f>
        <v>#REF!</v>
      </c>
      <c r="AH10" s="70" t="e">
        <f>IF(AF10&lt;#REF!,1,IF(AND(#REF!&lt;=AF10,AF10&lt;2*#REF!),1-0.2*(AF10/#REF!-1)^2,1.6*#REF!/AF10))*$AG$2</f>
        <v>#REF!</v>
      </c>
      <c r="AI10" s="70" t="e">
        <f>IF(AF10&lt;#REF!,1,IF(AND(#REF!&lt;=AF10,AF10&lt;2*#REF!),1-0.2*(AF10/#REF!-1)^2,1.6*#REF!/AF10))*$AG$2</f>
        <v>#REF!</v>
      </c>
    </row>
    <row r="11" spans="1:35">
      <c r="T11" t="s">
        <v>1041</v>
      </c>
      <c r="U11">
        <f>IF(U7&lt;U10,1,IF(AND(U10&lt;=U7,U7&lt;2*U10),1-0.2*(U7/U10-1)^2,1.6*U10/U7))</f>
        <v>0.32000000000000006</v>
      </c>
      <c r="Z11" s="3">
        <v>0.2</v>
      </c>
      <c r="AA11" s="70" t="e">
        <f>IF(Z11&lt;#REF!,1,IF(AND(#REF!&lt;=Z11,Z11&lt;2*#REF!),1-0.2*(Z11/#REF!-1)^2,1.6*#REF!/Z11))</f>
        <v>#REF!</v>
      </c>
      <c r="AB11" s="70" t="e">
        <f>IF(Z11&lt;#REF!,1,IF(AND(#REF!&lt;=Z11,Z11&lt;2*#REF!),1-0.2*(Z11/#REF!-1)^2,1.6*#REF!/Z11))</f>
        <v>#REF!</v>
      </c>
      <c r="AC11" s="70" t="e">
        <f>IF(Z11&lt;#REF!,1,IF(AND(#REF!&lt;=Z11,Z11&lt;2*#REF!),1-0.2*(Z11/#REF!-1)^2,1.6*#REF!/Z11))</f>
        <v>#REF!</v>
      </c>
      <c r="AF11" s="3">
        <v>0.2</v>
      </c>
      <c r="AG11" s="70" t="e">
        <f>IF(AF11&lt;#REF!,1,IF(AND(#REF!&lt;=AF11,AF11&lt;2*#REF!),1-0.2*(AF11/#REF!-1)^2,1.6*#REF!/AF11))*$AG$2</f>
        <v>#REF!</v>
      </c>
      <c r="AH11" s="70" t="e">
        <f>IF(AF11&lt;#REF!,1,IF(AND(#REF!&lt;=AF11,AF11&lt;2*#REF!),1-0.2*(AF11/#REF!-1)^2,1.6*#REF!/AF11))*$AG$2</f>
        <v>#REF!</v>
      </c>
      <c r="AI11" s="70" t="e">
        <f>IF(AF11&lt;#REF!,1,IF(AND(#REF!&lt;=AF11,AF11&lt;2*#REF!),1-0.2*(AF11/#REF!-1)^2,1.6*#REF!/AF11))*$AG$2</f>
        <v>#REF!</v>
      </c>
    </row>
    <row r="12" spans="1:35">
      <c r="Z12" s="3">
        <v>0.25</v>
      </c>
      <c r="AA12" s="70" t="e">
        <f>IF(Z12&lt;#REF!,1,IF(AND(#REF!&lt;=Z12,Z12&lt;2*#REF!),1-0.2*(Z12/#REF!-1)^2,1.6*#REF!/Z12))</f>
        <v>#REF!</v>
      </c>
      <c r="AB12" s="70" t="e">
        <f>IF(Z12&lt;#REF!,1,IF(AND(#REF!&lt;=Z12,Z12&lt;2*#REF!),1-0.2*(Z12/#REF!-1)^2,1.6*#REF!/Z12))</f>
        <v>#REF!</v>
      </c>
      <c r="AC12" s="70" t="e">
        <f>IF(Z12&lt;#REF!,1,IF(AND(#REF!&lt;=Z12,Z12&lt;2*#REF!),1-0.2*(Z12/#REF!-1)^2,1.6*#REF!/Z12))</f>
        <v>#REF!</v>
      </c>
      <c r="AF12" s="3">
        <v>0.25</v>
      </c>
      <c r="AG12" s="70" t="e">
        <f>IF(AF12&lt;#REF!,1,IF(AND(#REF!&lt;=AF12,AF12&lt;2*#REF!),1-0.2*(AF12/#REF!-1)^2,1.6*#REF!/AF12))*$AG$2</f>
        <v>#REF!</v>
      </c>
      <c r="AH12" s="70" t="e">
        <f>IF(AF12&lt;#REF!,1,IF(AND(#REF!&lt;=AF12,AF12&lt;2*#REF!),1-0.2*(AF12/#REF!-1)^2,1.6*#REF!/AF12))*$AG$2</f>
        <v>#REF!</v>
      </c>
      <c r="AI12" s="70" t="e">
        <f>IF(AF12&lt;#REF!,1,IF(AND(#REF!&lt;=AF12,AF12&lt;2*#REF!),1-0.2*(AF12/#REF!-1)^2,1.6*#REF!/AF12))*$AG$2</f>
        <v>#REF!</v>
      </c>
    </row>
    <row r="13" spans="1:35">
      <c r="Z13" s="3">
        <v>0.3</v>
      </c>
      <c r="AA13" s="70" t="e">
        <f>IF(Z13&lt;#REF!,1,IF(AND(#REF!&lt;=Z13,Z13&lt;2*#REF!),1-0.2*(Z13/#REF!-1)^2,1.6*#REF!/Z13))</f>
        <v>#REF!</v>
      </c>
      <c r="AB13" s="70" t="e">
        <f>IF(Z13&lt;#REF!,1,IF(AND(#REF!&lt;=Z13,Z13&lt;2*#REF!),1-0.2*(Z13/#REF!-1)^2,1.6*#REF!/Z13))</f>
        <v>#REF!</v>
      </c>
      <c r="AC13" s="70" t="e">
        <f>IF(Z13&lt;#REF!,1,IF(AND(#REF!&lt;=Z13,Z13&lt;2*#REF!),1-0.2*(Z13/#REF!-1)^2,1.6*#REF!/Z13))</f>
        <v>#REF!</v>
      </c>
      <c r="AF13" s="3">
        <v>0.3</v>
      </c>
      <c r="AG13" s="70" t="e">
        <f>IF(AF13&lt;#REF!,1,IF(AND(#REF!&lt;=AF13,AF13&lt;2*#REF!),1-0.2*(AF13/#REF!-1)^2,1.6*#REF!/AF13))*$AG$2</f>
        <v>#REF!</v>
      </c>
      <c r="AH13" s="70" t="e">
        <f>IF(AF13&lt;#REF!,1,IF(AND(#REF!&lt;=AF13,AF13&lt;2*#REF!),1-0.2*(AF13/#REF!-1)^2,1.6*#REF!/AF13))*$AG$2</f>
        <v>#REF!</v>
      </c>
      <c r="AI13" s="70" t="e">
        <f>IF(AF13&lt;#REF!,1,IF(AND(#REF!&lt;=AF13,AF13&lt;2*#REF!),1-0.2*(AF13/#REF!-1)^2,1.6*#REF!/AF13))*$AG$2</f>
        <v>#REF!</v>
      </c>
    </row>
    <row r="14" spans="1:35">
      <c r="Z14" s="3">
        <v>0.35</v>
      </c>
      <c r="AA14" s="70" t="e">
        <f>IF(Z14&lt;#REF!,1,IF(AND(#REF!&lt;=Z14,Z14&lt;2*#REF!),1-0.2*(Z14/#REF!-1)^2,1.6*#REF!/Z14))</f>
        <v>#REF!</v>
      </c>
      <c r="AB14" s="70" t="e">
        <f>IF(Z14&lt;#REF!,1,IF(AND(#REF!&lt;=Z14,Z14&lt;2*#REF!),1-0.2*(Z14/#REF!-1)^2,1.6*#REF!/Z14))</f>
        <v>#REF!</v>
      </c>
      <c r="AC14" s="70" t="e">
        <f>IF(Z14&lt;#REF!,1,IF(AND(#REF!&lt;=Z14,Z14&lt;2*#REF!),1-0.2*(Z14/#REF!-1)^2,1.6*#REF!/Z14))</f>
        <v>#REF!</v>
      </c>
      <c r="AF14" s="3">
        <v>0.35</v>
      </c>
      <c r="AG14" s="70" t="e">
        <f>IF(AF14&lt;#REF!,1,IF(AND(#REF!&lt;=AF14,AF14&lt;2*#REF!),1-0.2*(AF14/#REF!-1)^2,1.6*#REF!/AF14))*$AG$2</f>
        <v>#REF!</v>
      </c>
      <c r="AH14" s="70" t="e">
        <f>IF(AF14&lt;#REF!,1,IF(AND(#REF!&lt;=AF14,AF14&lt;2*#REF!),1-0.2*(AF14/#REF!-1)^2,1.6*#REF!/AF14))*$AG$2</f>
        <v>#REF!</v>
      </c>
      <c r="AI14" s="70" t="e">
        <f>IF(AF14&lt;#REF!,1,IF(AND(#REF!&lt;=AF14,AF14&lt;2*#REF!),1-0.2*(AF14/#REF!-1)^2,1.6*#REF!/AF14))*$AG$2</f>
        <v>#REF!</v>
      </c>
    </row>
    <row r="15" spans="1:35">
      <c r="Z15" s="3">
        <v>0.4</v>
      </c>
      <c r="AA15" s="70" t="e">
        <f>IF(Z15&lt;#REF!,1,IF(AND(#REF!&lt;=Z15,Z15&lt;2*#REF!),1-0.2*(Z15/#REF!-1)^2,1.6*#REF!/Z15))</f>
        <v>#REF!</v>
      </c>
      <c r="AB15" s="70" t="e">
        <f>IF(Z15&lt;#REF!,1,IF(AND(#REF!&lt;=Z15,Z15&lt;2*#REF!),1-0.2*(Z15/#REF!-1)^2,1.6*#REF!/Z15))</f>
        <v>#REF!</v>
      </c>
      <c r="AC15" s="70" t="e">
        <f>IF(Z15&lt;#REF!,1,IF(AND(#REF!&lt;=Z15,Z15&lt;2*#REF!),1-0.2*(Z15/#REF!-1)^2,1.6*#REF!/Z15))</f>
        <v>#REF!</v>
      </c>
      <c r="AF15" s="3">
        <v>0.4</v>
      </c>
      <c r="AG15" s="70" t="e">
        <f>IF(AF15&lt;#REF!,1,IF(AND(#REF!&lt;=AF15,AF15&lt;2*#REF!),1-0.2*(AF15/#REF!-1)^2,1.6*#REF!/AF15))*$AG$2</f>
        <v>#REF!</v>
      </c>
      <c r="AH15" s="70" t="e">
        <f>IF(AF15&lt;#REF!,1,IF(AND(#REF!&lt;=AF15,AF15&lt;2*#REF!),1-0.2*(AF15/#REF!-1)^2,1.6*#REF!/AF15))*$AG$2</f>
        <v>#REF!</v>
      </c>
      <c r="AI15" s="70" t="e">
        <f>IF(AF15&lt;#REF!,1,IF(AND(#REF!&lt;=AF15,AF15&lt;2*#REF!),1-0.2*(AF15/#REF!-1)^2,1.6*#REF!/AF15))*$AG$2</f>
        <v>#REF!</v>
      </c>
    </row>
    <row r="16" spans="1:35">
      <c r="Z16" s="3"/>
      <c r="AA16" s="70"/>
      <c r="AB16" s="70"/>
      <c r="AC16" s="70"/>
      <c r="AF16" s="3"/>
      <c r="AG16" s="70"/>
      <c r="AH16" s="70"/>
      <c r="AI16" s="70"/>
    </row>
    <row r="17" spans="3:35">
      <c r="C17" t="s">
        <v>1080</v>
      </c>
      <c r="Z17" s="3">
        <v>0.45</v>
      </c>
      <c r="AA17" s="70" t="e">
        <f>IF(Z17&lt;#REF!,1,IF(AND(#REF!&lt;=Z17,Z17&lt;2*#REF!),1-0.2*(Z17/#REF!-1)^2,1.6*#REF!/Z17))</f>
        <v>#REF!</v>
      </c>
      <c r="AB17" s="70" t="e">
        <f>IF(Z17&lt;#REF!,1,IF(AND(#REF!&lt;=Z17,Z17&lt;2*#REF!),1-0.2*(Z17/#REF!-1)^2,1.6*#REF!/Z17))</f>
        <v>#REF!</v>
      </c>
      <c r="AC17" s="70" t="e">
        <f>IF(Z17&lt;#REF!,1,IF(AND(#REF!&lt;=Z17,Z17&lt;2*#REF!),1-0.2*(Z17/#REF!-1)^2,1.6*#REF!/Z17))</f>
        <v>#REF!</v>
      </c>
      <c r="AF17" s="3">
        <v>0.45</v>
      </c>
      <c r="AG17" s="70" t="e">
        <f>IF(AF17&lt;#REF!,1,IF(AND(#REF!&lt;=AF17,AF17&lt;2*#REF!),1-0.2*(AF17/#REF!-1)^2,1.6*#REF!/AF17))*$AG$2</f>
        <v>#REF!</v>
      </c>
      <c r="AH17" s="70" t="e">
        <f>IF(AF17&lt;#REF!,1,IF(AND(#REF!&lt;=AF17,AF17&lt;2*#REF!),1-0.2*(AF17/#REF!-1)^2,1.6*#REF!/AF17))*$AG$2</f>
        <v>#REF!</v>
      </c>
      <c r="AI17" s="70" t="e">
        <f>IF(AF17&lt;#REF!,1,IF(AND(#REF!&lt;=AF17,AF17&lt;2*#REF!),1-0.2*(AF17/#REF!-1)^2,1.6*#REF!/AF17))*$AG$2</f>
        <v>#REF!</v>
      </c>
    </row>
    <row r="18" spans="3:35">
      <c r="D18" s="46"/>
      <c r="E18" s="97"/>
      <c r="I18" s="3" t="s">
        <v>1087</v>
      </c>
      <c r="J18" s="3" t="s">
        <v>1085</v>
      </c>
      <c r="K18" s="3" t="s">
        <v>1088</v>
      </c>
      <c r="L18" s="3" t="s">
        <v>1092</v>
      </c>
      <c r="M18" s="3" t="s">
        <v>1089</v>
      </c>
      <c r="N18" s="3" t="s">
        <v>1090</v>
      </c>
      <c r="O18" s="3" t="s">
        <v>1091</v>
      </c>
      <c r="P18" s="3" t="s">
        <v>1093</v>
      </c>
      <c r="Q18" s="3"/>
      <c r="R18" s="3" t="s">
        <v>1094</v>
      </c>
      <c r="S18" s="3" t="s">
        <v>1095</v>
      </c>
      <c r="Z18" s="3">
        <v>0.5</v>
      </c>
      <c r="AA18" s="70" t="e">
        <f>IF(Z18&lt;#REF!,1,IF(AND(#REF!&lt;=Z18,Z18&lt;2*#REF!),1-0.2*(Z18/#REF!-1)^2,1.6*#REF!/Z18))</f>
        <v>#REF!</v>
      </c>
      <c r="AB18" s="70" t="e">
        <f>IF(Z18&lt;#REF!,1,IF(AND(#REF!&lt;=Z18,Z18&lt;2*#REF!),1-0.2*(Z18/#REF!-1)^2,1.6*#REF!/Z18))</f>
        <v>#REF!</v>
      </c>
      <c r="AC18" s="70" t="e">
        <f>IF(Z18&lt;#REF!,1,IF(AND(#REF!&lt;=Z18,Z18&lt;2*#REF!),1-0.2*(Z18/#REF!-1)^2,1.6*#REF!/Z18))</f>
        <v>#REF!</v>
      </c>
      <c r="AF18" s="3">
        <v>0.5</v>
      </c>
      <c r="AG18" s="70" t="e">
        <f>IF(AF18&lt;#REF!,1,IF(AND(#REF!&lt;=AF18,AF18&lt;2*#REF!),1-0.2*(AF18/#REF!-1)^2,1.6*#REF!/AF18))*$AG$2</f>
        <v>#REF!</v>
      </c>
      <c r="AH18" s="70" t="e">
        <f>IF(AF18&lt;#REF!,1,IF(AND(#REF!&lt;=AF18,AF18&lt;2*#REF!),1-0.2*(AF18/#REF!-1)^2,1.6*#REF!/AF18))*$AG$2</f>
        <v>#REF!</v>
      </c>
      <c r="AI18" s="70" t="e">
        <f>IF(AF18&lt;#REF!,1,IF(AND(#REF!&lt;=AF18,AF18&lt;2*#REF!),1-0.2*(AF18/#REF!-1)^2,1.6*#REF!/AF18))*$AG$2</f>
        <v>#REF!</v>
      </c>
    </row>
    <row r="19" spans="3:35">
      <c r="D19" s="46"/>
      <c r="E19" s="49"/>
      <c r="I19" s="3"/>
      <c r="J19" s="3" t="s">
        <v>972</v>
      </c>
      <c r="K19" s="3" t="s">
        <v>972</v>
      </c>
      <c r="L19" s="3" t="s">
        <v>974</v>
      </c>
      <c r="M19" s="3" t="s">
        <v>974</v>
      </c>
      <c r="N19" s="3" t="s">
        <v>974</v>
      </c>
      <c r="O19" s="3"/>
      <c r="P19" s="3"/>
      <c r="Q19" s="3"/>
      <c r="R19" s="3"/>
      <c r="S19" s="3"/>
      <c r="Z19" s="3">
        <v>0.55000000000000004</v>
      </c>
      <c r="AA19" s="70" t="e">
        <f>IF(Z19&lt;#REF!,1,IF(AND(#REF!&lt;=Z19,Z19&lt;2*#REF!),1-0.2*(Z19/#REF!-1)^2,1.6*#REF!/Z19))</f>
        <v>#REF!</v>
      </c>
      <c r="AB19" s="70" t="e">
        <f>IF(Z19&lt;#REF!,1,IF(AND(#REF!&lt;=Z19,Z19&lt;2*#REF!),1-0.2*(Z19/#REF!-1)^2,1.6*#REF!/Z19))</f>
        <v>#REF!</v>
      </c>
      <c r="AC19" s="70" t="e">
        <f>IF(Z19&lt;#REF!,1,IF(AND(#REF!&lt;=Z19,Z19&lt;2*#REF!),1-0.2*(Z19/#REF!-1)^2,1.6*#REF!/Z19))</f>
        <v>#REF!</v>
      </c>
      <c r="AF19" s="3">
        <v>0.55000000000000004</v>
      </c>
      <c r="AG19" s="70" t="e">
        <f>IF(AF19&lt;#REF!,1,IF(AND(#REF!&lt;=AF19,AF19&lt;2*#REF!),1-0.2*(AF19/#REF!-1)^2,1.6*#REF!/AF19))*$AG$2</f>
        <v>#REF!</v>
      </c>
      <c r="AH19" s="70" t="e">
        <f>IF(AF19&lt;#REF!,1,IF(AND(#REF!&lt;=AF19,AF19&lt;2*#REF!),1-0.2*(AF19/#REF!-1)^2,1.6*#REF!/AF19))*$AG$2</f>
        <v>#REF!</v>
      </c>
      <c r="AI19" s="70" t="e">
        <f>IF(AF19&lt;#REF!,1,IF(AND(#REF!&lt;=AF19,AF19&lt;2*#REF!),1-0.2*(AF19/#REF!-1)^2,1.6*#REF!/AF19))*$AG$2</f>
        <v>#REF!</v>
      </c>
    </row>
    <row r="20" spans="3:35">
      <c r="D20" s="46"/>
      <c r="E20" s="49"/>
      <c r="I20" s="3">
        <v>5</v>
      </c>
      <c r="J20" s="78">
        <f>L20*0.2</f>
        <v>0.1</v>
      </c>
      <c r="K20" s="3"/>
      <c r="L20" s="78">
        <v>0.5</v>
      </c>
      <c r="M20" s="78">
        <v>4</v>
      </c>
      <c r="N20" s="3"/>
      <c r="O20" s="99">
        <f>($N$24/M20)^2</f>
        <v>30.802499999999998</v>
      </c>
      <c r="P20" s="70">
        <f>(M20/L20)^2</f>
        <v>64</v>
      </c>
      <c r="Q20" s="3">
        <f>O20*J20/(1+0.83*P20)</f>
        <v>5.6915188470066519E-2</v>
      </c>
      <c r="R20" s="3"/>
      <c r="S20" s="3"/>
      <c r="Z20" s="3">
        <v>0.6</v>
      </c>
      <c r="AA20" s="70" t="e">
        <f>IF(Z20&lt;#REF!,1,IF(AND(#REF!&lt;=Z20,Z20&lt;2*#REF!),1-0.2*(Z20/#REF!-1)^2,1.6*#REF!/Z20))</f>
        <v>#REF!</v>
      </c>
      <c r="AB20" s="70" t="e">
        <f>IF(Z20&lt;#REF!,1,IF(AND(#REF!&lt;=Z20,Z20&lt;2*#REF!),1-0.2*(Z20/#REF!-1)^2,1.6*#REF!/Z20))</f>
        <v>#REF!</v>
      </c>
      <c r="AC20" s="70" t="e">
        <f>IF(Z20&lt;#REF!,1,IF(AND(#REF!&lt;=Z20,Z20&lt;2*#REF!),1-0.2*(Z20/#REF!-1)^2,1.6*#REF!/Z20))</f>
        <v>#REF!</v>
      </c>
      <c r="AF20" s="3">
        <v>0.6</v>
      </c>
      <c r="AG20" s="70" t="e">
        <f>IF(AF20&lt;#REF!,1,IF(AND(#REF!&lt;=AF20,AF20&lt;2*#REF!),1-0.2*(AF20/#REF!-1)^2,1.6*#REF!/AF20))*$AG$2</f>
        <v>#REF!</v>
      </c>
      <c r="AH20" s="70" t="e">
        <f>IF(AF20&lt;#REF!,1,IF(AND(#REF!&lt;=AF20,AF20&lt;2*#REF!),1-0.2*(AF20/#REF!-1)^2,1.6*#REF!/AF20))*$AG$2</f>
        <v>#REF!</v>
      </c>
      <c r="AI20" s="70" t="e">
        <f>IF(AF20&lt;#REF!,1,IF(AND(#REF!&lt;=AF20,AF20&lt;2*#REF!),1-0.2*(AF20/#REF!-1)^2,1.6*#REF!/AF20))*$AG$2</f>
        <v>#REF!</v>
      </c>
    </row>
    <row r="21" spans="3:35">
      <c r="D21" s="46" t="s">
        <v>1005</v>
      </c>
      <c r="E21" s="98">
        <f>N24</f>
        <v>22.2</v>
      </c>
      <c r="I21" s="3">
        <v>4</v>
      </c>
      <c r="J21" s="78">
        <f t="shared" ref="J21:J24" si="0">L21*0.2</f>
        <v>1</v>
      </c>
      <c r="K21" s="3"/>
      <c r="L21" s="78">
        <v>5</v>
      </c>
      <c r="M21" s="78">
        <v>4.2</v>
      </c>
      <c r="N21" s="3"/>
      <c r="O21" s="99">
        <f>($N$24/M21)^2</f>
        <v>27.938775510204081</v>
      </c>
      <c r="P21" s="70">
        <f t="shared" ref="P21:P23" si="1">(M21/L21)^2</f>
        <v>0.70560000000000012</v>
      </c>
      <c r="Q21" s="3">
        <f t="shared" ref="Q21:Q23" si="2">O21*J21/(1+0.83*P21)</f>
        <v>17.619784157772774</v>
      </c>
      <c r="R21" s="3"/>
      <c r="S21" s="3"/>
      <c r="Z21" s="3">
        <v>0.65</v>
      </c>
      <c r="AA21" s="70" t="e">
        <f>IF(Z21&lt;#REF!,1,IF(AND(#REF!&lt;=Z21,Z21&lt;2*#REF!),1-0.2*(Z21/#REF!-1)^2,1.6*#REF!/Z21))</f>
        <v>#REF!</v>
      </c>
      <c r="AB21" s="70" t="e">
        <f>IF(Z21&lt;#REF!,1,IF(AND(#REF!&lt;=Z21,Z21&lt;2*#REF!),1-0.2*(Z21/#REF!-1)^2,1.6*#REF!/Z21))</f>
        <v>#REF!</v>
      </c>
      <c r="AC21" s="70" t="e">
        <f>IF(Z21&lt;#REF!,1,IF(AND(#REF!&lt;=Z21,Z21&lt;2*#REF!),1-0.2*(Z21/#REF!-1)^2,1.6*#REF!/Z21))</f>
        <v>#REF!</v>
      </c>
      <c r="AF21" s="3">
        <v>0.65</v>
      </c>
      <c r="AG21" s="70" t="e">
        <f>IF(AF21&lt;#REF!,1,IF(AND(#REF!&lt;=AF21,AF21&lt;2*#REF!),1-0.2*(AF21/#REF!-1)^2,1.6*#REF!/AF21))*$AG$2</f>
        <v>#REF!</v>
      </c>
      <c r="AH21" s="70" t="e">
        <f>IF(AF21&lt;#REF!,1,IF(AND(#REF!&lt;=AF21,AF21&lt;2*#REF!),1-0.2*(AF21/#REF!-1)^2,1.6*#REF!/AF21))*$AG$2</f>
        <v>#REF!</v>
      </c>
      <c r="AI21" s="70" t="e">
        <f>IF(AF21&lt;#REF!,1,IF(AND(#REF!&lt;=AF21,AF21&lt;2*#REF!),1-0.2*(AF21/#REF!-1)^2,1.6*#REF!/AF21))*$AG$2</f>
        <v>#REF!</v>
      </c>
    </row>
    <row r="22" spans="3:35">
      <c r="D22" s="46" t="s">
        <v>1095</v>
      </c>
      <c r="E22" s="98">
        <f>S24</f>
        <v>5413.7766725120018</v>
      </c>
      <c r="F22" s="1" t="s">
        <v>1097</v>
      </c>
      <c r="I22" s="3">
        <v>3</v>
      </c>
      <c r="J22" s="78">
        <f t="shared" si="0"/>
        <v>1.2000000000000002</v>
      </c>
      <c r="K22" s="3"/>
      <c r="L22" s="78">
        <v>6</v>
      </c>
      <c r="M22" s="78">
        <v>4.4000000000000004</v>
      </c>
      <c r="N22" s="3"/>
      <c r="O22" s="99">
        <f>($N$24/M22)^2</f>
        <v>25.456611570247929</v>
      </c>
      <c r="P22" s="70">
        <f t="shared" si="1"/>
        <v>0.53777777777777791</v>
      </c>
      <c r="Q22" s="3">
        <f t="shared" si="2"/>
        <v>21.120625400138099</v>
      </c>
      <c r="R22" s="3"/>
      <c r="S22" s="3"/>
      <c r="Z22" s="3">
        <v>0.7</v>
      </c>
      <c r="AA22" s="70" t="e">
        <f>IF(Z22&lt;#REF!,1,IF(AND(#REF!&lt;=Z22,Z22&lt;2*#REF!),1-0.2*(Z22/#REF!-1)^2,1.6*#REF!/Z22))</f>
        <v>#REF!</v>
      </c>
      <c r="AB22" s="70" t="e">
        <f>IF(Z22&lt;#REF!,1,IF(AND(#REF!&lt;=Z22,Z22&lt;2*#REF!),1-0.2*(Z22/#REF!-1)^2,1.6*#REF!/Z22))</f>
        <v>#REF!</v>
      </c>
      <c r="AC22" s="70" t="e">
        <f>IF(Z22&lt;#REF!,1,IF(AND(#REF!&lt;=Z22,Z22&lt;2*#REF!),1-0.2*(Z22/#REF!-1)^2,1.6*#REF!/Z22))</f>
        <v>#REF!</v>
      </c>
      <c r="AF22" s="3">
        <v>0.7</v>
      </c>
      <c r="AG22" s="70" t="e">
        <f>IF(AF22&lt;#REF!,1,IF(AND(#REF!&lt;=AF22,AF22&lt;2*#REF!),1-0.2*(AF22/#REF!-1)^2,1.6*#REF!/AF22))*$AG$2</f>
        <v>#REF!</v>
      </c>
      <c r="AH22" s="70" t="e">
        <f>IF(AF22&lt;#REF!,1,IF(AND(#REF!&lt;=AF22,AF22&lt;2*#REF!),1-0.2*(AF22/#REF!-1)^2,1.6*#REF!/AF22))*$AG$2</f>
        <v>#REF!</v>
      </c>
      <c r="AI22" s="70" t="e">
        <f>IF(AF22&lt;#REF!,1,IF(AND(#REF!&lt;=AF22,AF22&lt;2*#REF!),1-0.2*(AF22/#REF!-1)^2,1.6*#REF!/AF22))*$AG$2</f>
        <v>#REF!</v>
      </c>
    </row>
    <row r="23" spans="3:35">
      <c r="D23" s="46"/>
      <c r="E23" s="58"/>
      <c r="F23" s="100"/>
      <c r="I23" s="3">
        <v>2</v>
      </c>
      <c r="J23" s="78">
        <f t="shared" si="0"/>
        <v>1.4000000000000001</v>
      </c>
      <c r="K23" s="3"/>
      <c r="L23" s="78">
        <v>7</v>
      </c>
      <c r="M23" s="78">
        <v>4.5999999999999996</v>
      </c>
      <c r="N23" s="3"/>
      <c r="O23" s="99">
        <f>($N$24/M23)^2</f>
        <v>23.291115311909262</v>
      </c>
      <c r="P23" s="70">
        <f t="shared" si="1"/>
        <v>0.43183673469387757</v>
      </c>
      <c r="Q23" s="3">
        <f t="shared" si="2"/>
        <v>24.003955819120826</v>
      </c>
      <c r="R23" s="3"/>
      <c r="S23" s="3"/>
      <c r="Z23" s="3">
        <v>0.75</v>
      </c>
      <c r="AA23" s="70" t="e">
        <f>IF(Z23&lt;#REF!,1,IF(AND(#REF!&lt;=Z23,Z23&lt;2*#REF!),1-0.2*(Z23/#REF!-1)^2,1.6*#REF!/Z23))</f>
        <v>#REF!</v>
      </c>
      <c r="AB23" s="70" t="e">
        <f>IF(Z23&lt;#REF!,1,IF(AND(#REF!&lt;=Z23,Z23&lt;2*#REF!),1-0.2*(Z23/#REF!-1)^2,1.6*#REF!/Z23))</f>
        <v>#REF!</v>
      </c>
      <c r="AC23" s="70" t="e">
        <f>IF(Z23&lt;#REF!,1,IF(AND(#REF!&lt;=Z23,Z23&lt;2*#REF!),1-0.2*(Z23/#REF!-1)^2,1.6*#REF!/Z23))</f>
        <v>#REF!</v>
      </c>
      <c r="AF23" s="3">
        <v>0.75</v>
      </c>
      <c r="AG23" s="70" t="e">
        <f>IF(AF23&lt;#REF!,1,IF(AND(#REF!&lt;=AF23,AF23&lt;2*#REF!),1-0.2*(AF23/#REF!-1)^2,1.6*#REF!/AF23))*$AG$2</f>
        <v>#REF!</v>
      </c>
      <c r="AH23" s="70" t="e">
        <f>IF(AF23&lt;#REF!,1,IF(AND(#REF!&lt;=AF23,AF23&lt;2*#REF!),1-0.2*(AF23/#REF!-1)^2,1.6*#REF!/AF23))*$AG$2</f>
        <v>#REF!</v>
      </c>
      <c r="AI23" s="70" t="e">
        <f>IF(AF23&lt;#REF!,1,IF(AND(#REF!&lt;=AF23,AF23&lt;2*#REF!),1-0.2*(AF23/#REF!-1)^2,1.6*#REF!/AF23))*$AG$2</f>
        <v>#REF!</v>
      </c>
    </row>
    <row r="24" spans="3:35">
      <c r="D24" s="76" t="s">
        <v>1009</v>
      </c>
      <c r="E24" s="79">
        <f>0.0062*E21/(E22)^0.5</f>
        <v>1.8706584314383489E-3</v>
      </c>
      <c r="F24" s="100" t="s">
        <v>1096</v>
      </c>
      <c r="I24" s="3">
        <v>1</v>
      </c>
      <c r="J24" s="78">
        <f t="shared" si="0"/>
        <v>1.6</v>
      </c>
      <c r="K24" s="3">
        <f>J24</f>
        <v>1.6</v>
      </c>
      <c r="L24" s="78">
        <v>8</v>
      </c>
      <c r="M24" s="78">
        <v>5</v>
      </c>
      <c r="N24" s="3">
        <f>SUM(M20:M24)</f>
        <v>22.2</v>
      </c>
      <c r="O24" s="99">
        <f>($N$24/M24)^2</f>
        <v>19.713599999999996</v>
      </c>
      <c r="P24" s="70">
        <f>(M24/L24)^2</f>
        <v>0.390625</v>
      </c>
      <c r="Q24" s="3">
        <f>O24*J24/(1+0.83*P24)</f>
        <v>23.819146194690262</v>
      </c>
      <c r="R24" s="3">
        <f>SUM(Q20:Q24)</f>
        <v>86.620426760192032</v>
      </c>
      <c r="S24" s="3">
        <f>100/K24*R24</f>
        <v>5413.7766725120018</v>
      </c>
      <c r="Z24" s="3">
        <v>0.8</v>
      </c>
      <c r="AA24" s="70" t="e">
        <f>IF(Z24&lt;#REF!,1,IF(AND(#REF!&lt;=Z24,Z24&lt;2*#REF!),1-0.2*(Z24/#REF!-1)^2,1.6*#REF!/Z24))</f>
        <v>#REF!</v>
      </c>
      <c r="AB24" s="70" t="e">
        <f>IF(Z24&lt;#REF!,1,IF(AND(#REF!&lt;=Z24,Z24&lt;2*#REF!),1-0.2*(Z24/#REF!-1)^2,1.6*#REF!/Z24))</f>
        <v>#REF!</v>
      </c>
      <c r="AC24" s="70" t="e">
        <f>IF(Z24&lt;#REF!,1,IF(AND(#REF!&lt;=Z24,Z24&lt;2*#REF!),1-0.2*(Z24/#REF!-1)^2,1.6*#REF!/Z24))</f>
        <v>#REF!</v>
      </c>
      <c r="AF24" s="3">
        <v>0.8</v>
      </c>
      <c r="AG24" s="70" t="e">
        <f>IF(AF24&lt;#REF!,1,IF(AND(#REF!&lt;=AF24,AF24&lt;2*#REF!),1-0.2*(AF24/#REF!-1)^2,1.6*#REF!/AF24))*$AG$2</f>
        <v>#REF!</v>
      </c>
      <c r="AH24" s="70" t="e">
        <f>IF(AF24&lt;#REF!,1,IF(AND(#REF!&lt;=AF24,AF24&lt;2*#REF!),1-0.2*(AF24/#REF!-1)^2,1.6*#REF!/AF24))*$AG$2</f>
        <v>#REF!</v>
      </c>
      <c r="AI24" s="70" t="e">
        <f>IF(AF24&lt;#REF!,1,IF(AND(#REF!&lt;=AF24,AF24&lt;2*#REF!),1-0.2*(AF24/#REF!-1)^2,1.6*#REF!/AF24))*$AG$2</f>
        <v>#REF!</v>
      </c>
    </row>
    <row r="25" spans="3:35">
      <c r="Z25" s="3">
        <v>0.85</v>
      </c>
      <c r="AA25" s="70" t="e">
        <f>IF(Z25&lt;#REF!,1,IF(AND(#REF!&lt;=Z25,Z25&lt;2*#REF!),1-0.2*(Z25/#REF!-1)^2,1.6*#REF!/Z25))</f>
        <v>#REF!</v>
      </c>
      <c r="AB25" s="70" t="e">
        <f>IF(Z25&lt;#REF!,1,IF(AND(#REF!&lt;=Z25,Z25&lt;2*#REF!),1-0.2*(Z25/#REF!-1)^2,1.6*#REF!/Z25))</f>
        <v>#REF!</v>
      </c>
      <c r="AC25" s="70" t="e">
        <f>IF(Z25&lt;#REF!,1,IF(AND(#REF!&lt;=Z25,Z25&lt;2*#REF!),1-0.2*(Z25/#REF!-1)^2,1.6*#REF!/Z25))</f>
        <v>#REF!</v>
      </c>
      <c r="AF25" s="3">
        <v>0.85</v>
      </c>
      <c r="AG25" s="70" t="e">
        <f>IF(AF25&lt;#REF!,1,IF(AND(#REF!&lt;=AF25,AF25&lt;2*#REF!),1-0.2*(AF25/#REF!-1)^2,1.6*#REF!/AF25))*$AG$2</f>
        <v>#REF!</v>
      </c>
      <c r="AH25" s="70" t="e">
        <f>IF(AF25&lt;#REF!,1,IF(AND(#REF!&lt;=AF25,AF25&lt;2*#REF!),1-0.2*(AF25/#REF!-1)^2,1.6*#REF!/AF25))*$AG$2</f>
        <v>#REF!</v>
      </c>
      <c r="AI25" s="70" t="e">
        <f>IF(AF25&lt;#REF!,1,IF(AND(#REF!&lt;=AF25,AF25&lt;2*#REF!),1-0.2*(AF25/#REF!-1)^2,1.6*#REF!/AF25))*$AG$2</f>
        <v>#REF!</v>
      </c>
    </row>
    <row r="26" spans="3:35">
      <c r="Z26" s="3">
        <v>0.9</v>
      </c>
      <c r="AA26" s="70" t="e">
        <f>IF(Z26&lt;#REF!,1,IF(AND(#REF!&lt;=Z26,Z26&lt;2*#REF!),1-0.2*(Z26/#REF!-1)^2,1.6*#REF!/Z26))</f>
        <v>#REF!</v>
      </c>
      <c r="AB26" s="70" t="e">
        <f>IF(Z26&lt;#REF!,1,IF(AND(#REF!&lt;=Z26,Z26&lt;2*#REF!),1-0.2*(Z26/#REF!-1)^2,1.6*#REF!/Z26))</f>
        <v>#REF!</v>
      </c>
      <c r="AC26" s="70" t="e">
        <f>IF(Z26&lt;#REF!,1,IF(AND(#REF!&lt;=Z26,Z26&lt;2*#REF!),1-0.2*(Z26/#REF!-1)^2,1.6*#REF!/Z26))</f>
        <v>#REF!</v>
      </c>
      <c r="AF26" s="3">
        <v>0.9</v>
      </c>
      <c r="AG26" s="70" t="e">
        <f>IF(AF26&lt;#REF!,1,IF(AND(#REF!&lt;=AF26,AF26&lt;2*#REF!),1-0.2*(AF26/#REF!-1)^2,1.6*#REF!/AF26))*$AG$2</f>
        <v>#REF!</v>
      </c>
      <c r="AH26" s="70" t="e">
        <f>IF(AF26&lt;#REF!,1,IF(AND(#REF!&lt;=AF26,AF26&lt;2*#REF!),1-0.2*(AF26/#REF!-1)^2,1.6*#REF!/AF26))*$AG$2</f>
        <v>#REF!</v>
      </c>
      <c r="AI26" s="70" t="e">
        <f>IF(AF26&lt;#REF!,1,IF(AND(#REF!&lt;=AF26,AF26&lt;2*#REF!),1-0.2*(AF26/#REF!-1)^2,1.6*#REF!/AF26))*$AG$2</f>
        <v>#REF!</v>
      </c>
    </row>
    <row r="27" spans="3:35">
      <c r="Z27" s="3">
        <v>0.95</v>
      </c>
      <c r="AA27" s="70" t="e">
        <f>IF(Z27&lt;#REF!,1,IF(AND(#REF!&lt;=Z27,Z27&lt;2*#REF!),1-0.2*(Z27/#REF!-1)^2,1.6*#REF!/Z27))</f>
        <v>#REF!</v>
      </c>
      <c r="AB27" s="70" t="e">
        <f>IF(Z27&lt;#REF!,1,IF(AND(#REF!&lt;=Z27,Z27&lt;2*#REF!),1-0.2*(Z27/#REF!-1)^2,1.6*#REF!/Z27))</f>
        <v>#REF!</v>
      </c>
      <c r="AC27" s="70" t="e">
        <f>IF(Z27&lt;#REF!,1,IF(AND(#REF!&lt;=Z27,Z27&lt;2*#REF!),1-0.2*(Z27/#REF!-1)^2,1.6*#REF!/Z27))</f>
        <v>#REF!</v>
      </c>
      <c r="AF27" s="3">
        <v>0.95</v>
      </c>
      <c r="AG27" s="70" t="e">
        <f>IF(AF27&lt;#REF!,1,IF(AND(#REF!&lt;=AF27,AF27&lt;2*#REF!),1-0.2*(AF27/#REF!-1)^2,1.6*#REF!/AF27))*$AG$2</f>
        <v>#REF!</v>
      </c>
      <c r="AH27" s="70" t="e">
        <f>IF(AF27&lt;#REF!,1,IF(AND(#REF!&lt;=AF27,AF27&lt;2*#REF!),1-0.2*(AF27/#REF!-1)^2,1.6*#REF!/AF27))*$AG$2</f>
        <v>#REF!</v>
      </c>
      <c r="AI27" s="70" t="e">
        <f>IF(AF27&lt;#REF!,1,IF(AND(#REF!&lt;=AF27,AF27&lt;2*#REF!),1-0.2*(AF27/#REF!-1)^2,1.6*#REF!/AF27))*$AG$2</f>
        <v>#REF!</v>
      </c>
    </row>
    <row r="28" spans="3:35">
      <c r="Z28" s="3">
        <v>1</v>
      </c>
      <c r="AA28" s="70" t="e">
        <f>IF(Z28&lt;#REF!,1,IF(AND(#REF!&lt;=Z28,Z28&lt;2*#REF!),1-0.2*(Z28/#REF!-1)^2,1.6*#REF!/Z28))</f>
        <v>#REF!</v>
      </c>
      <c r="AB28" s="70" t="e">
        <f>IF(Z28&lt;#REF!,1,IF(AND(#REF!&lt;=Z28,Z28&lt;2*#REF!),1-0.2*(Z28/#REF!-1)^2,1.6*#REF!/Z28))</f>
        <v>#REF!</v>
      </c>
      <c r="AC28" s="70" t="e">
        <f>IF(Z28&lt;#REF!,1,IF(AND(#REF!&lt;=Z28,Z28&lt;2*#REF!),1-0.2*(Z28/#REF!-1)^2,1.6*#REF!/Z28))</f>
        <v>#REF!</v>
      </c>
      <c r="AF28" s="3">
        <v>1</v>
      </c>
      <c r="AG28" s="70" t="e">
        <f>IF(AF28&lt;#REF!,1,IF(AND(#REF!&lt;=AF28,AF28&lt;2*#REF!),1-0.2*(AF28/#REF!-1)^2,1.6*#REF!/AF28))*$AG$2</f>
        <v>#REF!</v>
      </c>
      <c r="AH28" s="70" t="e">
        <f>IF(AF28&lt;#REF!,1,IF(AND(#REF!&lt;=AF28,AF28&lt;2*#REF!),1-0.2*(AF28/#REF!-1)^2,1.6*#REF!/AF28))*$AG$2</f>
        <v>#REF!</v>
      </c>
      <c r="AI28" s="70" t="e">
        <f>IF(AF28&lt;#REF!,1,IF(AND(#REF!&lt;=AF28,AF28&lt;2*#REF!),1-0.2*(AF28/#REF!-1)^2,1.6*#REF!/AF28))*$AG$2</f>
        <v>#REF!</v>
      </c>
    </row>
    <row r="29" spans="3:35">
      <c r="Z29" s="3">
        <v>1.05</v>
      </c>
      <c r="AA29" s="70" t="e">
        <f>IF(Z29&lt;#REF!,1,IF(AND(#REF!&lt;=Z29,Z29&lt;2*#REF!),1-0.2*(Z29/#REF!-1)^2,1.6*#REF!/Z29))</f>
        <v>#REF!</v>
      </c>
      <c r="AB29" s="70" t="e">
        <f>IF(Z29&lt;#REF!,1,IF(AND(#REF!&lt;=Z29,Z29&lt;2*#REF!),1-0.2*(Z29/#REF!-1)^2,1.6*#REF!/Z29))</f>
        <v>#REF!</v>
      </c>
      <c r="AC29" s="70" t="e">
        <f>IF(Z29&lt;#REF!,1,IF(AND(#REF!&lt;=Z29,Z29&lt;2*#REF!),1-0.2*(Z29/#REF!-1)^2,1.6*#REF!/Z29))</f>
        <v>#REF!</v>
      </c>
      <c r="AF29" s="3">
        <v>1.05</v>
      </c>
      <c r="AG29" s="70" t="e">
        <f>IF(AF29&lt;#REF!,1,IF(AND(#REF!&lt;=AF29,AF29&lt;2*#REF!),1-0.2*(AF29/#REF!-1)^2,1.6*#REF!/AF29))*$AG$2</f>
        <v>#REF!</v>
      </c>
      <c r="AH29" s="70" t="e">
        <f>IF(AF29&lt;#REF!,1,IF(AND(#REF!&lt;=AF29,AF29&lt;2*#REF!),1-0.2*(AF29/#REF!-1)^2,1.6*#REF!/AF29))*$AG$2</f>
        <v>#REF!</v>
      </c>
      <c r="AI29" s="70" t="e">
        <f>IF(AF29&lt;#REF!,1,IF(AND(#REF!&lt;=AF29,AF29&lt;2*#REF!),1-0.2*(AF29/#REF!-1)^2,1.6*#REF!/AF29))*$AG$2</f>
        <v>#REF!</v>
      </c>
    </row>
    <row r="30" spans="3:35">
      <c r="Z30" s="3">
        <v>1.1000000000000001</v>
      </c>
      <c r="AA30" s="70" t="e">
        <f>IF(Z30&lt;#REF!,1,IF(AND(#REF!&lt;=Z30,Z30&lt;2*#REF!),1-0.2*(Z30/#REF!-1)^2,1.6*#REF!/Z30))</f>
        <v>#REF!</v>
      </c>
      <c r="AB30" s="70" t="e">
        <f>IF(Z30&lt;#REF!,1,IF(AND(#REF!&lt;=Z30,Z30&lt;2*#REF!),1-0.2*(Z30/#REF!-1)^2,1.6*#REF!/Z30))</f>
        <v>#REF!</v>
      </c>
      <c r="AC30" s="70" t="e">
        <f>IF(Z30&lt;#REF!,1,IF(AND(#REF!&lt;=Z30,Z30&lt;2*#REF!),1-0.2*(Z30/#REF!-1)^2,1.6*#REF!/Z30))</f>
        <v>#REF!</v>
      </c>
      <c r="AF30" s="3">
        <v>1.1000000000000001</v>
      </c>
      <c r="AG30" s="70" t="e">
        <f>IF(AF30&lt;#REF!,1,IF(AND(#REF!&lt;=AF30,AF30&lt;2*#REF!),1-0.2*(AF30/#REF!-1)^2,1.6*#REF!/AF30))*$AG$2</f>
        <v>#REF!</v>
      </c>
      <c r="AH30" s="70" t="e">
        <f>IF(AF30&lt;#REF!,1,IF(AND(#REF!&lt;=AF30,AF30&lt;2*#REF!),1-0.2*(AF30/#REF!-1)^2,1.6*#REF!/AF30))*$AG$2</f>
        <v>#REF!</v>
      </c>
      <c r="AI30" s="70" t="e">
        <f>IF(AF30&lt;#REF!,1,IF(AND(#REF!&lt;=AF30,AF30&lt;2*#REF!),1-0.2*(AF30/#REF!-1)^2,1.6*#REF!/AF30))*$AG$2</f>
        <v>#REF!</v>
      </c>
    </row>
    <row r="31" spans="3:35">
      <c r="Z31" s="3">
        <v>1.1499999999999999</v>
      </c>
      <c r="AA31" s="70" t="e">
        <f>IF(Z31&lt;#REF!,1,IF(AND(#REF!&lt;=Z31,Z31&lt;2*#REF!),1-0.2*(Z31/#REF!-1)^2,1.6*#REF!/Z31))</f>
        <v>#REF!</v>
      </c>
      <c r="AB31" s="70" t="e">
        <f>IF(Z31&lt;#REF!,1,IF(AND(#REF!&lt;=Z31,Z31&lt;2*#REF!),1-0.2*(Z31/#REF!-1)^2,1.6*#REF!/Z31))</f>
        <v>#REF!</v>
      </c>
      <c r="AC31" s="70" t="e">
        <f>IF(Z31&lt;#REF!,1,IF(AND(#REF!&lt;=Z31,Z31&lt;2*#REF!),1-0.2*(Z31/#REF!-1)^2,1.6*#REF!/Z31))</f>
        <v>#REF!</v>
      </c>
      <c r="AF31" s="3">
        <v>1.1499999999999999</v>
      </c>
      <c r="AG31" s="70" t="e">
        <f>IF(AF31&lt;#REF!,1,IF(AND(#REF!&lt;=AF31,AF31&lt;2*#REF!),1-0.2*(AF31/#REF!-1)^2,1.6*#REF!/AF31))*$AG$2</f>
        <v>#REF!</v>
      </c>
      <c r="AH31" s="70" t="e">
        <f>IF(AF31&lt;#REF!,1,IF(AND(#REF!&lt;=AF31,AF31&lt;2*#REF!),1-0.2*(AF31/#REF!-1)^2,1.6*#REF!/AF31))*$AG$2</f>
        <v>#REF!</v>
      </c>
      <c r="AI31" s="70" t="e">
        <f>IF(AF31&lt;#REF!,1,IF(AND(#REF!&lt;=AF31,AF31&lt;2*#REF!),1-0.2*(AF31/#REF!-1)^2,1.6*#REF!/AF31))*$AG$2</f>
        <v>#REF!</v>
      </c>
    </row>
    <row r="32" spans="3:35" ht="18">
      <c r="C32" t="s">
        <v>1082</v>
      </c>
      <c r="F32" t="s">
        <v>1086</v>
      </c>
      <c r="Z32" s="3">
        <v>1.2</v>
      </c>
      <c r="AA32" s="70" t="e">
        <f>IF(Z32&lt;#REF!,1,IF(AND(#REF!&lt;=Z32,Z32&lt;2*#REF!),1-0.2*(Z32/#REF!-1)^2,1.6*#REF!/Z32))</f>
        <v>#REF!</v>
      </c>
      <c r="AB32" s="70" t="e">
        <f>IF(Z32&lt;#REF!,1,IF(AND(#REF!&lt;=Z32,Z32&lt;2*#REF!),1-0.2*(Z32/#REF!-1)^2,1.6*#REF!/Z32))</f>
        <v>#REF!</v>
      </c>
      <c r="AC32" s="70" t="e">
        <f>IF(Z32&lt;#REF!,1,IF(AND(#REF!&lt;=Z32,Z32&lt;2*#REF!),1-0.2*(Z32/#REF!-1)^2,1.6*#REF!/Z32))</f>
        <v>#REF!</v>
      </c>
      <c r="AF32" s="3">
        <v>1.2</v>
      </c>
      <c r="AG32" s="70" t="e">
        <f>IF(AF32&lt;#REF!,1,IF(AND(#REF!&lt;=AF32,AF32&lt;2*#REF!),1-0.2*(AF32/#REF!-1)^2,1.6*#REF!/AF32))*$AG$2</f>
        <v>#REF!</v>
      </c>
      <c r="AH32" s="70" t="e">
        <f>IF(AF32&lt;#REF!,1,IF(AND(#REF!&lt;=AF32,AF32&lt;2*#REF!),1-0.2*(AF32/#REF!-1)^2,1.6*#REF!/AF32))*$AG$2</f>
        <v>#REF!</v>
      </c>
      <c r="AI32" s="70" t="e">
        <f>IF(AF32&lt;#REF!,1,IF(AND(#REF!&lt;=AF32,AF32&lt;2*#REF!),1-0.2*(AF32/#REF!-1)^2,1.6*#REF!/AF32))*$AG$2</f>
        <v>#REF!</v>
      </c>
    </row>
    <row r="33" spans="3:42">
      <c r="C33" t="s">
        <v>1081</v>
      </c>
      <c r="D33" s="48"/>
      <c r="E33" s="48"/>
      <c r="F33" t="s">
        <v>1084</v>
      </c>
      <c r="G33" s="48"/>
      <c r="Z33" s="3">
        <v>1.25</v>
      </c>
      <c r="AA33" s="70" t="e">
        <f>IF(Z33&lt;#REF!,1,IF(AND(#REF!&lt;=Z33,Z33&lt;2*#REF!),1-0.2*(Z33/#REF!-1)^2,1.6*#REF!/Z33))</f>
        <v>#REF!</v>
      </c>
      <c r="AB33" s="70" t="e">
        <f>IF(Z33&lt;#REF!,1,IF(AND(#REF!&lt;=Z33,Z33&lt;2*#REF!),1-0.2*(Z33/#REF!-1)^2,1.6*#REF!/Z33))</f>
        <v>#REF!</v>
      </c>
      <c r="AC33" s="70" t="e">
        <f>IF(Z33&lt;#REF!,1,IF(AND(#REF!&lt;=Z33,Z33&lt;2*#REF!),1-0.2*(Z33/#REF!-1)^2,1.6*#REF!/Z33))</f>
        <v>#REF!</v>
      </c>
      <c r="AF33" s="3">
        <v>1.25</v>
      </c>
      <c r="AG33" s="70" t="e">
        <f>IF(AF33&lt;#REF!,1,IF(AND(#REF!&lt;=AF33,AF33&lt;2*#REF!),1-0.2*(AF33/#REF!-1)^2,1.6*#REF!/AF33))*$AG$2</f>
        <v>#REF!</v>
      </c>
      <c r="AH33" s="70" t="e">
        <f>IF(AF33&lt;#REF!,1,IF(AND(#REF!&lt;=AF33,AF33&lt;2*#REF!),1-0.2*(AF33/#REF!-1)^2,1.6*#REF!/AF33))*$AG$2</f>
        <v>#REF!</v>
      </c>
      <c r="AI33" s="70" t="e">
        <f>IF(AF33&lt;#REF!,1,IF(AND(#REF!&lt;=AF33,AF33&lt;2*#REF!),1-0.2*(AF33/#REF!-1)^2,1.6*#REF!/AF33))*$AG$2</f>
        <v>#REF!</v>
      </c>
    </row>
    <row r="34" spans="3:42">
      <c r="C34" t="s">
        <v>1083</v>
      </c>
      <c r="D34" s="48"/>
      <c r="E34" s="48"/>
      <c r="F34" s="48"/>
      <c r="G34" s="48"/>
      <c r="Z34" s="3"/>
      <c r="AA34" s="70"/>
      <c r="AB34" s="70"/>
      <c r="AC34" s="70"/>
      <c r="AF34" s="3"/>
      <c r="AG34" s="70"/>
      <c r="AH34" s="70"/>
      <c r="AI34" s="70"/>
    </row>
    <row r="35" spans="3:42">
      <c r="Z35" s="3">
        <v>1.3</v>
      </c>
      <c r="AA35" s="70" t="e">
        <f>IF(Z35&lt;#REF!,1,IF(AND(#REF!&lt;=Z35,Z35&lt;2*#REF!),1-0.2*(Z35/#REF!-1)^2,1.6*#REF!/Z35))</f>
        <v>#REF!</v>
      </c>
      <c r="AB35" s="70" t="e">
        <f>IF(Z35&lt;#REF!,1,IF(AND(#REF!&lt;=Z35,Z35&lt;2*#REF!),1-0.2*(Z35/#REF!-1)^2,1.6*#REF!/Z35))</f>
        <v>#REF!</v>
      </c>
      <c r="AC35" s="70" t="e">
        <f>IF(Z35&lt;#REF!,1,IF(AND(#REF!&lt;=Z35,Z35&lt;2*#REF!),1-0.2*(Z35/#REF!-1)^2,1.6*#REF!/Z35))</f>
        <v>#REF!</v>
      </c>
      <c r="AF35" s="3">
        <v>1.3</v>
      </c>
      <c r="AG35" s="70" t="e">
        <f>IF(AF35&lt;#REF!,1,IF(AND(#REF!&lt;=AF35,AF35&lt;2*#REF!),1-0.2*(AF35/#REF!-1)^2,1.6*#REF!/AF35))*$AG$2</f>
        <v>#REF!</v>
      </c>
      <c r="AH35" s="70" t="e">
        <f>IF(AF35&lt;#REF!,1,IF(AND(#REF!&lt;=AF35,AF35&lt;2*#REF!),1-0.2*(AF35/#REF!-1)^2,1.6*#REF!/AF35))*$AG$2</f>
        <v>#REF!</v>
      </c>
      <c r="AI35" s="70" t="e">
        <f>IF(AF35&lt;#REF!,1,IF(AND(#REF!&lt;=AF35,AF35&lt;2*#REF!),1-0.2*(AF35/#REF!-1)^2,1.6*#REF!/AF35))*$AG$2</f>
        <v>#REF!</v>
      </c>
    </row>
    <row r="36" spans="3:42">
      <c r="Z36" s="3">
        <v>1.35</v>
      </c>
      <c r="AA36" s="70" t="e">
        <f>IF(Z36&lt;#REF!,1,IF(AND(#REF!&lt;=Z36,Z36&lt;2*#REF!),1-0.2*(Z36/#REF!-1)^2,1.6*#REF!/Z36))</f>
        <v>#REF!</v>
      </c>
      <c r="AB36" s="70" t="e">
        <f>IF(Z36&lt;#REF!,1,IF(AND(#REF!&lt;=Z36,Z36&lt;2*#REF!),1-0.2*(Z36/#REF!-1)^2,1.6*#REF!/Z36))</f>
        <v>#REF!</v>
      </c>
      <c r="AC36" s="70" t="e">
        <f>IF(Z36&lt;#REF!,1,IF(AND(#REF!&lt;=Z36,Z36&lt;2*#REF!),1-0.2*(Z36/#REF!-1)^2,1.6*#REF!/Z36))</f>
        <v>#REF!</v>
      </c>
      <c r="AF36" s="3">
        <v>1.35</v>
      </c>
      <c r="AG36" s="70" t="e">
        <f>IF(AF36&lt;#REF!,1,IF(AND(#REF!&lt;=AF36,AF36&lt;2*#REF!),1-0.2*(AF36/#REF!-1)^2,1.6*#REF!/AF36))*$AG$2</f>
        <v>#REF!</v>
      </c>
      <c r="AH36" s="70" t="e">
        <f>IF(AF36&lt;#REF!,1,IF(AND(#REF!&lt;=AF36,AF36&lt;2*#REF!),1-0.2*(AF36/#REF!-1)^2,1.6*#REF!/AF36))*$AG$2</f>
        <v>#REF!</v>
      </c>
      <c r="AI36" s="70" t="e">
        <f>IF(AF36&lt;#REF!,1,IF(AND(#REF!&lt;=AF36,AF36&lt;2*#REF!),1-0.2*(AF36/#REF!-1)^2,1.6*#REF!/AF36))*$AG$2</f>
        <v>#REF!</v>
      </c>
    </row>
    <row r="37" spans="3:42">
      <c r="Z37" s="3">
        <v>1.4</v>
      </c>
      <c r="AA37" s="70" t="e">
        <f>IF(Z37&lt;#REF!,1,IF(AND(#REF!&lt;=Z37,Z37&lt;2*#REF!),1-0.2*(Z37/#REF!-1)^2,1.6*#REF!/Z37))</f>
        <v>#REF!</v>
      </c>
      <c r="AB37" s="70" t="e">
        <f>IF(Z37&lt;#REF!,1,IF(AND(#REF!&lt;=Z37,Z37&lt;2*#REF!),1-0.2*(Z37/#REF!-1)^2,1.6*#REF!/Z37))</f>
        <v>#REF!</v>
      </c>
      <c r="AC37" s="70" t="e">
        <f>IF(Z37&lt;#REF!,1,IF(AND(#REF!&lt;=Z37,Z37&lt;2*#REF!),1-0.2*(Z37/#REF!-1)^2,1.6*#REF!/Z37))</f>
        <v>#REF!</v>
      </c>
      <c r="AF37" s="3">
        <v>1.4</v>
      </c>
      <c r="AG37" s="70" t="e">
        <f>IF(AF37&lt;#REF!,1,IF(AND(#REF!&lt;=AF37,AF37&lt;2*#REF!),1-0.2*(AF37/#REF!-1)^2,1.6*#REF!/AF37))*$AG$2</f>
        <v>#REF!</v>
      </c>
      <c r="AH37" s="70" t="e">
        <f>IF(AF37&lt;#REF!,1,IF(AND(#REF!&lt;=AF37,AF37&lt;2*#REF!),1-0.2*(AF37/#REF!-1)^2,1.6*#REF!/AF37))*$AG$2</f>
        <v>#REF!</v>
      </c>
      <c r="AI37" s="70" t="e">
        <f>IF(AF37&lt;#REF!,1,IF(AND(#REF!&lt;=AF37,AF37&lt;2*#REF!),1-0.2*(AF37/#REF!-1)^2,1.6*#REF!/AF37))*$AG$2</f>
        <v>#REF!</v>
      </c>
    </row>
    <row r="38" spans="3:42">
      <c r="Z38" s="3">
        <v>1.45</v>
      </c>
      <c r="AA38" s="70" t="e">
        <f>IF(Z38&lt;#REF!,1,IF(AND(#REF!&lt;=Z38,Z38&lt;2*#REF!),1-0.2*(Z38/#REF!-1)^2,1.6*#REF!/Z38))</f>
        <v>#REF!</v>
      </c>
      <c r="AB38" s="70" t="e">
        <f>IF(Z38&lt;#REF!,1,IF(AND(#REF!&lt;=Z38,Z38&lt;2*#REF!),1-0.2*(Z38/#REF!-1)^2,1.6*#REF!/Z38))</f>
        <v>#REF!</v>
      </c>
      <c r="AC38" s="70" t="e">
        <f>IF(Z38&lt;#REF!,1,IF(AND(#REF!&lt;=Z38,Z38&lt;2*#REF!),1-0.2*(Z38/#REF!-1)^2,1.6*#REF!/Z38))</f>
        <v>#REF!</v>
      </c>
      <c r="AF38" s="3">
        <v>1.45</v>
      </c>
      <c r="AG38" s="70" t="e">
        <f>IF(AF38&lt;#REF!,1,IF(AND(#REF!&lt;=AF38,AF38&lt;2*#REF!),1-0.2*(AF38/#REF!-1)^2,1.6*#REF!/AF38))*$AG$2</f>
        <v>#REF!</v>
      </c>
      <c r="AH38" s="70" t="e">
        <f>IF(AF38&lt;#REF!,1,IF(AND(#REF!&lt;=AF38,AF38&lt;2*#REF!),1-0.2*(AF38/#REF!-1)^2,1.6*#REF!/AF38))*$AG$2</f>
        <v>#REF!</v>
      </c>
      <c r="AI38" s="70" t="e">
        <f>IF(AF38&lt;#REF!,1,IF(AND(#REF!&lt;=AF38,AF38&lt;2*#REF!),1-0.2*(AF38/#REF!-1)^2,1.6*#REF!/AF38))*$AG$2</f>
        <v>#REF!</v>
      </c>
    </row>
    <row r="39" spans="3:42">
      <c r="Z39" s="3">
        <v>1.5</v>
      </c>
      <c r="AA39" s="70" t="e">
        <f>IF(Z39&lt;#REF!,1,IF(AND(#REF!&lt;=Z39,Z39&lt;2*#REF!),1-0.2*(Z39/#REF!-1)^2,1.6*#REF!/Z39))</f>
        <v>#REF!</v>
      </c>
      <c r="AB39" s="70" t="e">
        <f>IF(Z39&lt;#REF!,1,IF(AND(#REF!&lt;=Z39,Z39&lt;2*#REF!),1-0.2*(Z39/#REF!-1)^2,1.6*#REF!/Z39))</f>
        <v>#REF!</v>
      </c>
      <c r="AC39" s="70" t="e">
        <f>IF(Z39&lt;#REF!,1,IF(AND(#REF!&lt;=Z39,Z39&lt;2*#REF!),1-0.2*(Z39/#REF!-1)^2,1.6*#REF!/Z39))</f>
        <v>#REF!</v>
      </c>
      <c r="AF39" s="3">
        <v>1.5</v>
      </c>
      <c r="AG39" s="70" t="e">
        <f>IF(AF39&lt;#REF!,1,IF(AND(#REF!&lt;=AF39,AF39&lt;2*#REF!),1-0.2*(AF39/#REF!-1)^2,1.6*#REF!/AF39))*$AG$2</f>
        <v>#REF!</v>
      </c>
      <c r="AH39" s="70" t="e">
        <f>IF(AF39&lt;#REF!,1,IF(AND(#REF!&lt;=AF39,AF39&lt;2*#REF!),1-0.2*(AF39/#REF!-1)^2,1.6*#REF!/AF39))*$AG$2</f>
        <v>#REF!</v>
      </c>
      <c r="AI39" s="70" t="e">
        <f>IF(AF39&lt;#REF!,1,IF(AND(#REF!&lt;=AF39,AF39&lt;2*#REF!),1-0.2*(AF39/#REF!-1)^2,1.6*#REF!/AF39))*$AG$2</f>
        <v>#REF!</v>
      </c>
    </row>
    <row r="40" spans="3:42">
      <c r="Z40" s="3">
        <v>1.55</v>
      </c>
      <c r="AA40" s="70" t="e">
        <f>IF(Z40&lt;#REF!,1,IF(AND(#REF!&lt;=Z40,Z40&lt;2*#REF!),1-0.2*(Z40/#REF!-1)^2,1.6*#REF!/Z40))</f>
        <v>#REF!</v>
      </c>
      <c r="AB40" s="70" t="e">
        <f>IF(Z40&lt;#REF!,1,IF(AND(#REF!&lt;=Z40,Z40&lt;2*#REF!),1-0.2*(Z40/#REF!-1)^2,1.6*#REF!/Z40))</f>
        <v>#REF!</v>
      </c>
      <c r="AC40" s="70" t="e">
        <f>IF(Z40&lt;#REF!,1,IF(AND(#REF!&lt;=Z40,Z40&lt;2*#REF!),1-0.2*(Z40/#REF!-1)^2,1.6*#REF!/Z40))</f>
        <v>#REF!</v>
      </c>
      <c r="AF40" s="3">
        <v>1.55</v>
      </c>
      <c r="AG40" s="70" t="e">
        <f>IF(AF40&lt;#REF!,1,IF(AND(#REF!&lt;=AF40,AF40&lt;2*#REF!),1-0.2*(AF40/#REF!-1)^2,1.6*#REF!/AF40))*$AG$2</f>
        <v>#REF!</v>
      </c>
      <c r="AH40" s="70" t="e">
        <f>IF(AF40&lt;#REF!,1,IF(AND(#REF!&lt;=AF40,AF40&lt;2*#REF!),1-0.2*(AF40/#REF!-1)^2,1.6*#REF!/AF40))*$AG$2</f>
        <v>#REF!</v>
      </c>
      <c r="AI40" s="70" t="e">
        <f>IF(AF40&lt;#REF!,1,IF(AND(#REF!&lt;=AF40,AF40&lt;2*#REF!),1-0.2*(AF40/#REF!-1)^2,1.6*#REF!/AF40))*$AG$2</f>
        <v>#REF!</v>
      </c>
    </row>
    <row r="41" spans="3:42">
      <c r="Z41" s="3">
        <v>1.6</v>
      </c>
      <c r="AA41" s="70" t="e">
        <f>IF(Z41&lt;#REF!,1,IF(AND(#REF!&lt;=Z41,Z41&lt;2*#REF!),1-0.2*(Z41/#REF!-1)^2,1.6*#REF!/Z41))</f>
        <v>#REF!</v>
      </c>
      <c r="AB41" s="70" t="e">
        <f>IF(Z41&lt;#REF!,1,IF(AND(#REF!&lt;=Z41,Z41&lt;2*#REF!),1-0.2*(Z41/#REF!-1)^2,1.6*#REF!/Z41))</f>
        <v>#REF!</v>
      </c>
      <c r="AC41" s="70" t="e">
        <f>IF(Z41&lt;#REF!,1,IF(AND(#REF!&lt;=Z41,Z41&lt;2*#REF!),1-0.2*(Z41/#REF!-1)^2,1.6*#REF!/Z41))</f>
        <v>#REF!</v>
      </c>
      <c r="AF41" s="3">
        <v>1.6</v>
      </c>
      <c r="AG41" s="70" t="e">
        <f>IF(AF41&lt;#REF!,1,IF(AND(#REF!&lt;=AF41,AF41&lt;2*#REF!),1-0.2*(AF41/#REF!-1)^2,1.6*#REF!/AF41))*$AG$2</f>
        <v>#REF!</v>
      </c>
      <c r="AH41" s="70" t="e">
        <f>IF(AF41&lt;#REF!,1,IF(AND(#REF!&lt;=AF41,AF41&lt;2*#REF!),1-0.2*(AF41/#REF!-1)^2,1.6*#REF!/AF41))*$AG$2</f>
        <v>#REF!</v>
      </c>
      <c r="AI41" s="70" t="e">
        <f>IF(AF41&lt;#REF!,1,IF(AND(#REF!&lt;=AF41,AF41&lt;2*#REF!),1-0.2*(AF41/#REF!-1)^2,1.6*#REF!/AF41))*$AG$2</f>
        <v>#REF!</v>
      </c>
    </row>
    <row r="42" spans="3:42">
      <c r="Z42" s="3">
        <v>1.65</v>
      </c>
      <c r="AA42" s="70" t="e">
        <f>IF(Z42&lt;#REF!,1,IF(AND(#REF!&lt;=Z42,Z42&lt;2*#REF!),1-0.2*(Z42/#REF!-1)^2,1.6*#REF!/Z42))</f>
        <v>#REF!</v>
      </c>
      <c r="AB42" s="70" t="e">
        <f>IF(Z42&lt;#REF!,1,IF(AND(#REF!&lt;=Z42,Z42&lt;2*#REF!),1-0.2*(Z42/#REF!-1)^2,1.6*#REF!/Z42))</f>
        <v>#REF!</v>
      </c>
      <c r="AC42" s="70" t="e">
        <f>IF(Z42&lt;#REF!,1,IF(AND(#REF!&lt;=Z42,Z42&lt;2*#REF!),1-0.2*(Z42/#REF!-1)^2,1.6*#REF!/Z42))</f>
        <v>#REF!</v>
      </c>
      <c r="AF42" s="3">
        <v>1.65</v>
      </c>
      <c r="AG42" s="70" t="e">
        <f>IF(AF42&lt;#REF!,1,IF(AND(#REF!&lt;=AF42,AF42&lt;2*#REF!),1-0.2*(AF42/#REF!-1)^2,1.6*#REF!/AF42))*$AG$2</f>
        <v>#REF!</v>
      </c>
      <c r="AH42" s="70" t="e">
        <f>IF(AF42&lt;#REF!,1,IF(AND(#REF!&lt;=AF42,AF42&lt;2*#REF!),1-0.2*(AF42/#REF!-1)^2,1.6*#REF!/AF42))*$AG$2</f>
        <v>#REF!</v>
      </c>
      <c r="AI42" s="70" t="e">
        <f>IF(AF42&lt;#REF!,1,IF(AND(#REF!&lt;=AF42,AF42&lt;2*#REF!),1-0.2*(AF42/#REF!-1)^2,1.6*#REF!/AF42))*$AG$2</f>
        <v>#REF!</v>
      </c>
    </row>
    <row r="43" spans="3:42">
      <c r="Z43" s="3">
        <v>1.7</v>
      </c>
      <c r="AA43" s="70" t="e">
        <f>IF(Z43&lt;#REF!,1,IF(AND(#REF!&lt;=Z43,Z43&lt;2*#REF!),1-0.2*(Z43/#REF!-1)^2,1.6*#REF!/Z43))</f>
        <v>#REF!</v>
      </c>
      <c r="AB43" s="70" t="e">
        <f>IF(Z43&lt;#REF!,1,IF(AND(#REF!&lt;=Z43,Z43&lt;2*#REF!),1-0.2*(Z43/#REF!-1)^2,1.6*#REF!/Z43))</f>
        <v>#REF!</v>
      </c>
      <c r="AC43" s="70" t="e">
        <f>IF(Z43&lt;#REF!,1,IF(AND(#REF!&lt;=Z43,Z43&lt;2*#REF!),1-0.2*(Z43/#REF!-1)^2,1.6*#REF!/Z43))</f>
        <v>#REF!</v>
      </c>
      <c r="AF43" s="3">
        <v>1.7</v>
      </c>
      <c r="AG43" s="70" t="e">
        <f>IF(AF43&lt;#REF!,1,IF(AND(#REF!&lt;=AF43,AF43&lt;2*#REF!),1-0.2*(AF43/#REF!-1)^2,1.6*#REF!/AF43))*$AG$2</f>
        <v>#REF!</v>
      </c>
      <c r="AH43" s="70" t="e">
        <f>IF(AF43&lt;#REF!,1,IF(AND(#REF!&lt;=AF43,AF43&lt;2*#REF!),1-0.2*(AF43/#REF!-1)^2,1.6*#REF!/AF43))*$AG$2</f>
        <v>#REF!</v>
      </c>
      <c r="AI43" s="70" t="e">
        <f>IF(AF43&lt;#REF!,1,IF(AND(#REF!&lt;=AF43,AF43&lt;2*#REF!),1-0.2*(AF43/#REF!-1)^2,1.6*#REF!/AF43))*$AG$2</f>
        <v>#REF!</v>
      </c>
    </row>
    <row r="44" spans="3:42">
      <c r="Z44" s="3">
        <v>1.75</v>
      </c>
      <c r="AA44" s="70" t="e">
        <f>IF(Z44&lt;#REF!,1,IF(AND(#REF!&lt;=Z44,Z44&lt;2*#REF!),1-0.2*(Z44/#REF!-1)^2,1.6*#REF!/Z44))</f>
        <v>#REF!</v>
      </c>
      <c r="AB44" s="70" t="e">
        <f>IF(Z44&lt;#REF!,1,IF(AND(#REF!&lt;=Z44,Z44&lt;2*#REF!),1-0.2*(Z44/#REF!-1)^2,1.6*#REF!/Z44))</f>
        <v>#REF!</v>
      </c>
      <c r="AC44" s="70" t="e">
        <f>IF(Z44&lt;#REF!,1,IF(AND(#REF!&lt;=Z44,Z44&lt;2*#REF!),1-0.2*(Z44/#REF!-1)^2,1.6*#REF!/Z44))</f>
        <v>#REF!</v>
      </c>
      <c r="AF44" s="3">
        <v>1.75</v>
      </c>
      <c r="AG44" s="70" t="e">
        <f>IF(AF44&lt;#REF!,1,IF(AND(#REF!&lt;=AF44,AF44&lt;2*#REF!),1-0.2*(AF44/#REF!-1)^2,1.6*#REF!/AF44))*$AG$2</f>
        <v>#REF!</v>
      </c>
      <c r="AH44" s="70" t="e">
        <f>IF(AF44&lt;#REF!,1,IF(AND(#REF!&lt;=AF44,AF44&lt;2*#REF!),1-0.2*(AF44/#REF!-1)^2,1.6*#REF!/AF44))*$AG$2</f>
        <v>#REF!</v>
      </c>
      <c r="AI44" s="70" t="e">
        <f>IF(AF44&lt;#REF!,1,IF(AND(#REF!&lt;=AF44,AF44&lt;2*#REF!),1-0.2*(AF44/#REF!-1)^2,1.6*#REF!/AF44))*$AG$2</f>
        <v>#REF!</v>
      </c>
      <c r="AL44" t="s">
        <v>1047</v>
      </c>
    </row>
    <row r="45" spans="3:42">
      <c r="Z45" s="3">
        <v>1.8</v>
      </c>
      <c r="AA45" s="70" t="e">
        <f>IF(Z45&lt;#REF!,1,IF(AND(#REF!&lt;=Z45,Z45&lt;2*#REF!),1-0.2*(Z45/#REF!-1)^2,1.6*#REF!/Z45))</f>
        <v>#REF!</v>
      </c>
      <c r="AB45" s="70" t="e">
        <f>IF(Z45&lt;#REF!,1,IF(AND(#REF!&lt;=Z45,Z45&lt;2*#REF!),1-0.2*(Z45/#REF!-1)^2,1.6*#REF!/Z45))</f>
        <v>#REF!</v>
      </c>
      <c r="AC45" s="70" t="e">
        <f>IF(Z45&lt;#REF!,1,IF(AND(#REF!&lt;=Z45,Z45&lt;2*#REF!),1-0.2*(Z45/#REF!-1)^2,1.6*#REF!/Z45))</f>
        <v>#REF!</v>
      </c>
      <c r="AF45" s="3">
        <v>1.8</v>
      </c>
      <c r="AG45" s="70" t="e">
        <f>IF(AF45&lt;#REF!,1,IF(AND(#REF!&lt;=AF45,AF45&lt;2*#REF!),1-0.2*(AF45/#REF!-1)^2,1.6*#REF!/AF45))*$AG$2</f>
        <v>#REF!</v>
      </c>
      <c r="AH45" s="70" t="e">
        <f>IF(AF45&lt;#REF!,1,IF(AND(#REF!&lt;=AF45,AF45&lt;2*#REF!),1-0.2*(AF45/#REF!-1)^2,1.6*#REF!/AF45))*$AG$2</f>
        <v>#REF!</v>
      </c>
      <c r="AI45" s="70" t="e">
        <f>IF(AF45&lt;#REF!,1,IF(AND(#REF!&lt;=AF45,AF45&lt;2*#REF!),1-0.2*(AF45/#REF!-1)^2,1.6*#REF!/AF45))*$AG$2</f>
        <v>#REF!</v>
      </c>
    </row>
    <row r="46" spans="3:42">
      <c r="Z46" s="3">
        <v>1.85</v>
      </c>
      <c r="AA46" s="70" t="e">
        <f>IF(Z46&lt;#REF!,1,IF(AND(#REF!&lt;=Z46,Z46&lt;2*#REF!),1-0.2*(Z46/#REF!-1)^2,1.6*#REF!/Z46))</f>
        <v>#REF!</v>
      </c>
      <c r="AB46" s="70" t="e">
        <f>IF(Z46&lt;#REF!,1,IF(AND(#REF!&lt;=Z46,Z46&lt;2*#REF!),1-0.2*(Z46/#REF!-1)^2,1.6*#REF!/Z46))</f>
        <v>#REF!</v>
      </c>
      <c r="AC46" s="70" t="e">
        <f>IF(Z46&lt;#REF!,1,IF(AND(#REF!&lt;=Z46,Z46&lt;2*#REF!),1-0.2*(Z46/#REF!-1)^2,1.6*#REF!/Z46))</f>
        <v>#REF!</v>
      </c>
      <c r="AF46" s="3">
        <v>1.85</v>
      </c>
      <c r="AG46" s="70" t="e">
        <f>IF(AF46&lt;#REF!,1,IF(AND(#REF!&lt;=AF46,AF46&lt;2*#REF!),1-0.2*(AF46/#REF!-1)^2,1.6*#REF!/AF46))*$AG$2</f>
        <v>#REF!</v>
      </c>
      <c r="AH46" s="70" t="e">
        <f>IF(AF46&lt;#REF!,1,IF(AND(#REF!&lt;=AF46,AF46&lt;2*#REF!),1-0.2*(AF46/#REF!-1)^2,1.6*#REF!/AF46))*$AG$2</f>
        <v>#REF!</v>
      </c>
      <c r="AI46" s="70" t="e">
        <f>IF(AF46&lt;#REF!,1,IF(AND(#REF!&lt;=AF46,AF46&lt;2*#REF!),1-0.2*(AF46/#REF!-1)^2,1.6*#REF!/AF46))*$AG$2</f>
        <v>#REF!</v>
      </c>
    </row>
    <row r="47" spans="3:42">
      <c r="Z47" s="3">
        <v>1.9</v>
      </c>
      <c r="AA47" s="70" t="e">
        <f>IF(Z47&lt;#REF!,1,IF(AND(#REF!&lt;=Z47,Z47&lt;2*#REF!),1-0.2*(Z47/#REF!-1)^2,1.6*#REF!/Z47))</f>
        <v>#REF!</v>
      </c>
      <c r="AB47" s="70" t="e">
        <f>IF(Z47&lt;#REF!,1,IF(AND(#REF!&lt;=Z47,Z47&lt;2*#REF!),1-0.2*(Z47/#REF!-1)^2,1.6*#REF!/Z47))</f>
        <v>#REF!</v>
      </c>
      <c r="AC47" s="70" t="e">
        <f>IF(Z47&lt;#REF!,1,IF(AND(#REF!&lt;=Z47,Z47&lt;2*#REF!),1-0.2*(Z47/#REF!-1)^2,1.6*#REF!/Z47))</f>
        <v>#REF!</v>
      </c>
      <c r="AF47" s="3">
        <v>1.9</v>
      </c>
      <c r="AG47" s="70" t="e">
        <f>IF(AF47&lt;#REF!,1,IF(AND(#REF!&lt;=AF47,AF47&lt;2*#REF!),1-0.2*(AF47/#REF!-1)^2,1.6*#REF!/AF47))*$AG$2</f>
        <v>#REF!</v>
      </c>
      <c r="AH47" s="70" t="e">
        <f>IF(AF47&lt;#REF!,1,IF(AND(#REF!&lt;=AF47,AF47&lt;2*#REF!),1-0.2*(AF47/#REF!-1)^2,1.6*#REF!/AF47))*$AG$2</f>
        <v>#REF!</v>
      </c>
      <c r="AI47" s="70" t="e">
        <f>IF(AF47&lt;#REF!,1,IF(AND(#REF!&lt;=AF47,AF47&lt;2*#REF!),1-0.2*(AF47/#REF!-1)^2,1.6*#REF!/AF47))*$AG$2</f>
        <v>#REF!</v>
      </c>
      <c r="AL47" t="s">
        <v>1035</v>
      </c>
      <c r="AM47" t="s">
        <v>1032</v>
      </c>
      <c r="AO47" t="s">
        <v>1048</v>
      </c>
      <c r="AP47" t="s">
        <v>1049</v>
      </c>
    </row>
    <row r="48" spans="3:42">
      <c r="Z48" s="3">
        <v>1.95</v>
      </c>
      <c r="AA48" s="70" t="e">
        <f>IF(Z48&lt;#REF!,1,IF(AND(#REF!&lt;=Z48,Z48&lt;2*#REF!),1-0.2*(Z48/#REF!-1)^2,1.6*#REF!/Z48))</f>
        <v>#REF!</v>
      </c>
      <c r="AB48" s="70" t="e">
        <f>IF(Z48&lt;#REF!,1,IF(AND(#REF!&lt;=Z48,Z48&lt;2*#REF!),1-0.2*(Z48/#REF!-1)^2,1.6*#REF!/Z48))</f>
        <v>#REF!</v>
      </c>
      <c r="AC48" s="70" t="e">
        <f>IF(Z48&lt;#REF!,1,IF(AND(#REF!&lt;=Z48,Z48&lt;2*#REF!),1-0.2*(Z48/#REF!-1)^2,1.6*#REF!/Z48))</f>
        <v>#REF!</v>
      </c>
      <c r="AF48" s="3">
        <v>1.95</v>
      </c>
      <c r="AG48" s="70" t="e">
        <f>IF(AF48&lt;#REF!,1,IF(AND(#REF!&lt;=AF48,AF48&lt;2*#REF!),1-0.2*(AF48/#REF!-1)^2,1.6*#REF!/AF48))*$AG$2</f>
        <v>#REF!</v>
      </c>
      <c r="AH48" s="70" t="e">
        <f>IF(AF48&lt;#REF!,1,IF(AND(#REF!&lt;=AF48,AF48&lt;2*#REF!),1-0.2*(AF48/#REF!-1)^2,1.6*#REF!/AF48))*$AG$2</f>
        <v>#REF!</v>
      </c>
      <c r="AI48" s="70" t="e">
        <f>IF(AF48&lt;#REF!,1,IF(AND(#REF!&lt;=AF48,AF48&lt;2*#REF!),1-0.2*(AF48/#REF!-1)^2,1.6*#REF!/AF48))*$AG$2</f>
        <v>#REF!</v>
      </c>
      <c r="AL48" s="36" t="s">
        <v>997</v>
      </c>
      <c r="AM48" s="46">
        <v>4</v>
      </c>
      <c r="AO48" s="3" t="s">
        <v>1001</v>
      </c>
      <c r="AP48" s="3">
        <v>1</v>
      </c>
    </row>
    <row r="49" spans="26:42">
      <c r="Z49" s="3">
        <v>2</v>
      </c>
      <c r="AA49" s="70" t="e">
        <f>IF(Z49&lt;#REF!,1,IF(AND(#REF!&lt;=Z49,Z49&lt;2*#REF!),1-0.2*(Z49/#REF!-1)^2,1.6*#REF!/Z49))</f>
        <v>#REF!</v>
      </c>
      <c r="AB49" s="70" t="e">
        <f>IF(Z49&lt;#REF!,1,IF(AND(#REF!&lt;=Z49,Z49&lt;2*#REF!),1-0.2*(Z49/#REF!-1)^2,1.6*#REF!/Z49))</f>
        <v>#REF!</v>
      </c>
      <c r="AC49" s="70" t="e">
        <f>IF(Z49&lt;#REF!,1,IF(AND(#REF!&lt;=Z49,Z49&lt;2*#REF!),1-0.2*(Z49/#REF!-1)^2,1.6*#REF!/Z49))</f>
        <v>#REF!</v>
      </c>
      <c r="AF49" s="3">
        <v>2</v>
      </c>
      <c r="AG49" s="70" t="e">
        <f>IF(AF49&lt;#REF!,1,IF(AND(#REF!&lt;=AF49,AF49&lt;2*#REF!),1-0.2*(AF49/#REF!-1)^2,1.6*#REF!/AF49))*$AG$2</f>
        <v>#REF!</v>
      </c>
      <c r="AH49" s="70" t="e">
        <f>IF(AF49&lt;#REF!,1,IF(AND(#REF!&lt;=AF49,AF49&lt;2*#REF!),1-0.2*(AF49/#REF!-1)^2,1.6*#REF!/AF49))*$AG$2</f>
        <v>#REF!</v>
      </c>
      <c r="AI49" s="70" t="e">
        <f>IF(AF49&lt;#REF!,1,IF(AND(#REF!&lt;=AF49,AF49&lt;2*#REF!),1-0.2*(AF49/#REF!-1)^2,1.6*#REF!/AF49))*$AG$2</f>
        <v>#REF!</v>
      </c>
      <c r="AL49" s="36" t="s">
        <v>1003</v>
      </c>
      <c r="AM49" s="46" t="s">
        <v>1004</v>
      </c>
      <c r="AO49" s="3" t="s">
        <v>1017</v>
      </c>
      <c r="AP49" s="3">
        <v>0.2</v>
      </c>
    </row>
    <row r="50" spans="26:42">
      <c r="Z50" s="3">
        <v>2.0499999999999998</v>
      </c>
      <c r="AA50" s="70" t="e">
        <f>IF(Z50&lt;#REF!,1,IF(AND(#REF!&lt;=Z50,Z50&lt;2*#REF!),1-0.2*(Z50/#REF!-1)^2,1.6*#REF!/Z50))</f>
        <v>#REF!</v>
      </c>
      <c r="AB50" s="70" t="e">
        <f>IF(Z50&lt;#REF!,1,IF(AND(#REF!&lt;=Z50,Z50&lt;2*#REF!),1-0.2*(Z50/#REF!-1)^2,1.6*#REF!/Z50))</f>
        <v>#REF!</v>
      </c>
      <c r="AC50" s="70" t="e">
        <f>IF(Z50&lt;#REF!,1,IF(AND(#REF!&lt;=Z50,Z50&lt;2*#REF!),1-0.2*(Z50/#REF!-1)^2,1.6*#REF!/Z50))</f>
        <v>#REF!</v>
      </c>
      <c r="AF50" s="3">
        <v>2.0499999999999998</v>
      </c>
      <c r="AG50" s="70" t="e">
        <f>IF(AF50&lt;#REF!,1,IF(AND(#REF!&lt;=AF50,AF50&lt;2*#REF!),1-0.2*(AF50/#REF!-1)^2,1.6*#REF!/AF50))*$AG$2</f>
        <v>#REF!</v>
      </c>
      <c r="AH50" s="70" t="e">
        <f>IF(AF50&lt;#REF!,1,IF(AND(#REF!&lt;=AF50,AF50&lt;2*#REF!),1-0.2*(AF50/#REF!-1)^2,1.6*#REF!/AF50))*$AG$2</f>
        <v>#REF!</v>
      </c>
      <c r="AI50" s="70" t="e">
        <f>IF(AF50&lt;#REF!,1,IF(AND(#REF!&lt;=AF50,AF50&lt;2*#REF!),1-0.2*(AF50/#REF!-1)^2,1.6*#REF!/AF50))*$AG$2</f>
        <v>#REF!</v>
      </c>
      <c r="AL50" s="36" t="s">
        <v>22</v>
      </c>
      <c r="AM50" s="46">
        <v>1.5</v>
      </c>
    </row>
    <row r="51" spans="26:42">
      <c r="Z51" s="3">
        <v>2.1</v>
      </c>
      <c r="AA51" s="70" t="e">
        <f>IF(Z51&lt;#REF!,1,IF(AND(#REF!&lt;=Z51,Z51&lt;2*#REF!),1-0.2*(Z51/#REF!-1)^2,1.6*#REF!/Z51))</f>
        <v>#REF!</v>
      </c>
      <c r="AB51" s="70" t="e">
        <f>IF(Z51&lt;#REF!,1,IF(AND(#REF!&lt;=Z51,Z51&lt;2*#REF!),1-0.2*(Z51/#REF!-1)^2,1.6*#REF!/Z51))</f>
        <v>#REF!</v>
      </c>
      <c r="AC51" s="70" t="e">
        <f>IF(Z51&lt;#REF!,1,IF(AND(#REF!&lt;=Z51,Z51&lt;2*#REF!),1-0.2*(Z51/#REF!-1)^2,1.6*#REF!/Z51))</f>
        <v>#REF!</v>
      </c>
      <c r="AF51" s="3">
        <v>2.1</v>
      </c>
      <c r="AG51" s="70" t="e">
        <f>IF(AF51&lt;#REF!,1,IF(AND(#REF!&lt;=AF51,AF51&lt;2*#REF!),1-0.2*(AF51/#REF!-1)^2,1.6*#REF!/AF51))*$AG$2</f>
        <v>#REF!</v>
      </c>
      <c r="AH51" s="70" t="e">
        <f>IF(AF51&lt;#REF!,1,IF(AND(#REF!&lt;=AF51,AF51&lt;2*#REF!),1-0.2*(AF51/#REF!-1)^2,1.6*#REF!/AF51))*$AG$2</f>
        <v>#REF!</v>
      </c>
      <c r="AI51" s="70" t="e">
        <f>IF(AF51&lt;#REF!,1,IF(AND(#REF!&lt;=AF51,AF51&lt;2*#REF!),1-0.2*(AF51/#REF!-1)^2,1.6*#REF!/AF51))*$AG$2</f>
        <v>#REF!</v>
      </c>
      <c r="AL51" s="36" t="s">
        <v>39</v>
      </c>
      <c r="AM51" s="46">
        <v>8.5</v>
      </c>
    </row>
    <row r="52" spans="26:42">
      <c r="Z52" s="3">
        <v>2.15</v>
      </c>
      <c r="AA52" s="70" t="e">
        <f>IF(Z52&lt;#REF!,1,IF(AND(#REF!&lt;=Z52,Z52&lt;2*#REF!),1-0.2*(Z52/#REF!-1)^2,1.6*#REF!/Z52))</f>
        <v>#REF!</v>
      </c>
      <c r="AB52" s="70" t="e">
        <f>IF(Z52&lt;#REF!,1,IF(AND(#REF!&lt;=Z52,Z52&lt;2*#REF!),1-0.2*(Z52/#REF!-1)^2,1.6*#REF!/Z52))</f>
        <v>#REF!</v>
      </c>
      <c r="AC52" s="70" t="e">
        <f>IF(Z52&lt;#REF!,1,IF(AND(#REF!&lt;=Z52,Z52&lt;2*#REF!),1-0.2*(Z52/#REF!-1)^2,1.6*#REF!/Z52))</f>
        <v>#REF!</v>
      </c>
      <c r="AF52" s="3">
        <v>2.15</v>
      </c>
      <c r="AG52" s="70" t="e">
        <f>IF(AF52&lt;#REF!,1,IF(AND(#REF!&lt;=AF52,AF52&lt;2*#REF!),1-0.2*(AF52/#REF!-1)^2,1.6*#REF!/AF52))*$AG$2</f>
        <v>#REF!</v>
      </c>
      <c r="AH52" s="70" t="e">
        <f>IF(AF52&lt;#REF!,1,IF(AND(#REF!&lt;=AF52,AF52&lt;2*#REF!),1-0.2*(AF52/#REF!-1)^2,1.6*#REF!/AF52))*$AG$2</f>
        <v>#REF!</v>
      </c>
      <c r="AI52" s="70" t="e">
        <f>IF(AF52&lt;#REF!,1,IF(AND(#REF!&lt;=AF52,AF52&lt;2*#REF!),1-0.2*(AF52/#REF!-1)^2,1.6*#REF!/AF52))*$AG$2</f>
        <v>#REF!</v>
      </c>
    </row>
    <row r="53" spans="26:42">
      <c r="Z53" s="3">
        <v>2.2000000000000002</v>
      </c>
      <c r="AA53" s="70" t="e">
        <f>IF(Z53&lt;#REF!,1,IF(AND(#REF!&lt;=Z53,Z53&lt;2*#REF!),1-0.2*(Z53/#REF!-1)^2,1.6*#REF!/Z53))</f>
        <v>#REF!</v>
      </c>
      <c r="AB53" s="70" t="e">
        <f>IF(Z53&lt;#REF!,1,IF(AND(#REF!&lt;=Z53,Z53&lt;2*#REF!),1-0.2*(Z53/#REF!-1)^2,1.6*#REF!/Z53))</f>
        <v>#REF!</v>
      </c>
      <c r="AC53" s="70" t="e">
        <f>IF(Z53&lt;#REF!,1,IF(AND(#REF!&lt;=Z53,Z53&lt;2*#REF!),1-0.2*(Z53/#REF!-1)^2,1.6*#REF!/Z53))</f>
        <v>#REF!</v>
      </c>
      <c r="AF53" s="3">
        <v>2.2000000000000002</v>
      </c>
      <c r="AG53" s="70" t="e">
        <f>IF(AF53&lt;#REF!,1,IF(AND(#REF!&lt;=AF53,AF53&lt;2*#REF!),1-0.2*(AF53/#REF!-1)^2,1.6*#REF!/AF53))*$AG$2</f>
        <v>#REF!</v>
      </c>
      <c r="AH53" s="70" t="e">
        <f>IF(AF53&lt;#REF!,1,IF(AND(#REF!&lt;=AF53,AF53&lt;2*#REF!),1-0.2*(AF53/#REF!-1)^2,1.6*#REF!/AF53))*$AG$2</f>
        <v>#REF!</v>
      </c>
      <c r="AI53" s="70" t="e">
        <f>IF(AF53&lt;#REF!,1,IF(AND(#REF!&lt;=AF53,AF53&lt;2*#REF!),1-0.2*(AF53/#REF!-1)^2,1.6*#REF!/AF53))*$AG$2</f>
        <v>#REF!</v>
      </c>
    </row>
    <row r="54" spans="26:42">
      <c r="Z54" s="3">
        <v>2.25</v>
      </c>
      <c r="AA54" s="70" t="e">
        <f>IF(Z54&lt;#REF!,1,IF(AND(#REF!&lt;=Z54,Z54&lt;2*#REF!),1-0.2*(Z54/#REF!-1)^2,1.6*#REF!/Z54))</f>
        <v>#REF!</v>
      </c>
      <c r="AB54" s="70" t="e">
        <f>IF(Z54&lt;#REF!,1,IF(AND(#REF!&lt;=Z54,Z54&lt;2*#REF!),1-0.2*(Z54/#REF!-1)^2,1.6*#REF!/Z54))</f>
        <v>#REF!</v>
      </c>
      <c r="AC54" s="70" t="e">
        <f>IF(Z54&lt;#REF!,1,IF(AND(#REF!&lt;=Z54,Z54&lt;2*#REF!),1-0.2*(Z54/#REF!-1)^2,1.6*#REF!/Z54))</f>
        <v>#REF!</v>
      </c>
      <c r="AF54" s="3">
        <v>2.25</v>
      </c>
      <c r="AG54" s="70" t="e">
        <f>IF(AF54&lt;#REF!,1,IF(AND(#REF!&lt;=AF54,AF54&lt;2*#REF!),1-0.2*(AF54/#REF!-1)^2,1.6*#REF!/AF54))*$AG$2</f>
        <v>#REF!</v>
      </c>
      <c r="AH54" s="70" t="e">
        <f>IF(AF54&lt;#REF!,1,IF(AND(#REF!&lt;=AF54,AF54&lt;2*#REF!),1-0.2*(AF54/#REF!-1)^2,1.6*#REF!/AF54))*$AG$2</f>
        <v>#REF!</v>
      </c>
      <c r="AI54" s="70" t="e">
        <f>IF(AF54&lt;#REF!,1,IF(AND(#REF!&lt;=AF54,AF54&lt;2*#REF!),1-0.2*(AF54/#REF!-1)^2,1.6*#REF!/AF54))*$AG$2</f>
        <v>#REF!</v>
      </c>
    </row>
    <row r="55" spans="26:42">
      <c r="Z55" s="3">
        <v>2.2999999999999998</v>
      </c>
      <c r="AA55" s="70" t="e">
        <f>IF(Z55&lt;#REF!,1,IF(AND(#REF!&lt;=Z55,Z55&lt;2*#REF!),1-0.2*(Z55/#REF!-1)^2,1.6*#REF!/Z55))</f>
        <v>#REF!</v>
      </c>
      <c r="AB55" s="70" t="e">
        <f>IF(Z55&lt;#REF!,1,IF(AND(#REF!&lt;=Z55,Z55&lt;2*#REF!),1-0.2*(Z55/#REF!-1)^2,1.6*#REF!/Z55))</f>
        <v>#REF!</v>
      </c>
      <c r="AC55" s="70" t="e">
        <f>IF(Z55&lt;#REF!,1,IF(AND(#REF!&lt;=Z55,Z55&lt;2*#REF!),1-0.2*(Z55/#REF!-1)^2,1.6*#REF!/Z55))</f>
        <v>#REF!</v>
      </c>
      <c r="AF55" s="3">
        <v>2.2999999999999998</v>
      </c>
      <c r="AG55" s="70" t="e">
        <f>IF(AF55&lt;#REF!,1,IF(AND(#REF!&lt;=AF55,AF55&lt;2*#REF!),1-0.2*(AF55/#REF!-1)^2,1.6*#REF!/AF55))*$AG$2</f>
        <v>#REF!</v>
      </c>
      <c r="AH55" s="70" t="e">
        <f>IF(AF55&lt;#REF!,1,IF(AND(#REF!&lt;=AF55,AF55&lt;2*#REF!),1-0.2*(AF55/#REF!-1)^2,1.6*#REF!/AF55))*$AG$2</f>
        <v>#REF!</v>
      </c>
      <c r="AI55" s="70" t="e">
        <f>IF(AF55&lt;#REF!,1,IF(AND(#REF!&lt;=AF55,AF55&lt;2*#REF!),1-0.2*(AF55/#REF!-1)^2,1.6*#REF!/AF55))*$AG$2</f>
        <v>#REF!</v>
      </c>
    </row>
    <row r="56" spans="26:42">
      <c r="Z56" s="3">
        <v>2.35</v>
      </c>
      <c r="AA56" s="70" t="e">
        <f>IF(Z56&lt;#REF!,1,IF(AND(#REF!&lt;=Z56,Z56&lt;2*#REF!),1-0.2*(Z56/#REF!-1)^2,1.6*#REF!/Z56))</f>
        <v>#REF!</v>
      </c>
      <c r="AB56" s="70" t="e">
        <f>IF(Z56&lt;#REF!,1,IF(AND(#REF!&lt;=Z56,Z56&lt;2*#REF!),1-0.2*(Z56/#REF!-1)^2,1.6*#REF!/Z56))</f>
        <v>#REF!</v>
      </c>
      <c r="AC56" s="70" t="e">
        <f>IF(Z56&lt;#REF!,1,IF(AND(#REF!&lt;=Z56,Z56&lt;2*#REF!),1-0.2*(Z56/#REF!-1)^2,1.6*#REF!/Z56))</f>
        <v>#REF!</v>
      </c>
      <c r="AF56" s="3">
        <v>2.35</v>
      </c>
      <c r="AG56" s="70" t="e">
        <f>IF(AF56&lt;#REF!,1,IF(AND(#REF!&lt;=AF56,AF56&lt;2*#REF!),1-0.2*(AF56/#REF!-1)^2,1.6*#REF!/AF56))*$AG$2</f>
        <v>#REF!</v>
      </c>
      <c r="AH56" s="70" t="e">
        <f>IF(AF56&lt;#REF!,1,IF(AND(#REF!&lt;=AF56,AF56&lt;2*#REF!),1-0.2*(AF56/#REF!-1)^2,1.6*#REF!/AF56))*$AG$2</f>
        <v>#REF!</v>
      </c>
      <c r="AI56" s="70" t="e">
        <f>IF(AF56&lt;#REF!,1,IF(AND(#REF!&lt;=AF56,AF56&lt;2*#REF!),1-0.2*(AF56/#REF!-1)^2,1.6*#REF!/AF56))*$AG$2</f>
        <v>#REF!</v>
      </c>
    </row>
    <row r="57" spans="26:42">
      <c r="Z57" s="3">
        <v>2.4</v>
      </c>
      <c r="AA57" s="70" t="e">
        <f>IF(Z57&lt;#REF!,1,IF(AND(#REF!&lt;=Z57,Z57&lt;2*#REF!),1-0.2*(Z57/#REF!-1)^2,1.6*#REF!/Z57))</f>
        <v>#REF!</v>
      </c>
      <c r="AB57" s="70" t="e">
        <f>IF(Z57&lt;#REF!,1,IF(AND(#REF!&lt;=Z57,Z57&lt;2*#REF!),1-0.2*(Z57/#REF!-1)^2,1.6*#REF!/Z57))</f>
        <v>#REF!</v>
      </c>
      <c r="AC57" s="70" t="e">
        <f>IF(Z57&lt;#REF!,1,IF(AND(#REF!&lt;=Z57,Z57&lt;2*#REF!),1-0.2*(Z57/#REF!-1)^2,1.6*#REF!/Z57))</f>
        <v>#REF!</v>
      </c>
      <c r="AF57" s="3">
        <v>2.4</v>
      </c>
      <c r="AG57" s="70" t="e">
        <f>IF(AF57&lt;#REF!,1,IF(AND(#REF!&lt;=AF57,AF57&lt;2*#REF!),1-0.2*(AF57/#REF!-1)^2,1.6*#REF!/AF57))*$AG$2</f>
        <v>#REF!</v>
      </c>
      <c r="AH57" s="70" t="e">
        <f>IF(AF57&lt;#REF!,1,IF(AND(#REF!&lt;=AF57,AF57&lt;2*#REF!),1-0.2*(AF57/#REF!-1)^2,1.6*#REF!/AF57))*$AG$2</f>
        <v>#REF!</v>
      </c>
      <c r="AI57" s="70" t="e">
        <f>IF(AF57&lt;#REF!,1,IF(AND(#REF!&lt;=AF57,AF57&lt;2*#REF!),1-0.2*(AF57/#REF!-1)^2,1.6*#REF!/AF57))*$AG$2</f>
        <v>#REF!</v>
      </c>
    </row>
    <row r="58" spans="26:42">
      <c r="Z58" s="3">
        <v>2.4500000000000002</v>
      </c>
      <c r="AA58" s="70" t="e">
        <f>IF(Z58&lt;#REF!,1,IF(AND(#REF!&lt;=Z58,Z58&lt;2*#REF!),1-0.2*(Z58/#REF!-1)^2,1.6*#REF!/Z58))</f>
        <v>#REF!</v>
      </c>
      <c r="AB58" s="70" t="e">
        <f>IF(Z58&lt;#REF!,1,IF(AND(#REF!&lt;=Z58,Z58&lt;2*#REF!),1-0.2*(Z58/#REF!-1)^2,1.6*#REF!/Z58))</f>
        <v>#REF!</v>
      </c>
      <c r="AC58" s="70" t="e">
        <f>IF(Z58&lt;#REF!,1,IF(AND(#REF!&lt;=Z58,Z58&lt;2*#REF!),1-0.2*(Z58/#REF!-1)^2,1.6*#REF!/Z58))</f>
        <v>#REF!</v>
      </c>
      <c r="AF58" s="3">
        <v>2.4500000000000002</v>
      </c>
      <c r="AG58" s="70" t="e">
        <f>IF(AF58&lt;#REF!,1,IF(AND(#REF!&lt;=AF58,AF58&lt;2*#REF!),1-0.2*(AF58/#REF!-1)^2,1.6*#REF!/AF58))*$AG$2</f>
        <v>#REF!</v>
      </c>
      <c r="AH58" s="70" t="e">
        <f>IF(AF58&lt;#REF!,1,IF(AND(#REF!&lt;=AF58,AF58&lt;2*#REF!),1-0.2*(AF58/#REF!-1)^2,1.6*#REF!/AF58))*$AG$2</f>
        <v>#REF!</v>
      </c>
      <c r="AI58" s="70" t="e">
        <f>IF(AF58&lt;#REF!,1,IF(AND(#REF!&lt;=AF58,AF58&lt;2*#REF!),1-0.2*(AF58/#REF!-1)^2,1.6*#REF!/AF58))*$AG$2</f>
        <v>#REF!</v>
      </c>
    </row>
    <row r="59" spans="26:42">
      <c r="Z59" s="3">
        <v>2.5</v>
      </c>
      <c r="AA59" s="70" t="e">
        <f>IF(Z59&lt;#REF!,1,IF(AND(#REF!&lt;=Z59,Z59&lt;2*#REF!),1-0.2*(Z59/#REF!-1)^2,1.6*#REF!/Z59))</f>
        <v>#REF!</v>
      </c>
      <c r="AB59" s="70" t="e">
        <f>IF(Z59&lt;#REF!,1,IF(AND(#REF!&lt;=Z59,Z59&lt;2*#REF!),1-0.2*(Z59/#REF!-1)^2,1.6*#REF!/Z59))</f>
        <v>#REF!</v>
      </c>
      <c r="AC59" s="70" t="e">
        <f>IF(Z59&lt;#REF!,1,IF(AND(#REF!&lt;=Z59,Z59&lt;2*#REF!),1-0.2*(Z59/#REF!-1)^2,1.6*#REF!/Z59))</f>
        <v>#REF!</v>
      </c>
      <c r="AF59" s="3">
        <v>2.5</v>
      </c>
      <c r="AG59" s="70" t="e">
        <f>IF(AF59&lt;#REF!,1,IF(AND(#REF!&lt;=AF59,AF59&lt;2*#REF!),1-0.2*(AF59/#REF!-1)^2,1.6*#REF!/AF59))*$AG$2</f>
        <v>#REF!</v>
      </c>
      <c r="AH59" s="70" t="e">
        <f>IF(AF59&lt;#REF!,1,IF(AND(#REF!&lt;=AF59,AF59&lt;2*#REF!),1-0.2*(AF59/#REF!-1)^2,1.6*#REF!/AF59))*$AG$2</f>
        <v>#REF!</v>
      </c>
      <c r="AI59" s="70" t="e">
        <f>IF(AF59&lt;#REF!,1,IF(AND(#REF!&lt;=AF59,AF59&lt;2*#REF!),1-0.2*(AF59/#REF!-1)^2,1.6*#REF!/AF59))*$AG$2</f>
        <v>#REF!</v>
      </c>
    </row>
    <row r="60" spans="26:42">
      <c r="Z60" s="3">
        <v>2.5499999999999998</v>
      </c>
      <c r="AA60" s="70" t="e">
        <f>IF(Z60&lt;#REF!,1,IF(AND(#REF!&lt;=Z60,Z60&lt;2*#REF!),1-0.2*(Z60/#REF!-1)^2,1.6*#REF!/Z60))</f>
        <v>#REF!</v>
      </c>
      <c r="AB60" s="70" t="e">
        <f>IF(Z60&lt;#REF!,1,IF(AND(#REF!&lt;=Z60,Z60&lt;2*#REF!),1-0.2*(Z60/#REF!-1)^2,1.6*#REF!/Z60))</f>
        <v>#REF!</v>
      </c>
      <c r="AC60" s="70" t="e">
        <f>IF(Z60&lt;#REF!,1,IF(AND(#REF!&lt;=Z60,Z60&lt;2*#REF!),1-0.2*(Z60/#REF!-1)^2,1.6*#REF!/Z60))</f>
        <v>#REF!</v>
      </c>
      <c r="AF60" s="3">
        <v>2.5499999999999998</v>
      </c>
      <c r="AG60" s="70" t="e">
        <f>IF(AF60&lt;#REF!,1,IF(AND(#REF!&lt;=AF60,AF60&lt;2*#REF!),1-0.2*(AF60/#REF!-1)^2,1.6*#REF!/AF60))*$AG$2</f>
        <v>#REF!</v>
      </c>
      <c r="AH60" s="70" t="e">
        <f>IF(AF60&lt;#REF!,1,IF(AND(#REF!&lt;=AF60,AF60&lt;2*#REF!),1-0.2*(AF60/#REF!-1)^2,1.6*#REF!/AF60))*$AG$2</f>
        <v>#REF!</v>
      </c>
      <c r="AI60" s="70" t="e">
        <f>IF(AF60&lt;#REF!,1,IF(AND(#REF!&lt;=AF60,AF60&lt;2*#REF!),1-0.2*(AF60/#REF!-1)^2,1.6*#REF!/AF60))*$AG$2</f>
        <v>#REF!</v>
      </c>
    </row>
    <row r="61" spans="26:42">
      <c r="Z61" s="3">
        <v>2.6</v>
      </c>
      <c r="AA61" s="70" t="e">
        <f>IF(Z61&lt;#REF!,1,IF(AND(#REF!&lt;=Z61,Z61&lt;2*#REF!),1-0.2*(Z61/#REF!-1)^2,1.6*#REF!/Z61))</f>
        <v>#REF!</v>
      </c>
      <c r="AB61" s="70" t="e">
        <f>IF(Z61&lt;#REF!,1,IF(AND(#REF!&lt;=Z61,Z61&lt;2*#REF!),1-0.2*(Z61/#REF!-1)^2,1.6*#REF!/Z61))</f>
        <v>#REF!</v>
      </c>
      <c r="AC61" s="70" t="e">
        <f>IF(Z61&lt;#REF!,1,IF(AND(#REF!&lt;=Z61,Z61&lt;2*#REF!),1-0.2*(Z61/#REF!-1)^2,1.6*#REF!/Z61))</f>
        <v>#REF!</v>
      </c>
      <c r="AF61" s="3">
        <v>2.6</v>
      </c>
      <c r="AG61" s="70" t="e">
        <f>IF(AF61&lt;#REF!,1,IF(AND(#REF!&lt;=AF61,AF61&lt;2*#REF!),1-0.2*(AF61/#REF!-1)^2,1.6*#REF!/AF61))*$AG$2</f>
        <v>#REF!</v>
      </c>
      <c r="AH61" s="70" t="e">
        <f>IF(AF61&lt;#REF!,1,IF(AND(#REF!&lt;=AF61,AF61&lt;2*#REF!),1-0.2*(AF61/#REF!-1)^2,1.6*#REF!/AF61))*$AG$2</f>
        <v>#REF!</v>
      </c>
      <c r="AI61" s="70" t="e">
        <f>IF(AF61&lt;#REF!,1,IF(AND(#REF!&lt;=AF61,AF61&lt;2*#REF!),1-0.2*(AF61/#REF!-1)^2,1.6*#REF!/AF61))*$AG$2</f>
        <v>#REF!</v>
      </c>
    </row>
    <row r="62" spans="26:42">
      <c r="Z62" s="3">
        <v>2.65</v>
      </c>
      <c r="AA62" s="70" t="e">
        <f>IF(Z62&lt;#REF!,1,IF(AND(#REF!&lt;=Z62,Z62&lt;2*#REF!),1-0.2*(Z62/#REF!-1)^2,1.6*#REF!/Z62))</f>
        <v>#REF!</v>
      </c>
      <c r="AB62" s="70" t="e">
        <f>IF(Z62&lt;#REF!,1,IF(AND(#REF!&lt;=Z62,Z62&lt;2*#REF!),1-0.2*(Z62/#REF!-1)^2,1.6*#REF!/Z62))</f>
        <v>#REF!</v>
      </c>
      <c r="AC62" s="70" t="e">
        <f>IF(Z62&lt;#REF!,1,IF(AND(#REF!&lt;=Z62,Z62&lt;2*#REF!),1-0.2*(Z62/#REF!-1)^2,1.6*#REF!/Z62))</f>
        <v>#REF!</v>
      </c>
      <c r="AF62" s="3">
        <v>2.65</v>
      </c>
      <c r="AG62" s="70" t="e">
        <f>IF(AF62&lt;#REF!,1,IF(AND(#REF!&lt;=AF62,AF62&lt;2*#REF!),1-0.2*(AF62/#REF!-1)^2,1.6*#REF!/AF62))*$AG$2</f>
        <v>#REF!</v>
      </c>
      <c r="AH62" s="70" t="e">
        <f>IF(AF62&lt;#REF!,1,IF(AND(#REF!&lt;=AF62,AF62&lt;2*#REF!),1-0.2*(AF62/#REF!-1)^2,1.6*#REF!/AF62))*$AG$2</f>
        <v>#REF!</v>
      </c>
      <c r="AI62" s="70" t="e">
        <f>IF(AF62&lt;#REF!,1,IF(AND(#REF!&lt;=AF62,AF62&lt;2*#REF!),1-0.2*(AF62/#REF!-1)^2,1.6*#REF!/AF62))*$AG$2</f>
        <v>#REF!</v>
      </c>
    </row>
    <row r="63" spans="26:42">
      <c r="Z63" s="3">
        <v>2.7</v>
      </c>
      <c r="AA63" s="70" t="e">
        <f>IF(Z63&lt;#REF!,1,IF(AND(#REF!&lt;=Z63,Z63&lt;2*#REF!),1-0.2*(Z63/#REF!-1)^2,1.6*#REF!/Z63))</f>
        <v>#REF!</v>
      </c>
      <c r="AB63" s="70" t="e">
        <f>IF(Z63&lt;#REF!,1,IF(AND(#REF!&lt;=Z63,Z63&lt;2*#REF!),1-0.2*(Z63/#REF!-1)^2,1.6*#REF!/Z63))</f>
        <v>#REF!</v>
      </c>
      <c r="AC63" s="70" t="e">
        <f>IF(Z63&lt;#REF!,1,IF(AND(#REF!&lt;=Z63,Z63&lt;2*#REF!),1-0.2*(Z63/#REF!-1)^2,1.6*#REF!/Z63))</f>
        <v>#REF!</v>
      </c>
      <c r="AF63" s="3">
        <v>2.7</v>
      </c>
      <c r="AG63" s="70" t="e">
        <f>IF(AF63&lt;#REF!,1,IF(AND(#REF!&lt;=AF63,AF63&lt;2*#REF!),1-0.2*(AF63/#REF!-1)^2,1.6*#REF!/AF63))*$AG$2</f>
        <v>#REF!</v>
      </c>
      <c r="AH63" s="70" t="e">
        <f>IF(AF63&lt;#REF!,1,IF(AND(#REF!&lt;=AF63,AF63&lt;2*#REF!),1-0.2*(AF63/#REF!-1)^2,1.6*#REF!/AF63))*$AG$2</f>
        <v>#REF!</v>
      </c>
      <c r="AI63" s="70" t="e">
        <f>IF(AF63&lt;#REF!,1,IF(AND(#REF!&lt;=AF63,AF63&lt;2*#REF!),1-0.2*(AF63/#REF!-1)^2,1.6*#REF!/AF63))*$AG$2</f>
        <v>#REF!</v>
      </c>
    </row>
    <row r="64" spans="26:42">
      <c r="Z64" s="3">
        <v>2.75</v>
      </c>
      <c r="AA64" s="70" t="e">
        <f>IF(Z64&lt;#REF!,1,IF(AND(#REF!&lt;=Z64,Z64&lt;2*#REF!),1-0.2*(Z64/#REF!-1)^2,1.6*#REF!/Z64))</f>
        <v>#REF!</v>
      </c>
      <c r="AB64" s="70" t="e">
        <f>IF(Z64&lt;#REF!,1,IF(AND(#REF!&lt;=Z64,Z64&lt;2*#REF!),1-0.2*(Z64/#REF!-1)^2,1.6*#REF!/Z64))</f>
        <v>#REF!</v>
      </c>
      <c r="AC64" s="70" t="e">
        <f>IF(Z64&lt;#REF!,1,IF(AND(#REF!&lt;=Z64,Z64&lt;2*#REF!),1-0.2*(Z64/#REF!-1)^2,1.6*#REF!/Z64))</f>
        <v>#REF!</v>
      </c>
      <c r="AF64" s="3">
        <v>2.75</v>
      </c>
      <c r="AG64" s="70" t="e">
        <f>IF(AF64&lt;#REF!,1,IF(AND(#REF!&lt;=AF64,AF64&lt;2*#REF!),1-0.2*(AF64/#REF!-1)^2,1.6*#REF!/AF64))*$AG$2</f>
        <v>#REF!</v>
      </c>
      <c r="AH64" s="70" t="e">
        <f>IF(AF64&lt;#REF!,1,IF(AND(#REF!&lt;=AF64,AF64&lt;2*#REF!),1-0.2*(AF64/#REF!-1)^2,1.6*#REF!/AF64))*$AG$2</f>
        <v>#REF!</v>
      </c>
      <c r="AI64" s="70" t="e">
        <f>IF(AF64&lt;#REF!,1,IF(AND(#REF!&lt;=AF64,AF64&lt;2*#REF!),1-0.2*(AF64/#REF!-1)^2,1.6*#REF!/AF64))*$AG$2</f>
        <v>#REF!</v>
      </c>
    </row>
    <row r="65" spans="26:35">
      <c r="Z65" s="3">
        <v>2.8</v>
      </c>
      <c r="AA65" s="70" t="e">
        <f>IF(Z65&lt;#REF!,1,IF(AND(#REF!&lt;=Z65,Z65&lt;2*#REF!),1-0.2*(Z65/#REF!-1)^2,1.6*#REF!/Z65))</f>
        <v>#REF!</v>
      </c>
      <c r="AB65" s="70" t="e">
        <f>IF(Z65&lt;#REF!,1,IF(AND(#REF!&lt;=Z65,Z65&lt;2*#REF!),1-0.2*(Z65/#REF!-1)^2,1.6*#REF!/Z65))</f>
        <v>#REF!</v>
      </c>
      <c r="AC65" s="70" t="e">
        <f>IF(Z65&lt;#REF!,1,IF(AND(#REF!&lt;=Z65,Z65&lt;2*#REF!),1-0.2*(Z65/#REF!-1)^2,1.6*#REF!/Z65))</f>
        <v>#REF!</v>
      </c>
      <c r="AF65" s="3">
        <v>2.8</v>
      </c>
      <c r="AG65" s="70" t="e">
        <f>IF(AF65&lt;#REF!,1,IF(AND(#REF!&lt;=AF65,AF65&lt;2*#REF!),1-0.2*(AF65/#REF!-1)^2,1.6*#REF!/AF65))*$AG$2</f>
        <v>#REF!</v>
      </c>
      <c r="AH65" s="70" t="e">
        <f>IF(AF65&lt;#REF!,1,IF(AND(#REF!&lt;=AF65,AF65&lt;2*#REF!),1-0.2*(AF65/#REF!-1)^2,1.6*#REF!/AF65))*$AG$2</f>
        <v>#REF!</v>
      </c>
      <c r="AI65" s="70" t="e">
        <f>IF(AF65&lt;#REF!,1,IF(AND(#REF!&lt;=AF65,AF65&lt;2*#REF!),1-0.2*(AF65/#REF!-1)^2,1.6*#REF!/AF65))*$AG$2</f>
        <v>#REF!</v>
      </c>
    </row>
    <row r="66" spans="26:35">
      <c r="Z66" s="3">
        <v>2.85</v>
      </c>
      <c r="AA66" s="70" t="e">
        <f>IF(Z66&lt;#REF!,1,IF(AND(#REF!&lt;=Z66,Z66&lt;2*#REF!),1-0.2*(Z66/#REF!-1)^2,1.6*#REF!/Z66))</f>
        <v>#REF!</v>
      </c>
      <c r="AB66" s="70" t="e">
        <f>IF(Z66&lt;#REF!,1,IF(AND(#REF!&lt;=Z66,Z66&lt;2*#REF!),1-0.2*(Z66/#REF!-1)^2,1.6*#REF!/Z66))</f>
        <v>#REF!</v>
      </c>
      <c r="AC66" s="70" t="e">
        <f>IF(Z66&lt;#REF!,1,IF(AND(#REF!&lt;=Z66,Z66&lt;2*#REF!),1-0.2*(Z66/#REF!-1)^2,1.6*#REF!/Z66))</f>
        <v>#REF!</v>
      </c>
      <c r="AF66" s="3">
        <v>2.85</v>
      </c>
      <c r="AG66" s="70" t="e">
        <f>IF(AF66&lt;#REF!,1,IF(AND(#REF!&lt;=AF66,AF66&lt;2*#REF!),1-0.2*(AF66/#REF!-1)^2,1.6*#REF!/AF66))*$AG$2</f>
        <v>#REF!</v>
      </c>
      <c r="AH66" s="70" t="e">
        <f>IF(AF66&lt;#REF!,1,IF(AND(#REF!&lt;=AF66,AF66&lt;2*#REF!),1-0.2*(AF66/#REF!-1)^2,1.6*#REF!/AF66))*$AG$2</f>
        <v>#REF!</v>
      </c>
      <c r="AI66" s="70" t="e">
        <f>IF(AF66&lt;#REF!,1,IF(AND(#REF!&lt;=AF66,AF66&lt;2*#REF!),1-0.2*(AF66/#REF!-1)^2,1.6*#REF!/AF66))*$AG$2</f>
        <v>#REF!</v>
      </c>
    </row>
    <row r="67" spans="26:35">
      <c r="Z67" s="3">
        <v>2.9</v>
      </c>
      <c r="AA67" s="70" t="e">
        <f>IF(Z67&lt;#REF!,1,IF(AND(#REF!&lt;=Z67,Z67&lt;2*#REF!),1-0.2*(Z67/#REF!-1)^2,1.6*#REF!/Z67))</f>
        <v>#REF!</v>
      </c>
      <c r="AB67" s="70" t="e">
        <f>IF(Z67&lt;#REF!,1,IF(AND(#REF!&lt;=Z67,Z67&lt;2*#REF!),1-0.2*(Z67/#REF!-1)^2,1.6*#REF!/Z67))</f>
        <v>#REF!</v>
      </c>
      <c r="AC67" s="70" t="e">
        <f>IF(Z67&lt;#REF!,1,IF(AND(#REF!&lt;=Z67,Z67&lt;2*#REF!),1-0.2*(Z67/#REF!-1)^2,1.6*#REF!/Z67))</f>
        <v>#REF!</v>
      </c>
      <c r="AF67" s="3">
        <v>2.9</v>
      </c>
      <c r="AG67" s="70" t="e">
        <f>IF(AF67&lt;#REF!,1,IF(AND(#REF!&lt;=AF67,AF67&lt;2*#REF!),1-0.2*(AF67/#REF!-1)^2,1.6*#REF!/AF67))*$AG$2</f>
        <v>#REF!</v>
      </c>
      <c r="AH67" s="70" t="e">
        <f>IF(AF67&lt;#REF!,1,IF(AND(#REF!&lt;=AF67,AF67&lt;2*#REF!),1-0.2*(AF67/#REF!-1)^2,1.6*#REF!/AF67))*$AG$2</f>
        <v>#REF!</v>
      </c>
      <c r="AI67" s="70" t="e">
        <f>IF(AF67&lt;#REF!,1,IF(AND(#REF!&lt;=AF67,AF67&lt;2*#REF!),1-0.2*(AF67/#REF!-1)^2,1.6*#REF!/AF67))*$AG$2</f>
        <v>#REF!</v>
      </c>
    </row>
    <row r="68" spans="26:35">
      <c r="Z68" s="3">
        <v>2.95</v>
      </c>
      <c r="AA68" s="70" t="e">
        <f>IF(Z68&lt;#REF!,1,IF(AND(#REF!&lt;=Z68,Z68&lt;2*#REF!),1-0.2*(Z68/#REF!-1)^2,1.6*#REF!/Z68))</f>
        <v>#REF!</v>
      </c>
      <c r="AB68" s="70" t="e">
        <f>IF(Z68&lt;#REF!,1,IF(AND(#REF!&lt;=Z68,Z68&lt;2*#REF!),1-0.2*(Z68/#REF!-1)^2,1.6*#REF!/Z68))</f>
        <v>#REF!</v>
      </c>
      <c r="AC68" s="70" t="e">
        <f>IF(Z68&lt;#REF!,1,IF(AND(#REF!&lt;=Z68,Z68&lt;2*#REF!),1-0.2*(Z68/#REF!-1)^2,1.6*#REF!/Z68))</f>
        <v>#REF!</v>
      </c>
      <c r="AF68" s="3">
        <v>2.95</v>
      </c>
      <c r="AG68" s="70" t="e">
        <f>IF(AF68&lt;#REF!,1,IF(AND(#REF!&lt;=AF68,AF68&lt;2*#REF!),1-0.2*(AF68/#REF!-1)^2,1.6*#REF!/AF68))*$AG$2</f>
        <v>#REF!</v>
      </c>
      <c r="AH68" s="70" t="e">
        <f>IF(AF68&lt;#REF!,1,IF(AND(#REF!&lt;=AF68,AF68&lt;2*#REF!),1-0.2*(AF68/#REF!-1)^2,1.6*#REF!/AF68))*$AG$2</f>
        <v>#REF!</v>
      </c>
      <c r="AI68" s="70" t="e">
        <f>IF(AF68&lt;#REF!,1,IF(AND(#REF!&lt;=AF68,AF68&lt;2*#REF!),1-0.2*(AF68/#REF!-1)^2,1.6*#REF!/AF68))*$AG$2</f>
        <v>#REF!</v>
      </c>
    </row>
    <row r="69" spans="26:35">
      <c r="Z69" s="3">
        <v>3</v>
      </c>
      <c r="AA69" s="70" t="e">
        <f>IF(Z69&lt;#REF!,1,IF(AND(#REF!&lt;=Z69,Z69&lt;2*#REF!),1-0.2*(Z69/#REF!-1)^2,1.6*#REF!/Z69))</f>
        <v>#REF!</v>
      </c>
      <c r="AB69" s="70" t="e">
        <f>IF(Z69&lt;#REF!,1,IF(AND(#REF!&lt;=Z69,Z69&lt;2*#REF!),1-0.2*(Z69/#REF!-1)^2,1.6*#REF!/Z69))</f>
        <v>#REF!</v>
      </c>
      <c r="AC69" s="70" t="e">
        <f>IF(Z69&lt;#REF!,1,IF(AND(#REF!&lt;=Z69,Z69&lt;2*#REF!),1-0.2*(Z69/#REF!-1)^2,1.6*#REF!/Z69))</f>
        <v>#REF!</v>
      </c>
      <c r="AF69" s="3">
        <v>3</v>
      </c>
      <c r="AG69" s="70" t="e">
        <f>IF(AF69&lt;#REF!,1,IF(AND(#REF!&lt;=AF69,AF69&lt;2*#REF!),1-0.2*(AF69/#REF!-1)^2,1.6*#REF!/AF69))*$AG$2</f>
        <v>#REF!</v>
      </c>
      <c r="AH69" s="70" t="e">
        <f>IF(AF69&lt;#REF!,1,IF(AND(#REF!&lt;=AF69,AF69&lt;2*#REF!),1-0.2*(AF69/#REF!-1)^2,1.6*#REF!/AF69))*$AG$2</f>
        <v>#REF!</v>
      </c>
      <c r="AI69" s="70" t="e">
        <f>IF(AF69&lt;#REF!,1,IF(AND(#REF!&lt;=AF69,AF69&lt;2*#REF!),1-0.2*(AF69/#REF!-1)^2,1.6*#REF!/AF69))*$AG$2</f>
        <v>#REF!</v>
      </c>
    </row>
    <row r="70" spans="26:35">
      <c r="Z70" s="3">
        <v>3.05</v>
      </c>
      <c r="AA70" s="70" t="e">
        <f>IF(Z70&lt;#REF!,1,IF(AND(#REF!&lt;=Z70,Z70&lt;2*#REF!),1-0.2*(Z70/#REF!-1)^2,1.6*#REF!/Z70))</f>
        <v>#REF!</v>
      </c>
      <c r="AB70" s="70" t="e">
        <f>IF(Z70&lt;#REF!,1,IF(AND(#REF!&lt;=Z70,Z70&lt;2*#REF!),1-0.2*(Z70/#REF!-1)^2,1.6*#REF!/Z70))</f>
        <v>#REF!</v>
      </c>
      <c r="AC70" s="70" t="e">
        <f>IF(Z70&lt;#REF!,1,IF(AND(#REF!&lt;=Z70,Z70&lt;2*#REF!),1-0.2*(Z70/#REF!-1)^2,1.6*#REF!/Z70))</f>
        <v>#REF!</v>
      </c>
    </row>
    <row r="71" spans="26:35">
      <c r="Z71" s="3">
        <v>3.1</v>
      </c>
      <c r="AA71" s="70" t="e">
        <f>IF(Z71&lt;#REF!,1,IF(AND(#REF!&lt;=Z71,Z71&lt;2*#REF!),1-0.2*(Z71/#REF!-1)^2,1.6*#REF!/Z71))</f>
        <v>#REF!</v>
      </c>
      <c r="AB71" s="70" t="e">
        <f>IF(Z71&lt;#REF!,1,IF(AND(#REF!&lt;=Z71,Z71&lt;2*#REF!),1-0.2*(Z71/#REF!-1)^2,1.6*#REF!/Z71))</f>
        <v>#REF!</v>
      </c>
      <c r="AC71" s="70" t="e">
        <f>IF(Z71&lt;#REF!,1,IF(AND(#REF!&lt;=Z71,Z71&lt;2*#REF!),1-0.2*(Z71/#REF!-1)^2,1.6*#REF!/Z71))</f>
        <v>#REF!</v>
      </c>
    </row>
    <row r="72" spans="26:35">
      <c r="Z72" s="3">
        <v>3.15</v>
      </c>
      <c r="AA72" s="70" t="e">
        <f>IF(Z72&lt;#REF!,1,IF(AND(#REF!&lt;=Z72,Z72&lt;2*#REF!),1-0.2*(Z72/#REF!-1)^2,1.6*#REF!/Z72))</f>
        <v>#REF!</v>
      </c>
      <c r="AB72" s="70" t="e">
        <f>IF(Z72&lt;#REF!,1,IF(AND(#REF!&lt;=Z72,Z72&lt;2*#REF!),1-0.2*(Z72/#REF!-1)^2,1.6*#REF!/Z72))</f>
        <v>#REF!</v>
      </c>
      <c r="AC72" s="70" t="e">
        <f>IF(Z72&lt;#REF!,1,IF(AND(#REF!&lt;=Z72,Z72&lt;2*#REF!),1-0.2*(Z72/#REF!-1)^2,1.6*#REF!/Z72))</f>
        <v>#REF!</v>
      </c>
    </row>
    <row r="95" spans="24:39">
      <c r="AL95" t="s">
        <v>1050</v>
      </c>
    </row>
    <row r="96" spans="24:39">
      <c r="X96" t="s">
        <v>1035</v>
      </c>
      <c r="AL96" t="s">
        <v>1039</v>
      </c>
      <c r="AM96" s="1">
        <v>20</v>
      </c>
    </row>
    <row r="97" spans="24:50">
      <c r="Y97" t="s">
        <v>1036</v>
      </c>
      <c r="AL97" t="s">
        <v>1051</v>
      </c>
      <c r="AM97" s="80">
        <f>0.0731*AM96^(3/4)</f>
        <v>0.69133711618132154</v>
      </c>
      <c r="AO97" t="s">
        <v>1042</v>
      </c>
      <c r="AP97">
        <f>AM96*0.02</f>
        <v>0.4</v>
      </c>
      <c r="AR97" s="1" t="s">
        <v>1052</v>
      </c>
    </row>
    <row r="98" spans="24:50">
      <c r="Z98" s="46" t="s">
        <v>1038</v>
      </c>
      <c r="AA98" s="78">
        <v>7.3099999999999998E-2</v>
      </c>
      <c r="AC98" t="s">
        <v>1037</v>
      </c>
      <c r="AL98" t="s">
        <v>1053</v>
      </c>
    </row>
    <row r="99" spans="24:50">
      <c r="Z99" s="46"/>
      <c r="AA99" s="78"/>
      <c r="AD99" s="3"/>
      <c r="AE99" s="78"/>
      <c r="AM99" t="s">
        <v>1054</v>
      </c>
    </row>
    <row r="100" spans="24:50">
      <c r="Z100" s="76" t="s">
        <v>1055</v>
      </c>
      <c r="AA100" s="79">
        <f>AA98*AA99^(3/4)</f>
        <v>0</v>
      </c>
      <c r="AD100" s="39" t="s">
        <v>219</v>
      </c>
      <c r="AE100" s="39">
        <f>0.02*AE99</f>
        <v>0</v>
      </c>
      <c r="AL100" s="3"/>
      <c r="AM100" s="81"/>
      <c r="AN100" s="82" t="s">
        <v>1056</v>
      </c>
      <c r="AO100" s="83"/>
      <c r="AP100" s="83"/>
      <c r="AQ100" s="83"/>
      <c r="AR100" s="83"/>
      <c r="AS100" s="83"/>
      <c r="AT100" s="83"/>
      <c r="AU100" s="83"/>
      <c r="AV100" s="83"/>
      <c r="AW100" s="83"/>
      <c r="AX100" s="84"/>
    </row>
    <row r="101" spans="24:50">
      <c r="AL101" s="3" t="s">
        <v>1057</v>
      </c>
      <c r="AM101" s="85" t="s">
        <v>1058</v>
      </c>
      <c r="AN101" s="81">
        <f>$AM$96*0.05</f>
        <v>1</v>
      </c>
      <c r="AO101" s="81">
        <f>$AM$96*0.1</f>
        <v>2</v>
      </c>
      <c r="AP101" s="81">
        <f>$AM$96*0.15</f>
        <v>3</v>
      </c>
      <c r="AQ101" s="81">
        <f>$AM$96*0.2</f>
        <v>4</v>
      </c>
      <c r="AR101" s="81">
        <f>$AM$96*0.25</f>
        <v>5</v>
      </c>
      <c r="AS101" s="81">
        <f>$AM$96*0.3</f>
        <v>6</v>
      </c>
      <c r="AT101" s="81">
        <f>$AM$96*0.35</f>
        <v>7</v>
      </c>
      <c r="AU101" s="81">
        <f>$AM$96*0.4</f>
        <v>8</v>
      </c>
      <c r="AV101" s="81">
        <f>$AM$96*0.45</f>
        <v>9</v>
      </c>
      <c r="AW101" s="81">
        <f>$AM$96*0.5</f>
        <v>10</v>
      </c>
      <c r="AX101" s="81">
        <f>$AM$96*0.55</f>
        <v>11</v>
      </c>
    </row>
    <row r="102" spans="24:50">
      <c r="AB102" t="s">
        <v>1059</v>
      </c>
      <c r="AL102" s="70">
        <f t="shared" ref="AL102:AL111" si="3">AM102/$AM$96</f>
        <v>0</v>
      </c>
      <c r="AM102" s="85">
        <v>0</v>
      </c>
      <c r="AN102" s="70">
        <f t="shared" ref="AN102:AX111" si="4">0.0743/(AN$101*(0.2+($AM102/$AM$96)^2))^0.5*$AM$96^(3/4)</f>
        <v>1.5712536974726785</v>
      </c>
      <c r="AO102" s="70">
        <f t="shared" si="4"/>
        <v>1.1110441444473669</v>
      </c>
      <c r="AP102" s="70">
        <f t="shared" si="4"/>
        <v>0.9071637452010457</v>
      </c>
      <c r="AQ102" s="70">
        <f t="shared" si="4"/>
        <v>0.78562684873633926</v>
      </c>
      <c r="AR102" s="70">
        <f t="shared" si="4"/>
        <v>0.70268601548935972</v>
      </c>
      <c r="AS102" s="70">
        <f t="shared" si="4"/>
        <v>0.64146163587824467</v>
      </c>
      <c r="AT102" s="70">
        <f t="shared" si="4"/>
        <v>0.59387807572906071</v>
      </c>
      <c r="AU102" s="70">
        <f t="shared" si="4"/>
        <v>0.55552207222368344</v>
      </c>
      <c r="AV102" s="70">
        <f t="shared" si="4"/>
        <v>0.52375123249089284</v>
      </c>
      <c r="AW102" s="70">
        <f t="shared" si="4"/>
        <v>0.49687404659748152</v>
      </c>
      <c r="AX102" s="70">
        <f t="shared" si="4"/>
        <v>0.47375081499776989</v>
      </c>
    </row>
    <row r="103" spans="24:50">
      <c r="X103" s="65" t="s">
        <v>1039</v>
      </c>
      <c r="Y103" s="3" t="s">
        <v>1060</v>
      </c>
      <c r="Z103" s="3" t="s">
        <v>1061</v>
      </c>
      <c r="AA103" s="3" t="s">
        <v>1062</v>
      </c>
      <c r="AB103" s="3" t="s">
        <v>1063</v>
      </c>
      <c r="AC103" s="3" t="s">
        <v>1064</v>
      </c>
      <c r="AL103" s="70">
        <f t="shared" si="3"/>
        <v>0.1</v>
      </c>
      <c r="AM103" s="85">
        <f>$AM$96*0.1</f>
        <v>2</v>
      </c>
      <c r="AN103" s="70">
        <f t="shared" si="4"/>
        <v>1.5333865979842392</v>
      </c>
      <c r="AO103" s="70">
        <f t="shared" si="4"/>
        <v>1.084268061615226</v>
      </c>
      <c r="AP103" s="70">
        <f t="shared" si="4"/>
        <v>0.88530116511796497</v>
      </c>
      <c r="AQ103" s="70">
        <f t="shared" si="4"/>
        <v>0.76669329899211958</v>
      </c>
      <c r="AR103" s="70">
        <f t="shared" si="4"/>
        <v>0.68575133377598019</v>
      </c>
      <c r="AS103" s="70">
        <f t="shared" si="4"/>
        <v>0.62600245724726455</v>
      </c>
      <c r="AT103" s="70">
        <f t="shared" si="4"/>
        <v>0.57956565742652477</v>
      </c>
      <c r="AU103" s="70">
        <f t="shared" si="4"/>
        <v>0.54213403080761302</v>
      </c>
      <c r="AV103" s="70">
        <f t="shared" si="4"/>
        <v>0.51112886599474638</v>
      </c>
      <c r="AW103" s="70">
        <f t="shared" si="4"/>
        <v>0.48489941832071515</v>
      </c>
      <c r="AX103" s="70">
        <f t="shared" si="4"/>
        <v>0.46233345491575073</v>
      </c>
    </row>
    <row r="104" spans="24:50">
      <c r="X104" s="65">
        <v>5</v>
      </c>
      <c r="Y104" s="70">
        <f>$AA$98*X104^(3/4)</f>
        <v>0.24442458146888221</v>
      </c>
      <c r="Z104" s="86">
        <f>Y104*1.3</f>
        <v>0.31775195590954691</v>
      </c>
      <c r="AA104" s="3">
        <f t="shared" ref="AA104:AA153" si="5">X104*0.02</f>
        <v>0.1</v>
      </c>
      <c r="AB104" s="3">
        <f t="shared" ref="AB104:AB153" si="6">X104/5*0.1</f>
        <v>0.1</v>
      </c>
      <c r="AC104" s="87">
        <f t="shared" ref="AC104:AC153" si="7">Y104-AA104</f>
        <v>0.14442458146888221</v>
      </c>
      <c r="AL104" s="70">
        <f t="shared" si="3"/>
        <v>0.2</v>
      </c>
      <c r="AM104" s="85">
        <f>$AM$96*0.2</f>
        <v>4</v>
      </c>
      <c r="AN104" s="70">
        <f t="shared" si="4"/>
        <v>1.4343518227819732</v>
      </c>
      <c r="AO104" s="70">
        <f t="shared" si="4"/>
        <v>1.0142399004964184</v>
      </c>
      <c r="AP104" s="70">
        <f t="shared" si="4"/>
        <v>0.82812341099580256</v>
      </c>
      <c r="AQ104" s="70">
        <f t="shared" si="4"/>
        <v>0.71717591139098658</v>
      </c>
      <c r="AR104" s="70">
        <f t="shared" si="4"/>
        <v>0.64146163587824467</v>
      </c>
      <c r="AS104" s="70">
        <f t="shared" si="4"/>
        <v>0.58557167957446632</v>
      </c>
      <c r="AT104" s="70">
        <f t="shared" si="4"/>
        <v>0.54213403080761302</v>
      </c>
      <c r="AU104" s="70">
        <f t="shared" si="4"/>
        <v>0.50711995024820922</v>
      </c>
      <c r="AV104" s="70">
        <f t="shared" si="4"/>
        <v>0.47811727426065775</v>
      </c>
      <c r="AW104" s="70">
        <f t="shared" si="4"/>
        <v>0.45358187260052285</v>
      </c>
      <c r="AX104" s="70">
        <f t="shared" si="4"/>
        <v>0.43247334668455889</v>
      </c>
    </row>
    <row r="105" spans="24:50">
      <c r="X105" s="65">
        <v>10</v>
      </c>
      <c r="Y105" s="70">
        <f t="shared" ref="Y105:Y153" si="8">$AA$98*X105^(3/4)</f>
        <v>0.41107150871414527</v>
      </c>
      <c r="Z105" s="86">
        <f t="shared" ref="Z105:Z153" si="9">Y105*1.3</f>
        <v>0.53439296132838887</v>
      </c>
      <c r="AA105" s="3">
        <f t="shared" si="5"/>
        <v>0.2</v>
      </c>
      <c r="AB105" s="3">
        <f t="shared" si="6"/>
        <v>0.2</v>
      </c>
      <c r="AC105" s="87">
        <f t="shared" si="7"/>
        <v>0.21107150871414526</v>
      </c>
      <c r="AL105" s="70">
        <f t="shared" si="3"/>
        <v>0.3</v>
      </c>
      <c r="AM105" s="85">
        <f>$AM$96*0.3</f>
        <v>6</v>
      </c>
      <c r="AN105" s="70">
        <f t="shared" si="4"/>
        <v>1.3048551727858175</v>
      </c>
      <c r="AO105" s="70">
        <f t="shared" si="4"/>
        <v>0.92267194114319562</v>
      </c>
      <c r="AP105" s="70">
        <f t="shared" si="4"/>
        <v>0.75335848526136739</v>
      </c>
      <c r="AQ105" s="70">
        <f t="shared" si="4"/>
        <v>0.65242758639290876</v>
      </c>
      <c r="AR105" s="70">
        <f t="shared" si="4"/>
        <v>0.58354897342826428</v>
      </c>
      <c r="AS105" s="70">
        <f t="shared" si="4"/>
        <v>0.53270489359273854</v>
      </c>
      <c r="AT105" s="70">
        <f t="shared" si="4"/>
        <v>0.49318889773535562</v>
      </c>
      <c r="AU105" s="70">
        <f t="shared" si="4"/>
        <v>0.46133597057159781</v>
      </c>
      <c r="AV105" s="70">
        <f t="shared" si="4"/>
        <v>0.43495172426193918</v>
      </c>
      <c r="AW105" s="70">
        <f t="shared" si="4"/>
        <v>0.41263143626557408</v>
      </c>
      <c r="AX105" s="70">
        <f t="shared" si="4"/>
        <v>0.39342863762590191</v>
      </c>
    </row>
    <row r="106" spans="24:50">
      <c r="X106" s="65">
        <v>15</v>
      </c>
      <c r="Y106" s="70">
        <f t="shared" si="8"/>
        <v>0.55716755835153498</v>
      </c>
      <c r="Z106" s="86">
        <f t="shared" si="9"/>
        <v>0.72431782585699545</v>
      </c>
      <c r="AA106" s="3">
        <f t="shared" si="5"/>
        <v>0.3</v>
      </c>
      <c r="AB106" s="3">
        <f t="shared" si="6"/>
        <v>0.30000000000000004</v>
      </c>
      <c r="AC106" s="87">
        <f t="shared" si="7"/>
        <v>0.25716755835153499</v>
      </c>
      <c r="AL106" s="70">
        <f t="shared" si="3"/>
        <v>0.4</v>
      </c>
      <c r="AM106" s="85">
        <f>$AM$96*0.4</f>
        <v>8</v>
      </c>
      <c r="AN106" s="70">
        <f t="shared" si="4"/>
        <v>1.1711433591489326</v>
      </c>
      <c r="AO106" s="70">
        <f t="shared" si="4"/>
        <v>0.82812341099580256</v>
      </c>
      <c r="AP106" s="70">
        <f t="shared" si="4"/>
        <v>0.67615993366427896</v>
      </c>
      <c r="AQ106" s="70">
        <f t="shared" si="4"/>
        <v>0.58557167957446632</v>
      </c>
      <c r="AR106" s="70">
        <f t="shared" si="4"/>
        <v>0.52375123249089284</v>
      </c>
      <c r="AS106" s="70">
        <f t="shared" si="4"/>
        <v>0.47811727426065775</v>
      </c>
      <c r="AT106" s="70">
        <f t="shared" si="4"/>
        <v>0.44265058255898249</v>
      </c>
      <c r="AU106" s="70">
        <f t="shared" si="4"/>
        <v>0.41406170549790128</v>
      </c>
      <c r="AV106" s="70">
        <f t="shared" si="4"/>
        <v>0.39038111971631095</v>
      </c>
      <c r="AW106" s="70">
        <f t="shared" si="4"/>
        <v>0.37034804814912226</v>
      </c>
      <c r="AX106" s="70">
        <f t="shared" si="4"/>
        <v>0.35311300891031344</v>
      </c>
    </row>
    <row r="107" spans="24:50">
      <c r="X107" s="65">
        <v>20</v>
      </c>
      <c r="Y107" s="70">
        <f t="shared" si="8"/>
        <v>0.69133711618132154</v>
      </c>
      <c r="Z107" s="86">
        <f t="shared" si="9"/>
        <v>0.89873825103571803</v>
      </c>
      <c r="AA107" s="3">
        <f t="shared" si="5"/>
        <v>0.4</v>
      </c>
      <c r="AB107" s="3">
        <f t="shared" si="6"/>
        <v>0.4</v>
      </c>
      <c r="AC107" s="87">
        <f t="shared" si="7"/>
        <v>0.29133711618132152</v>
      </c>
      <c r="AL107" s="70">
        <f t="shared" si="3"/>
        <v>0.5</v>
      </c>
      <c r="AM107" s="85">
        <f>$AM$96*0.5</f>
        <v>10</v>
      </c>
      <c r="AN107" s="70">
        <f t="shared" si="4"/>
        <v>1.0475024649817857</v>
      </c>
      <c r="AO107" s="70">
        <f t="shared" si="4"/>
        <v>0.74069609629824462</v>
      </c>
      <c r="AP107" s="70">
        <f t="shared" si="4"/>
        <v>0.60477583013403047</v>
      </c>
      <c r="AQ107" s="70">
        <f t="shared" si="4"/>
        <v>0.52375123249089284</v>
      </c>
      <c r="AR107" s="70">
        <f t="shared" si="4"/>
        <v>0.46845734365957314</v>
      </c>
      <c r="AS107" s="70">
        <f t="shared" si="4"/>
        <v>0.42764109058549649</v>
      </c>
      <c r="AT107" s="70">
        <f t="shared" si="4"/>
        <v>0.3959187171527071</v>
      </c>
      <c r="AU107" s="70">
        <f t="shared" si="4"/>
        <v>0.37034804814912231</v>
      </c>
      <c r="AV107" s="70">
        <f t="shared" si="4"/>
        <v>0.34916748832726191</v>
      </c>
      <c r="AW107" s="70">
        <f t="shared" si="4"/>
        <v>0.33124936439832109</v>
      </c>
      <c r="AX107" s="70">
        <f t="shared" si="4"/>
        <v>0.31583387666517992</v>
      </c>
    </row>
    <row r="108" spans="24:50">
      <c r="X108" s="65">
        <v>25</v>
      </c>
      <c r="Y108" s="70">
        <f t="shared" si="8"/>
        <v>0.81728284577617294</v>
      </c>
      <c r="Z108" s="86">
        <f t="shared" si="9"/>
        <v>1.0624676995090248</v>
      </c>
      <c r="AA108" s="3">
        <f t="shared" si="5"/>
        <v>0.5</v>
      </c>
      <c r="AB108" s="3">
        <f t="shared" si="6"/>
        <v>0.5</v>
      </c>
      <c r="AC108" s="87">
        <f t="shared" si="7"/>
        <v>0.31728284577617294</v>
      </c>
      <c r="AL108" s="70">
        <f t="shared" si="3"/>
        <v>0.6</v>
      </c>
      <c r="AM108" s="85">
        <f>$AM$96*0.6</f>
        <v>12</v>
      </c>
      <c r="AN108" s="70">
        <f t="shared" si="4"/>
        <v>0.93900368587089666</v>
      </c>
      <c r="AO108" s="70">
        <f t="shared" si="4"/>
        <v>0.66397587383847378</v>
      </c>
      <c r="AP108" s="70">
        <f t="shared" si="4"/>
        <v>0.54213403080761302</v>
      </c>
      <c r="AQ108" s="70">
        <f t="shared" si="4"/>
        <v>0.46950184293544833</v>
      </c>
      <c r="AR108" s="70">
        <f t="shared" si="4"/>
        <v>0.41993521454603677</v>
      </c>
      <c r="AS108" s="70">
        <f t="shared" si="4"/>
        <v>0.38334664949605979</v>
      </c>
      <c r="AT108" s="70">
        <f t="shared" si="4"/>
        <v>0.35491003328391546</v>
      </c>
      <c r="AU108" s="70">
        <f t="shared" si="4"/>
        <v>0.33198793691923689</v>
      </c>
      <c r="AV108" s="70">
        <f t="shared" si="4"/>
        <v>0.31300122862363228</v>
      </c>
      <c r="AW108" s="70">
        <f t="shared" si="4"/>
        <v>0.29693903786453035</v>
      </c>
      <c r="AX108" s="70">
        <f t="shared" si="4"/>
        <v>0.28312026389041001</v>
      </c>
    </row>
    <row r="109" spans="24:50">
      <c r="X109" s="65">
        <v>30</v>
      </c>
      <c r="Y109" s="70">
        <f t="shared" si="8"/>
        <v>0.93704040502694119</v>
      </c>
      <c r="Z109" s="86">
        <f t="shared" si="9"/>
        <v>1.2181525265350235</v>
      </c>
      <c r="AA109" s="3">
        <f t="shared" si="5"/>
        <v>0.6</v>
      </c>
      <c r="AB109" s="3">
        <f t="shared" si="6"/>
        <v>0.60000000000000009</v>
      </c>
      <c r="AC109" s="87">
        <f t="shared" si="7"/>
        <v>0.33704040502694121</v>
      </c>
      <c r="AL109" s="70">
        <f t="shared" si="3"/>
        <v>0.7</v>
      </c>
      <c r="AM109" s="85">
        <f>$AM$96*0.7</f>
        <v>14</v>
      </c>
      <c r="AN109" s="70">
        <f t="shared" si="4"/>
        <v>0.84593455426126596</v>
      </c>
      <c r="AO109" s="70">
        <f t="shared" si="4"/>
        <v>0.59816605975816062</v>
      </c>
      <c r="AP109" s="70">
        <f t="shared" si="4"/>
        <v>0.48840054261954802</v>
      </c>
      <c r="AQ109" s="70">
        <f t="shared" si="4"/>
        <v>0.42296727713063298</v>
      </c>
      <c r="AR109" s="70">
        <f t="shared" si="4"/>
        <v>0.37831343356883501</v>
      </c>
      <c r="AS109" s="70">
        <f t="shared" si="4"/>
        <v>0.3453513356214718</v>
      </c>
      <c r="AT109" s="70">
        <f t="shared" si="4"/>
        <v>0.31973320800165489</v>
      </c>
      <c r="AU109" s="70">
        <f t="shared" si="4"/>
        <v>0.29908302987908031</v>
      </c>
      <c r="AV109" s="70">
        <f t="shared" si="4"/>
        <v>0.28197818475375536</v>
      </c>
      <c r="AW109" s="70">
        <f t="shared" si="4"/>
        <v>0.26750799429048971</v>
      </c>
      <c r="AX109" s="70">
        <f t="shared" si="4"/>
        <v>0.25505886488010543</v>
      </c>
    </row>
    <row r="110" spans="24:50">
      <c r="X110" s="65">
        <v>35</v>
      </c>
      <c r="Y110" s="70">
        <f t="shared" si="8"/>
        <v>1.0518853588399797</v>
      </c>
      <c r="Z110" s="86">
        <f t="shared" si="9"/>
        <v>1.3674509664919736</v>
      </c>
      <c r="AA110" s="3">
        <f t="shared" si="5"/>
        <v>0.70000000000000007</v>
      </c>
      <c r="AB110" s="3">
        <f t="shared" si="6"/>
        <v>0.70000000000000007</v>
      </c>
      <c r="AC110" s="87">
        <f t="shared" si="7"/>
        <v>0.35188535883997962</v>
      </c>
      <c r="AL110" s="70">
        <f t="shared" si="3"/>
        <v>0.8</v>
      </c>
      <c r="AM110" s="85">
        <f>$AM$96*0.8</f>
        <v>16</v>
      </c>
      <c r="AN110" s="70">
        <f t="shared" si="4"/>
        <v>0.76669329899211958</v>
      </c>
      <c r="AO110" s="70">
        <f t="shared" si="4"/>
        <v>0.54213403080761302</v>
      </c>
      <c r="AP110" s="70">
        <f t="shared" si="4"/>
        <v>0.44265058255898249</v>
      </c>
      <c r="AQ110" s="70">
        <f t="shared" si="4"/>
        <v>0.38334664949605979</v>
      </c>
      <c r="AR110" s="70">
        <f t="shared" si="4"/>
        <v>0.34287566688799009</v>
      </c>
      <c r="AS110" s="70">
        <f t="shared" si="4"/>
        <v>0.31300122862363228</v>
      </c>
      <c r="AT110" s="70">
        <f t="shared" si="4"/>
        <v>0.28978282871326239</v>
      </c>
      <c r="AU110" s="70">
        <f t="shared" si="4"/>
        <v>0.27106701540380651</v>
      </c>
      <c r="AV110" s="70">
        <f t="shared" si="4"/>
        <v>0.25556443299737319</v>
      </c>
      <c r="AW110" s="70">
        <f t="shared" si="4"/>
        <v>0.24244970916035757</v>
      </c>
      <c r="AX110" s="70">
        <f t="shared" si="4"/>
        <v>0.23116672745787537</v>
      </c>
    </row>
    <row r="111" spans="24:50">
      <c r="X111" s="65">
        <v>40</v>
      </c>
      <c r="Y111" s="70">
        <f t="shared" si="8"/>
        <v>1.1626858054574281</v>
      </c>
      <c r="Z111" s="86">
        <f t="shared" si="9"/>
        <v>1.5114915470946566</v>
      </c>
      <c r="AA111" s="3">
        <f t="shared" si="5"/>
        <v>0.8</v>
      </c>
      <c r="AB111" s="3">
        <f t="shared" si="6"/>
        <v>0.8</v>
      </c>
      <c r="AC111" s="87">
        <f t="shared" si="7"/>
        <v>0.36268580545742801</v>
      </c>
      <c r="AL111" s="70">
        <f t="shared" si="3"/>
        <v>0.9</v>
      </c>
      <c r="AM111" s="85">
        <f>$AM$96*0.9</f>
        <v>18</v>
      </c>
      <c r="AN111" s="70">
        <f t="shared" si="4"/>
        <v>0.69919871845238535</v>
      </c>
      <c r="AO111" s="70">
        <f t="shared" si="4"/>
        <v>0.49440815521462533</v>
      </c>
      <c r="AP111" s="70">
        <f t="shared" si="4"/>
        <v>0.40368256831552601</v>
      </c>
      <c r="AQ111" s="70">
        <f t="shared" si="4"/>
        <v>0.34959935922619267</v>
      </c>
      <c r="AR111" s="70">
        <f t="shared" si="4"/>
        <v>0.31269117284805403</v>
      </c>
      <c r="AS111" s="70">
        <f t="shared" si="4"/>
        <v>0.28544668150271019</v>
      </c>
      <c r="AT111" s="70">
        <f t="shared" si="4"/>
        <v>0.26427227514858287</v>
      </c>
      <c r="AU111" s="70">
        <f t="shared" si="4"/>
        <v>0.24720407760731267</v>
      </c>
      <c r="AV111" s="70">
        <f t="shared" si="4"/>
        <v>0.23306623948412847</v>
      </c>
      <c r="AW111" s="70">
        <f t="shared" si="4"/>
        <v>0.22110604873803388</v>
      </c>
      <c r="AX111" s="70">
        <f t="shared" si="4"/>
        <v>0.21081634572762792</v>
      </c>
    </row>
    <row r="112" spans="24:50">
      <c r="X112" s="65">
        <v>45</v>
      </c>
      <c r="Y112" s="70">
        <f t="shared" si="8"/>
        <v>1.2700673811685868</v>
      </c>
      <c r="Z112" s="86">
        <f t="shared" si="9"/>
        <v>1.6510875955191628</v>
      </c>
      <c r="AA112" s="3">
        <f t="shared" si="5"/>
        <v>0.9</v>
      </c>
      <c r="AB112" s="3">
        <f t="shared" si="6"/>
        <v>0.9</v>
      </c>
      <c r="AC112" s="87">
        <f t="shared" si="7"/>
        <v>0.37006738116858673</v>
      </c>
    </row>
    <row r="113" spans="2:29">
      <c r="D113" s="52" t="s">
        <v>1065</v>
      </c>
      <c r="E113" s="52" t="s">
        <v>1066</v>
      </c>
      <c r="F113" s="4" t="s">
        <v>1067</v>
      </c>
      <c r="G113" s="6"/>
      <c r="X113" s="65">
        <v>50</v>
      </c>
      <c r="Y113" s="70">
        <f t="shared" si="8"/>
        <v>1.3745004305230766</v>
      </c>
      <c r="Z113" s="86">
        <f t="shared" si="9"/>
        <v>1.7868505596799995</v>
      </c>
      <c r="AA113" s="3">
        <f t="shared" si="5"/>
        <v>1</v>
      </c>
      <c r="AB113" s="3">
        <f t="shared" si="6"/>
        <v>1</v>
      </c>
      <c r="AC113" s="87">
        <f t="shared" si="7"/>
        <v>0.37450043052307658</v>
      </c>
    </row>
    <row r="114" spans="2:29">
      <c r="B114" t="s">
        <v>1068</v>
      </c>
      <c r="D114" s="63"/>
      <c r="E114" s="63"/>
      <c r="F114" s="3" t="s">
        <v>1069</v>
      </c>
      <c r="G114" s="3" t="s">
        <v>1070</v>
      </c>
      <c r="X114" s="65">
        <v>55</v>
      </c>
      <c r="Y114" s="70">
        <f t="shared" si="8"/>
        <v>1.4763502233107186</v>
      </c>
      <c r="Z114" s="86">
        <f t="shared" si="9"/>
        <v>1.9192552903039344</v>
      </c>
      <c r="AA114" s="3">
        <f t="shared" si="5"/>
        <v>1.1000000000000001</v>
      </c>
      <c r="AB114" s="3">
        <f t="shared" si="6"/>
        <v>1.1000000000000001</v>
      </c>
      <c r="AC114" s="87">
        <f t="shared" si="7"/>
        <v>0.37635022331071855</v>
      </c>
    </row>
    <row r="115" spans="2:29">
      <c r="D115" s="52" t="s">
        <v>1004</v>
      </c>
      <c r="E115" s="3" t="s">
        <v>984</v>
      </c>
      <c r="F115" s="3">
        <v>0.53300000000000003</v>
      </c>
      <c r="G115" s="3">
        <v>0.4</v>
      </c>
      <c r="X115" s="88">
        <v>60</v>
      </c>
      <c r="Y115" s="89">
        <f t="shared" si="8"/>
        <v>1.5759078350700866</v>
      </c>
      <c r="Z115" s="86">
        <f t="shared" si="9"/>
        <v>2.0486801855911128</v>
      </c>
      <c r="AA115" s="88">
        <f t="shared" si="5"/>
        <v>1.2</v>
      </c>
      <c r="AB115" s="88">
        <f t="shared" si="6"/>
        <v>1.2000000000000002</v>
      </c>
      <c r="AC115" s="90">
        <f t="shared" si="7"/>
        <v>0.37590783507008663</v>
      </c>
    </row>
    <row r="116" spans="2:29">
      <c r="D116" s="61"/>
      <c r="E116" s="3" t="s">
        <v>985</v>
      </c>
      <c r="F116" s="3">
        <v>0.53300000000000003</v>
      </c>
      <c r="G116" s="3">
        <v>0.4</v>
      </c>
      <c r="X116" s="65">
        <v>65</v>
      </c>
      <c r="Y116" s="70">
        <f t="shared" si="8"/>
        <v>1.6734101329964106</v>
      </c>
      <c r="Z116" s="86">
        <f t="shared" si="9"/>
        <v>2.175433172895334</v>
      </c>
      <c r="AA116" s="3">
        <f t="shared" si="5"/>
        <v>1.3</v>
      </c>
      <c r="AB116" s="3">
        <f t="shared" si="6"/>
        <v>1.3</v>
      </c>
      <c r="AC116" s="87">
        <f t="shared" si="7"/>
        <v>0.37341013299641057</v>
      </c>
    </row>
    <row r="117" spans="2:29">
      <c r="D117" s="61"/>
      <c r="E117" s="3" t="s">
        <v>986</v>
      </c>
      <c r="F117" s="3">
        <v>0.747</v>
      </c>
      <c r="G117" s="3">
        <v>0.53300000000000003</v>
      </c>
      <c r="X117" s="65">
        <v>70</v>
      </c>
      <c r="Y117" s="70">
        <f t="shared" si="8"/>
        <v>1.7690532550128131</v>
      </c>
      <c r="Z117" s="86">
        <f t="shared" si="9"/>
        <v>2.2997692315166569</v>
      </c>
      <c r="AA117" s="3">
        <f t="shared" si="5"/>
        <v>1.4000000000000001</v>
      </c>
      <c r="AB117" s="3">
        <f t="shared" si="6"/>
        <v>1.4000000000000001</v>
      </c>
      <c r="AC117" s="87">
        <f t="shared" si="7"/>
        <v>0.36905325501281294</v>
      </c>
    </row>
    <row r="118" spans="2:29">
      <c r="D118" s="61"/>
      <c r="E118" s="3" t="s">
        <v>987</v>
      </c>
      <c r="F118" s="3">
        <v>0.77600000000000002</v>
      </c>
      <c r="G118" s="3">
        <v>0.57099999999999995</v>
      </c>
      <c r="X118" s="65">
        <v>75</v>
      </c>
      <c r="Y118" s="70">
        <f t="shared" si="8"/>
        <v>1.8630020144748694</v>
      </c>
      <c r="Z118" s="86">
        <f t="shared" si="9"/>
        <v>2.42190261881733</v>
      </c>
      <c r="AA118" s="3">
        <f t="shared" si="5"/>
        <v>1.5</v>
      </c>
      <c r="AB118" s="3">
        <f t="shared" si="6"/>
        <v>1.5</v>
      </c>
      <c r="AC118" s="87">
        <f t="shared" si="7"/>
        <v>0.36300201447486935</v>
      </c>
    </row>
    <row r="119" spans="2:29">
      <c r="D119" s="63"/>
      <c r="E119" s="3" t="s">
        <v>988</v>
      </c>
      <c r="F119" s="3">
        <v>1.1639999999999999</v>
      </c>
      <c r="G119" s="3">
        <v>0.753</v>
      </c>
      <c r="X119" s="65">
        <v>80</v>
      </c>
      <c r="Y119" s="70">
        <f t="shared" si="8"/>
        <v>1.9553966517510575</v>
      </c>
      <c r="Z119" s="86">
        <f t="shared" si="9"/>
        <v>2.5420156472763749</v>
      </c>
      <c r="AA119" s="3">
        <f t="shared" si="5"/>
        <v>1.6</v>
      </c>
      <c r="AB119" s="3">
        <f t="shared" si="6"/>
        <v>1.6</v>
      </c>
      <c r="AC119" s="87">
        <f t="shared" si="7"/>
        <v>0.35539665175105739</v>
      </c>
    </row>
    <row r="120" spans="2:29">
      <c r="X120" s="65">
        <v>85</v>
      </c>
      <c r="Y120" s="70">
        <f t="shared" si="8"/>
        <v>2.0463578001859704</v>
      </c>
      <c r="Z120" s="86">
        <f t="shared" si="9"/>
        <v>2.6602651402417616</v>
      </c>
      <c r="AA120" s="3">
        <f t="shared" si="5"/>
        <v>1.7</v>
      </c>
      <c r="AB120" s="3">
        <f t="shared" si="6"/>
        <v>1.7000000000000002</v>
      </c>
      <c r="AC120" s="87">
        <f t="shared" si="7"/>
        <v>0.3463578001859704</v>
      </c>
    </row>
    <row r="121" spans="2:29">
      <c r="X121" s="65">
        <v>90</v>
      </c>
      <c r="Y121" s="70">
        <f t="shared" si="8"/>
        <v>2.1359902159106756</v>
      </c>
      <c r="Z121" s="86">
        <f t="shared" si="9"/>
        <v>2.7767872806838785</v>
      </c>
      <c r="AA121" s="3">
        <f t="shared" si="5"/>
        <v>1.8</v>
      </c>
      <c r="AB121" s="3">
        <f t="shared" si="6"/>
        <v>1.8</v>
      </c>
      <c r="AC121" s="87">
        <f t="shared" si="7"/>
        <v>0.33599021591067557</v>
      </c>
    </row>
    <row r="122" spans="2:29">
      <c r="X122" s="65">
        <v>95</v>
      </c>
      <c r="Y122" s="70">
        <f t="shared" si="8"/>
        <v>2.2243856307398988</v>
      </c>
      <c r="Z122" s="86">
        <f t="shared" si="9"/>
        <v>2.8917013199618684</v>
      </c>
      <c r="AA122" s="3">
        <f t="shared" si="5"/>
        <v>1.9000000000000001</v>
      </c>
      <c r="AB122" s="3">
        <f t="shared" si="6"/>
        <v>1.9000000000000001</v>
      </c>
      <c r="AC122" s="87">
        <f t="shared" si="7"/>
        <v>0.32438563073989868</v>
      </c>
    </row>
    <row r="123" spans="2:29">
      <c r="X123" s="65">
        <v>100</v>
      </c>
      <c r="Y123" s="70">
        <f t="shared" si="8"/>
        <v>2.3116249695830859</v>
      </c>
      <c r="Z123" s="86">
        <f t="shared" si="9"/>
        <v>3.0051124604580117</v>
      </c>
      <c r="AA123" s="3">
        <f t="shared" si="5"/>
        <v>2</v>
      </c>
      <c r="AB123" s="3">
        <f t="shared" si="6"/>
        <v>2</v>
      </c>
      <c r="AC123" s="87">
        <f t="shared" si="7"/>
        <v>0.31162496958308594</v>
      </c>
    </row>
    <row r="124" spans="2:29">
      <c r="X124" s="65">
        <v>105</v>
      </c>
      <c r="Y124" s="70">
        <f t="shared" si="8"/>
        <v>2.3977800985831421</v>
      </c>
      <c r="Z124" s="86">
        <f t="shared" si="9"/>
        <v>3.117114128158085</v>
      </c>
      <c r="AA124" s="3">
        <f t="shared" si="5"/>
        <v>2.1</v>
      </c>
      <c r="AB124" s="3">
        <f t="shared" si="6"/>
        <v>2.1</v>
      </c>
      <c r="AC124" s="87">
        <f t="shared" si="7"/>
        <v>0.29778009858314203</v>
      </c>
    </row>
    <row r="125" spans="2:29">
      <c r="X125" s="65">
        <v>110</v>
      </c>
      <c r="Y125" s="70">
        <f t="shared" si="8"/>
        <v>2.4829152208820098</v>
      </c>
      <c r="Z125" s="86">
        <f t="shared" si="9"/>
        <v>3.2277897871466128</v>
      </c>
      <c r="AA125" s="3">
        <f t="shared" si="5"/>
        <v>2.2000000000000002</v>
      </c>
      <c r="AB125" s="3">
        <f t="shared" si="6"/>
        <v>2.2000000000000002</v>
      </c>
      <c r="AC125" s="87">
        <f t="shared" si="7"/>
        <v>0.2829152208820096</v>
      </c>
    </row>
    <row r="126" spans="2:29">
      <c r="X126" s="65">
        <v>115</v>
      </c>
      <c r="Y126" s="70">
        <f t="shared" si="8"/>
        <v>2.5670880038055679</v>
      </c>
      <c r="Z126" s="86">
        <f t="shared" si="9"/>
        <v>3.3372144049472383</v>
      </c>
      <c r="AA126" s="3">
        <f t="shared" si="5"/>
        <v>2.3000000000000003</v>
      </c>
      <c r="AB126" s="3">
        <f t="shared" si="6"/>
        <v>2.3000000000000003</v>
      </c>
      <c r="AC126" s="87">
        <f t="shared" si="7"/>
        <v>0.26708800380556763</v>
      </c>
    </row>
    <row r="127" spans="2:29">
      <c r="X127" s="65">
        <v>120</v>
      </c>
      <c r="Y127" s="70">
        <f t="shared" si="8"/>
        <v>2.6503504985613571</v>
      </c>
      <c r="Z127" s="86">
        <f t="shared" si="9"/>
        <v>3.4454556481297645</v>
      </c>
      <c r="AA127" s="3">
        <f t="shared" si="5"/>
        <v>2.4</v>
      </c>
      <c r="AB127" s="3">
        <f t="shared" si="6"/>
        <v>2.4000000000000004</v>
      </c>
      <c r="AC127" s="87">
        <f t="shared" si="7"/>
        <v>0.25035049856135716</v>
      </c>
    </row>
    <row r="128" spans="2:29">
      <c r="X128" s="65">
        <v>125</v>
      </c>
      <c r="Y128" s="70">
        <f t="shared" si="8"/>
        <v>2.7327498976817806</v>
      </c>
      <c r="Z128" s="86">
        <f t="shared" si="9"/>
        <v>3.5525748669863146</v>
      </c>
      <c r="AA128" s="3">
        <f t="shared" si="5"/>
        <v>2.5</v>
      </c>
      <c r="AB128" s="3">
        <f t="shared" si="6"/>
        <v>2.5</v>
      </c>
      <c r="AC128" s="87">
        <f t="shared" si="7"/>
        <v>0.23274989768178056</v>
      </c>
    </row>
    <row r="129" spans="24:29">
      <c r="X129" s="65">
        <v>130</v>
      </c>
      <c r="Y129" s="70">
        <f t="shared" si="8"/>
        <v>2.8143291641718458</v>
      </c>
      <c r="Z129" s="86">
        <f t="shared" si="9"/>
        <v>3.6586279134233997</v>
      </c>
      <c r="AA129" s="3">
        <f t="shared" si="5"/>
        <v>2.6</v>
      </c>
      <c r="AB129" s="3">
        <f t="shared" si="6"/>
        <v>2.6</v>
      </c>
      <c r="AC129" s="87">
        <f t="shared" si="7"/>
        <v>0.21432916417184567</v>
      </c>
    </row>
    <row r="130" spans="24:29">
      <c r="X130" s="65">
        <v>135</v>
      </c>
      <c r="Y130" s="70">
        <f t="shared" si="8"/>
        <v>2.8951275581818687</v>
      </c>
      <c r="Z130" s="86">
        <f t="shared" si="9"/>
        <v>3.7636658256364295</v>
      </c>
      <c r="AA130" s="3">
        <f t="shared" si="5"/>
        <v>2.7</v>
      </c>
      <c r="AB130" s="3">
        <f t="shared" si="6"/>
        <v>2.7</v>
      </c>
      <c r="AC130" s="87">
        <f t="shared" si="7"/>
        <v>0.19512755818186855</v>
      </c>
    </row>
    <row r="131" spans="24:29">
      <c r="X131" s="65">
        <v>140</v>
      </c>
      <c r="Y131" s="70">
        <f t="shared" si="8"/>
        <v>2.9751810810663772</v>
      </c>
      <c r="Z131" s="86">
        <f t="shared" si="9"/>
        <v>3.8677354053862905</v>
      </c>
      <c r="AA131" s="3">
        <f t="shared" si="5"/>
        <v>2.8000000000000003</v>
      </c>
      <c r="AB131" s="3">
        <f t="shared" si="6"/>
        <v>2.8000000000000003</v>
      </c>
      <c r="AC131" s="87">
        <f t="shared" si="7"/>
        <v>0.17518108106637698</v>
      </c>
    </row>
    <row r="132" spans="24:29">
      <c r="X132" s="65">
        <v>145</v>
      </c>
      <c r="Y132" s="70">
        <f t="shared" si="8"/>
        <v>3.0545228522702428</v>
      </c>
      <c r="Z132" s="86">
        <f t="shared" si="9"/>
        <v>3.9708797079513158</v>
      </c>
      <c r="AA132" s="3">
        <f t="shared" si="5"/>
        <v>2.9</v>
      </c>
      <c r="AB132" s="3">
        <f t="shared" si="6"/>
        <v>2.9000000000000004</v>
      </c>
      <c r="AC132" s="87">
        <f t="shared" si="7"/>
        <v>0.15452285227024287</v>
      </c>
    </row>
    <row r="133" spans="24:29">
      <c r="X133" s="65">
        <v>150</v>
      </c>
      <c r="Y133" s="70">
        <f t="shared" si="8"/>
        <v>3.1331834311647335</v>
      </c>
      <c r="Z133" s="86">
        <f t="shared" si="9"/>
        <v>4.0731384605141541</v>
      </c>
      <c r="AA133" s="3">
        <f t="shared" si="5"/>
        <v>3</v>
      </c>
      <c r="AB133" s="3">
        <f t="shared" si="6"/>
        <v>3</v>
      </c>
      <c r="AC133" s="87">
        <f t="shared" si="7"/>
        <v>0.13318343116473352</v>
      </c>
    </row>
    <row r="134" spans="24:29">
      <c r="X134" s="65">
        <v>155</v>
      </c>
      <c r="Y134" s="70">
        <f t="shared" si="8"/>
        <v>3.2111910934379675</v>
      </c>
      <c r="Z134" s="86">
        <f t="shared" si="9"/>
        <v>4.1745484214693578</v>
      </c>
      <c r="AA134" s="3">
        <f t="shared" si="5"/>
        <v>3.1</v>
      </c>
      <c r="AB134" s="3">
        <f t="shared" si="6"/>
        <v>3.1</v>
      </c>
      <c r="AC134" s="87">
        <f t="shared" si="7"/>
        <v>0.1111910934379674</v>
      </c>
    </row>
    <row r="135" spans="24:29">
      <c r="X135" s="65">
        <v>160</v>
      </c>
      <c r="Y135" s="70">
        <f t="shared" si="8"/>
        <v>3.2885720697131604</v>
      </c>
      <c r="Z135" s="86">
        <f t="shared" si="9"/>
        <v>4.2751436906271083</v>
      </c>
      <c r="AA135" s="3">
        <f t="shared" si="5"/>
        <v>3.2</v>
      </c>
      <c r="AB135" s="3">
        <f t="shared" si="6"/>
        <v>3.2</v>
      </c>
      <c r="AC135" s="87">
        <f t="shared" si="7"/>
        <v>8.8572069713160229E-2</v>
      </c>
    </row>
    <row r="136" spans="24:29">
      <c r="X136" s="65">
        <v>165</v>
      </c>
      <c r="Y136" s="70">
        <f t="shared" si="8"/>
        <v>3.3653507525735451</v>
      </c>
      <c r="Z136" s="86">
        <f t="shared" si="9"/>
        <v>4.3749559783456089</v>
      </c>
      <c r="AA136" s="3">
        <f t="shared" si="5"/>
        <v>3.3000000000000003</v>
      </c>
      <c r="AB136" s="3">
        <f t="shared" si="6"/>
        <v>3.3000000000000003</v>
      </c>
      <c r="AC136" s="87">
        <f t="shared" si="7"/>
        <v>6.5350752573544835E-2</v>
      </c>
    </row>
    <row r="137" spans="24:29">
      <c r="X137" s="65">
        <v>170</v>
      </c>
      <c r="Y137" s="70">
        <f t="shared" si="8"/>
        <v>3.4415498770057189</v>
      </c>
      <c r="Z137" s="86">
        <f t="shared" si="9"/>
        <v>4.4740148401074347</v>
      </c>
      <c r="AA137" s="3">
        <f t="shared" si="5"/>
        <v>3.4</v>
      </c>
      <c r="AB137" s="3">
        <f t="shared" si="6"/>
        <v>3.4000000000000004</v>
      </c>
      <c r="AC137" s="87">
        <f t="shared" si="7"/>
        <v>4.1549877005718994E-2</v>
      </c>
    </row>
    <row r="138" spans="24:29">
      <c r="X138" s="65">
        <v>175</v>
      </c>
      <c r="Y138" s="70">
        <f t="shared" si="8"/>
        <v>3.5171906783544071</v>
      </c>
      <c r="Z138" s="86">
        <f t="shared" si="9"/>
        <v>4.572347881860729</v>
      </c>
      <c r="AA138" s="3">
        <f t="shared" si="5"/>
        <v>3.5</v>
      </c>
      <c r="AB138" s="3">
        <f t="shared" si="6"/>
        <v>3.5</v>
      </c>
      <c r="AC138" s="87">
        <f t="shared" si="7"/>
        <v>1.719067835440713E-2</v>
      </c>
    </row>
    <row r="139" spans="24:29">
      <c r="X139" s="65">
        <v>180</v>
      </c>
      <c r="Y139" s="70">
        <f t="shared" si="8"/>
        <v>3.59229303115259</v>
      </c>
      <c r="Z139" s="86">
        <f t="shared" si="9"/>
        <v>4.669980940498367</v>
      </c>
      <c r="AA139" s="3">
        <f t="shared" si="5"/>
        <v>3.6</v>
      </c>
      <c r="AB139" s="3">
        <f t="shared" si="6"/>
        <v>3.6</v>
      </c>
      <c r="AC139" s="87">
        <f t="shared" si="7"/>
        <v>-7.7069688474100673E-3</v>
      </c>
    </row>
    <row r="140" spans="24:29">
      <c r="X140" s="65">
        <v>185</v>
      </c>
      <c r="Y140" s="70">
        <f t="shared" si="8"/>
        <v>3.6668755716084762</v>
      </c>
      <c r="Z140" s="86">
        <f t="shared" si="9"/>
        <v>4.766938243091019</v>
      </c>
      <c r="AA140" s="3">
        <f t="shared" si="5"/>
        <v>3.7</v>
      </c>
      <c r="AB140" s="3">
        <f t="shared" si="6"/>
        <v>3.7</v>
      </c>
      <c r="AC140" s="87">
        <f t="shared" si="7"/>
        <v>-3.3124428391523963E-2</v>
      </c>
    </row>
    <row r="141" spans="24:29">
      <c r="X141" s="65">
        <v>190</v>
      </c>
      <c r="Y141" s="70">
        <f t="shared" si="8"/>
        <v>3.7409558060621091</v>
      </c>
      <c r="Z141" s="86">
        <f t="shared" si="9"/>
        <v>4.8632425478807422</v>
      </c>
      <c r="AA141" s="3">
        <f t="shared" si="5"/>
        <v>3.8000000000000003</v>
      </c>
      <c r="AB141" s="3">
        <f t="shared" si="6"/>
        <v>3.8000000000000003</v>
      </c>
      <c r="AC141" s="87">
        <f t="shared" si="7"/>
        <v>-5.9044193937891176E-2</v>
      </c>
    </row>
    <row r="142" spans="24:29">
      <c r="X142" s="65">
        <v>195</v>
      </c>
      <c r="Y142" s="70">
        <f t="shared" si="8"/>
        <v>3.8145502073449511</v>
      </c>
      <c r="Z142" s="86">
        <f t="shared" si="9"/>
        <v>4.9589152695484362</v>
      </c>
      <c r="AA142" s="3">
        <f t="shared" si="5"/>
        <v>3.9</v>
      </c>
      <c r="AB142" s="3">
        <f t="shared" si="6"/>
        <v>3.9000000000000004</v>
      </c>
      <c r="AC142" s="87">
        <f t="shared" si="7"/>
        <v>-8.5449792655048817E-2</v>
      </c>
    </row>
    <row r="143" spans="24:29">
      <c r="X143" s="65">
        <v>200</v>
      </c>
      <c r="Y143" s="70">
        <f t="shared" si="8"/>
        <v>3.8876743006667844</v>
      </c>
      <c r="Z143" s="86">
        <f t="shared" si="9"/>
        <v>5.0539765908668199</v>
      </c>
      <c r="AA143" s="3">
        <f t="shared" si="5"/>
        <v>4</v>
      </c>
      <c r="AB143" s="3">
        <f t="shared" si="6"/>
        <v>4</v>
      </c>
      <c r="AC143" s="87">
        <f t="shared" si="7"/>
        <v>-0.11232569933321557</v>
      </c>
    </row>
    <row r="144" spans="24:29">
      <c r="X144" s="65">
        <v>205</v>
      </c>
      <c r="Y144" s="70">
        <f t="shared" si="8"/>
        <v>3.9603427404009497</v>
      </c>
      <c r="Z144" s="86">
        <f t="shared" si="9"/>
        <v>5.1484455625212346</v>
      </c>
      <c r="AA144" s="3">
        <f t="shared" si="5"/>
        <v>4.0999999999999996</v>
      </c>
      <c r="AB144" s="3">
        <f t="shared" si="6"/>
        <v>4.1000000000000005</v>
      </c>
      <c r="AC144" s="87">
        <f t="shared" si="7"/>
        <v>-0.13965725959904995</v>
      </c>
    </row>
    <row r="145" spans="24:41">
      <c r="X145" s="65">
        <v>210</v>
      </c>
      <c r="Y145" s="70">
        <f t="shared" si="8"/>
        <v>4.032569378930523</v>
      </c>
      <c r="Z145" s="86">
        <f t="shared" si="9"/>
        <v>5.2423401926096798</v>
      </c>
      <c r="AA145" s="3">
        <f t="shared" si="5"/>
        <v>4.2</v>
      </c>
      <c r="AB145" s="3">
        <f t="shared" si="6"/>
        <v>4.2</v>
      </c>
      <c r="AC145" s="87">
        <f t="shared" si="7"/>
        <v>-0.16743062106947715</v>
      </c>
    </row>
    <row r="146" spans="24:41">
      <c r="X146" s="65">
        <v>215</v>
      </c>
      <c r="Y146" s="70">
        <f t="shared" si="8"/>
        <v>4.1043673285454796</v>
      </c>
      <c r="Z146" s="86">
        <f t="shared" si="9"/>
        <v>5.3356775271091239</v>
      </c>
      <c r="AA146" s="3">
        <f t="shared" si="5"/>
        <v>4.3</v>
      </c>
      <c r="AB146" s="3">
        <f t="shared" si="6"/>
        <v>4.3</v>
      </c>
      <c r="AC146" s="87">
        <f t="shared" si="7"/>
        <v>-0.19563267145452023</v>
      </c>
    </row>
    <row r="147" spans="24:41">
      <c r="X147" s="65">
        <v>220</v>
      </c>
      <c r="Y147" s="70">
        <f t="shared" si="8"/>
        <v>4.1757490172371323</v>
      </c>
      <c r="Z147" s="86">
        <f t="shared" si="9"/>
        <v>5.4284737224082722</v>
      </c>
      <c r="AA147" s="3">
        <f t="shared" si="5"/>
        <v>4.4000000000000004</v>
      </c>
      <c r="AB147" s="3">
        <f t="shared" si="6"/>
        <v>4.4000000000000004</v>
      </c>
      <c r="AC147" s="87">
        <f t="shared" si="7"/>
        <v>-0.22425098276286803</v>
      </c>
    </row>
    <row r="148" spans="24:41">
      <c r="X148" s="65">
        <v>225</v>
      </c>
      <c r="Y148" s="70">
        <f t="shared" si="8"/>
        <v>4.2467262391164313</v>
      </c>
      <c r="Z148" s="86">
        <f t="shared" si="9"/>
        <v>5.5207441108513606</v>
      </c>
      <c r="AA148" s="3">
        <f t="shared" si="5"/>
        <v>4.5</v>
      </c>
      <c r="AB148" s="3">
        <f t="shared" si="6"/>
        <v>4.5</v>
      </c>
      <c r="AC148" s="87">
        <f t="shared" si="7"/>
        <v>-0.25327376088356868</v>
      </c>
    </row>
    <row r="149" spans="24:41">
      <c r="X149" s="65">
        <v>230</v>
      </c>
      <c r="Y149" s="70">
        <f t="shared" si="8"/>
        <v>4.3173102000818302</v>
      </c>
      <c r="Z149" s="86">
        <f t="shared" si="9"/>
        <v>5.6125032601063793</v>
      </c>
      <c r="AA149" s="3">
        <f t="shared" si="5"/>
        <v>4.6000000000000005</v>
      </c>
      <c r="AB149" s="3">
        <f t="shared" si="6"/>
        <v>4.6000000000000005</v>
      </c>
      <c r="AC149" s="87">
        <f t="shared" si="7"/>
        <v>-0.28268979991817034</v>
      </c>
    </row>
    <row r="150" spans="24:41">
      <c r="X150" s="65">
        <v>235</v>
      </c>
      <c r="Y150" s="70">
        <f t="shared" si="8"/>
        <v>4.3875115592776703</v>
      </c>
      <c r="Z150" s="86">
        <f t="shared" si="9"/>
        <v>5.7037650270609719</v>
      </c>
      <c r="AA150" s="3">
        <f t="shared" si="5"/>
        <v>4.7</v>
      </c>
      <c r="AB150" s="3">
        <f t="shared" si="6"/>
        <v>4.7</v>
      </c>
      <c r="AC150" s="87">
        <f t="shared" si="7"/>
        <v>-0.31248844072232984</v>
      </c>
    </row>
    <row r="151" spans="24:41">
      <c r="X151" s="65">
        <v>240</v>
      </c>
      <c r="Y151" s="70">
        <f t="shared" si="8"/>
        <v>4.4573404668122789</v>
      </c>
      <c r="Z151" s="86">
        <f t="shared" si="9"/>
        <v>5.7945426068559627</v>
      </c>
      <c r="AA151" s="3">
        <f t="shared" si="5"/>
        <v>4.8</v>
      </c>
      <c r="AB151" s="3">
        <f t="shared" si="6"/>
        <v>4.8000000000000007</v>
      </c>
      <c r="AC151" s="87">
        <f t="shared" si="7"/>
        <v>-0.34265953318772091</v>
      </c>
    </row>
    <row r="152" spans="24:41">
      <c r="X152" s="65">
        <v>245</v>
      </c>
      <c r="Y152" s="70">
        <f t="shared" si="8"/>
        <v>4.526806598143966</v>
      </c>
      <c r="Z152" s="86">
        <f t="shared" si="9"/>
        <v>5.8848485775871557</v>
      </c>
      <c r="AA152" s="3">
        <f t="shared" si="5"/>
        <v>4.9000000000000004</v>
      </c>
      <c r="AB152" s="3">
        <f t="shared" si="6"/>
        <v>4.9000000000000004</v>
      </c>
      <c r="AC152" s="87">
        <f t="shared" si="7"/>
        <v>-0.37319340185603433</v>
      </c>
    </row>
    <row r="153" spans="24:41">
      <c r="X153" s="65">
        <v>250</v>
      </c>
      <c r="Y153" s="70">
        <f t="shared" si="8"/>
        <v>4.5959191854911277</v>
      </c>
      <c r="Z153" s="86">
        <f t="shared" si="9"/>
        <v>5.9746949411384662</v>
      </c>
      <c r="AA153" s="3">
        <f t="shared" si="5"/>
        <v>5</v>
      </c>
      <c r="AB153" s="3">
        <f t="shared" si="6"/>
        <v>5</v>
      </c>
      <c r="AC153" s="87">
        <f t="shared" si="7"/>
        <v>-0.40408081450887234</v>
      </c>
    </row>
    <row r="154" spans="24:41">
      <c r="Y154" s="91"/>
      <c r="Z154" s="80"/>
      <c r="AC154" s="92"/>
    </row>
    <row r="155" spans="24:41">
      <c r="Z155" s="80"/>
      <c r="AC155" s="92"/>
      <c r="AM155" t="s">
        <v>219</v>
      </c>
      <c r="AN155" t="s">
        <v>1071</v>
      </c>
      <c r="AO155" t="s">
        <v>1072</v>
      </c>
    </row>
    <row r="156" spans="24:41">
      <c r="Z156" s="80"/>
      <c r="AC156" s="92"/>
      <c r="AM156">
        <v>0</v>
      </c>
      <c r="AN156">
        <f>AM156^(2/3)</f>
        <v>0</v>
      </c>
      <c r="AO156" t="e">
        <f>1/AN156</f>
        <v>#DIV/0!</v>
      </c>
    </row>
    <row r="157" spans="24:41">
      <c r="Z157" s="80"/>
      <c r="AC157" s="92"/>
      <c r="AM157">
        <v>0.05</v>
      </c>
      <c r="AN157" s="86">
        <f t="shared" ref="AN157:AN186" si="10">AM157^(2/3)</f>
        <v>0.13572088082974534</v>
      </c>
      <c r="AO157" s="86">
        <f t="shared" ref="AO157:AO185" si="11">1/AN157</f>
        <v>7.3680629972807727</v>
      </c>
    </row>
    <row r="158" spans="24:41">
      <c r="Z158" s="80"/>
      <c r="AC158" s="92"/>
      <c r="AM158">
        <v>0.1</v>
      </c>
      <c r="AN158" s="86">
        <f t="shared" si="10"/>
        <v>0.21544346900318845</v>
      </c>
      <c r="AO158" s="86">
        <f t="shared" si="11"/>
        <v>4.6415888336127775</v>
      </c>
    </row>
    <row r="159" spans="24:41">
      <c r="Z159" s="80"/>
      <c r="AC159" s="92"/>
      <c r="AM159">
        <v>0.15</v>
      </c>
      <c r="AN159" s="86">
        <f t="shared" si="10"/>
        <v>0.28231080866430858</v>
      </c>
      <c r="AO159" s="86">
        <f t="shared" si="11"/>
        <v>3.5421952306087032</v>
      </c>
    </row>
    <row r="160" spans="24:41">
      <c r="AM160">
        <v>0.2</v>
      </c>
      <c r="AN160" s="86">
        <f t="shared" si="10"/>
        <v>0.34199518933533946</v>
      </c>
      <c r="AO160" s="86">
        <f t="shared" si="11"/>
        <v>2.9240177382128656</v>
      </c>
    </row>
    <row r="161" spans="2:41">
      <c r="AM161">
        <v>0.25</v>
      </c>
      <c r="AN161" s="86">
        <f t="shared" si="10"/>
        <v>0.3968502629920499</v>
      </c>
      <c r="AO161" s="86">
        <f t="shared" si="11"/>
        <v>2.5198420997897459</v>
      </c>
    </row>
    <row r="162" spans="2:41">
      <c r="AM162">
        <v>0.3</v>
      </c>
      <c r="AN162" s="86">
        <f t="shared" si="10"/>
        <v>0.44814047465571644</v>
      </c>
      <c r="AO162" s="86">
        <f t="shared" si="11"/>
        <v>2.2314431669405654</v>
      </c>
    </row>
    <row r="163" spans="2:41">
      <c r="AM163">
        <v>0.35</v>
      </c>
      <c r="AN163" s="86">
        <f t="shared" si="10"/>
        <v>0.49664419418963429</v>
      </c>
      <c r="AO163" s="86">
        <f t="shared" si="11"/>
        <v>2.0135139234471122</v>
      </c>
    </row>
    <row r="164" spans="2:41">
      <c r="AM164">
        <v>0.4</v>
      </c>
      <c r="AN164" s="86">
        <f t="shared" si="10"/>
        <v>0.54288352331898138</v>
      </c>
      <c r="AO164" s="86">
        <f t="shared" si="11"/>
        <v>1.8420157493201932</v>
      </c>
    </row>
    <row r="165" spans="2:41">
      <c r="Y165" s="3" t="s">
        <v>1039</v>
      </c>
      <c r="Z165" t="s">
        <v>1073</v>
      </c>
      <c r="AA165" t="s">
        <v>1074</v>
      </c>
      <c r="AB165" t="s">
        <v>219</v>
      </c>
      <c r="AC165" s="3" t="s">
        <v>1075</v>
      </c>
      <c r="AM165">
        <v>0.45</v>
      </c>
      <c r="AN165" s="86">
        <f t="shared" si="10"/>
        <v>0.58723014617532954</v>
      </c>
      <c r="AO165" s="86">
        <f t="shared" si="11"/>
        <v>1.7029098497634514</v>
      </c>
    </row>
    <row r="166" spans="2:41">
      <c r="D166" s="52" t="s">
        <v>1065</v>
      </c>
      <c r="E166" s="52" t="s">
        <v>1066</v>
      </c>
      <c r="F166" s="4" t="s">
        <v>1013</v>
      </c>
      <c r="G166" s="6"/>
      <c r="Y166" s="3">
        <v>5</v>
      </c>
      <c r="Z166" s="93">
        <f>Y166^(3/4)</f>
        <v>3.3437015248821096</v>
      </c>
      <c r="AA166" s="86">
        <f t="shared" ref="AA166:AA195" si="12">0.015*Y166^(3/4)</f>
        <v>5.0155522873231641E-2</v>
      </c>
      <c r="AB166" s="86">
        <f>6.28*AA166</f>
        <v>0.31497668364389469</v>
      </c>
      <c r="AC166" s="67">
        <f t="shared" ref="AC166:AC195" si="13">$AA$98*Y166^(3/4)</f>
        <v>0.24442458146888221</v>
      </c>
      <c r="AM166">
        <v>0.5</v>
      </c>
      <c r="AN166" s="86">
        <f t="shared" si="10"/>
        <v>0.6299605249474366</v>
      </c>
      <c r="AO166" s="86">
        <f t="shared" si="11"/>
        <v>1.5874010519681994</v>
      </c>
    </row>
    <row r="167" spans="2:41">
      <c r="B167" t="s">
        <v>1076</v>
      </c>
      <c r="D167" s="63"/>
      <c r="E167" s="63"/>
      <c r="F167" s="3" t="s">
        <v>1069</v>
      </c>
      <c r="G167" s="3" t="s">
        <v>1070</v>
      </c>
      <c r="Y167" s="3">
        <v>10</v>
      </c>
      <c r="Z167" s="93">
        <f t="shared" ref="Z167:Z195" si="14">Y167^(3/4)</f>
        <v>5.6234132519034921</v>
      </c>
      <c r="AA167" s="86">
        <f t="shared" si="12"/>
        <v>8.4351198778552378E-2</v>
      </c>
      <c r="AB167" s="86">
        <f t="shared" ref="AB167:AB195" si="15">6.28*AA167</f>
        <v>0.52972552832930897</v>
      </c>
      <c r="AC167" s="67">
        <f t="shared" si="13"/>
        <v>0.41107150871414527</v>
      </c>
      <c r="AM167">
        <v>0.55000000000000004</v>
      </c>
      <c r="AN167" s="86">
        <f t="shared" si="10"/>
        <v>0.67128734445865679</v>
      </c>
      <c r="AO167" s="86">
        <f t="shared" si="11"/>
        <v>1.4896750374557195</v>
      </c>
    </row>
    <row r="168" spans="2:41">
      <c r="D168" s="52" t="s">
        <v>1004</v>
      </c>
      <c r="E168" s="3" t="s">
        <v>984</v>
      </c>
      <c r="F168" s="3">
        <v>1.427</v>
      </c>
      <c r="G168" s="3">
        <v>1.071</v>
      </c>
      <c r="Y168" s="3">
        <v>15</v>
      </c>
      <c r="Z168" s="93">
        <f t="shared" si="14"/>
        <v>7.6219912223192203</v>
      </c>
      <c r="AA168" s="86">
        <f t="shared" si="12"/>
        <v>0.1143298683347883</v>
      </c>
      <c r="AB168" s="86">
        <f t="shared" si="15"/>
        <v>0.71799157314247053</v>
      </c>
      <c r="AC168" s="67">
        <f t="shared" si="13"/>
        <v>0.55716755835153498</v>
      </c>
      <c r="AM168">
        <v>0.6</v>
      </c>
      <c r="AN168" s="86">
        <f t="shared" si="10"/>
        <v>0.71137866089801249</v>
      </c>
      <c r="AO168" s="86">
        <f t="shared" si="11"/>
        <v>1.4057211088362489</v>
      </c>
    </row>
    <row r="169" spans="2:41">
      <c r="D169" s="61"/>
      <c r="E169" s="3" t="s">
        <v>985</v>
      </c>
      <c r="F169" s="3">
        <v>1.427</v>
      </c>
      <c r="G169" s="3">
        <v>1.071</v>
      </c>
      <c r="Y169" s="3">
        <v>20</v>
      </c>
      <c r="Z169" s="93">
        <f t="shared" si="14"/>
        <v>9.4574160900317583</v>
      </c>
      <c r="AA169" s="86">
        <f t="shared" si="12"/>
        <v>0.14186124135047637</v>
      </c>
      <c r="AB169" s="86">
        <f t="shared" si="15"/>
        <v>0.89088859568099166</v>
      </c>
      <c r="AC169" s="67">
        <f t="shared" si="13"/>
        <v>0.69133711618132154</v>
      </c>
      <c r="AM169">
        <v>0.65</v>
      </c>
      <c r="AN169" s="86">
        <f t="shared" si="10"/>
        <v>0.75037018762180763</v>
      </c>
      <c r="AO169" s="86">
        <f t="shared" si="11"/>
        <v>1.332675546678312</v>
      </c>
    </row>
    <row r="170" spans="2:41">
      <c r="D170" s="61"/>
      <c r="E170" s="3" t="s">
        <v>986</v>
      </c>
      <c r="F170" s="3">
        <v>1.998</v>
      </c>
      <c r="G170" s="3">
        <v>1.427</v>
      </c>
      <c r="Y170" s="3">
        <v>25</v>
      </c>
      <c r="Z170" s="93">
        <f t="shared" si="14"/>
        <v>11.180339887498945</v>
      </c>
      <c r="AA170" s="86">
        <f t="shared" si="12"/>
        <v>0.16770509831248417</v>
      </c>
      <c r="AB170" s="86">
        <f t="shared" si="15"/>
        <v>1.0531880174024006</v>
      </c>
      <c r="AC170" s="67">
        <f t="shared" si="13"/>
        <v>0.81728284577617294</v>
      </c>
      <c r="AM170">
        <v>0.7</v>
      </c>
      <c r="AN170" s="86">
        <f t="shared" si="10"/>
        <v>0.78837351631052421</v>
      </c>
      <c r="AO170" s="86">
        <f t="shared" si="11"/>
        <v>1.2684342882037154</v>
      </c>
    </row>
    <row r="171" spans="2:41">
      <c r="D171" s="61"/>
      <c r="E171" s="3" t="s">
        <v>987</v>
      </c>
      <c r="F171" s="3">
        <v>2.0760000000000001</v>
      </c>
      <c r="G171" s="3">
        <v>1.5289999999999999</v>
      </c>
      <c r="Y171" s="3">
        <v>30</v>
      </c>
      <c r="Z171" s="93">
        <f t="shared" si="14"/>
        <v>12.818610191887021</v>
      </c>
      <c r="AA171" s="86">
        <f t="shared" si="12"/>
        <v>0.19227915287830533</v>
      </c>
      <c r="AB171" s="86">
        <f t="shared" si="15"/>
        <v>1.2075130800757574</v>
      </c>
      <c r="AC171" s="67">
        <f t="shared" si="13"/>
        <v>0.93704040502694119</v>
      </c>
      <c r="AM171">
        <v>0.75</v>
      </c>
      <c r="AN171" s="86">
        <f t="shared" si="10"/>
        <v>0.82548181222365669</v>
      </c>
      <c r="AO171" s="86">
        <f t="shared" si="11"/>
        <v>1.2114137285547597</v>
      </c>
    </row>
    <row r="172" spans="2:41">
      <c r="D172" s="63"/>
      <c r="E172" s="3" t="s">
        <v>988</v>
      </c>
      <c r="F172" s="3">
        <v>3.1139999999999999</v>
      </c>
      <c r="G172" s="3">
        <v>2.0150000000000001</v>
      </c>
      <c r="Y172" s="3">
        <v>35</v>
      </c>
      <c r="Z172" s="93">
        <f t="shared" si="14"/>
        <v>14.389676591518191</v>
      </c>
      <c r="AA172" s="86">
        <f t="shared" si="12"/>
        <v>0.21584514887277284</v>
      </c>
      <c r="AB172" s="86">
        <f t="shared" si="15"/>
        <v>1.3555075349210135</v>
      </c>
      <c r="AC172" s="67">
        <f t="shared" si="13"/>
        <v>1.0518853588399797</v>
      </c>
      <c r="AM172">
        <v>0.8</v>
      </c>
      <c r="AN172" s="86">
        <f t="shared" si="10"/>
        <v>0.86177387601275357</v>
      </c>
      <c r="AO172" s="86">
        <f t="shared" si="11"/>
        <v>1.1603972084031946</v>
      </c>
    </row>
    <row r="173" spans="2:41">
      <c r="Y173" s="3">
        <v>40</v>
      </c>
      <c r="Z173" s="93">
        <f t="shared" si="14"/>
        <v>15.905414575341014</v>
      </c>
      <c r="AA173" s="86">
        <f t="shared" si="12"/>
        <v>0.23858121863011519</v>
      </c>
      <c r="AB173" s="86">
        <f t="shared" si="15"/>
        <v>1.4982900529971235</v>
      </c>
      <c r="AC173" s="67">
        <f t="shared" si="13"/>
        <v>1.1626858054574281</v>
      </c>
      <c r="AM173">
        <v>0.85</v>
      </c>
      <c r="AN173" s="86">
        <f t="shared" si="10"/>
        <v>0.8973171131813007</v>
      </c>
      <c r="AO173" s="86">
        <f t="shared" si="11"/>
        <v>1.114433220218717</v>
      </c>
    </row>
    <row r="174" spans="2:41">
      <c r="Y174" s="3">
        <v>45</v>
      </c>
      <c r="Z174" s="93">
        <f t="shared" si="14"/>
        <v>17.374382779324034</v>
      </c>
      <c r="AA174" s="86">
        <f t="shared" si="12"/>
        <v>0.26061574168986051</v>
      </c>
      <c r="AB174" s="86">
        <f t="shared" si="15"/>
        <v>1.636666857812324</v>
      </c>
      <c r="AC174" s="67">
        <f t="shared" si="13"/>
        <v>1.2700673811685868</v>
      </c>
      <c r="AM174">
        <v>0.9</v>
      </c>
      <c r="AN174" s="86">
        <f t="shared" si="10"/>
        <v>0.93216975178615769</v>
      </c>
      <c r="AO174" s="86">
        <f t="shared" si="11"/>
        <v>1.0727659828951441</v>
      </c>
    </row>
    <row r="175" spans="2:41">
      <c r="Y175" s="3">
        <v>50</v>
      </c>
      <c r="Z175" s="93">
        <f t="shared" si="14"/>
        <v>18.803015465431965</v>
      </c>
      <c r="AA175" s="86">
        <f t="shared" si="12"/>
        <v>0.28204523198147946</v>
      </c>
      <c r="AB175" s="86">
        <f t="shared" si="15"/>
        <v>1.7712440568436911</v>
      </c>
      <c r="AC175" s="67">
        <f t="shared" si="13"/>
        <v>1.3745004305230766</v>
      </c>
      <c r="AM175">
        <v>0.95</v>
      </c>
      <c r="AN175" s="86">
        <f t="shared" si="10"/>
        <v>0.96638252978154593</v>
      </c>
      <c r="AO175" s="86">
        <f t="shared" si="11"/>
        <v>1.034786918412167</v>
      </c>
    </row>
    <row r="176" spans="2:41">
      <c r="Y176" s="3">
        <v>55</v>
      </c>
      <c r="Z176" s="93">
        <f t="shared" si="14"/>
        <v>20.196309484414755</v>
      </c>
      <c r="AA176" s="86">
        <f t="shared" si="12"/>
        <v>0.30294464226622131</v>
      </c>
      <c r="AB176" s="86">
        <f t="shared" si="15"/>
        <v>1.9024923534318698</v>
      </c>
      <c r="AC176" s="67">
        <f t="shared" si="13"/>
        <v>1.4763502233107186</v>
      </c>
      <c r="AM176" s="16">
        <v>1</v>
      </c>
      <c r="AN176" s="94">
        <f t="shared" si="10"/>
        <v>1</v>
      </c>
      <c r="AO176" s="94">
        <f t="shared" si="11"/>
        <v>1</v>
      </c>
    </row>
    <row r="177" spans="4:41">
      <c r="Y177" s="3">
        <v>60</v>
      </c>
      <c r="Z177" s="93">
        <f t="shared" si="14"/>
        <v>21.558246717785043</v>
      </c>
      <c r="AA177" s="86">
        <f t="shared" si="12"/>
        <v>0.32337370076677563</v>
      </c>
      <c r="AB177" s="86">
        <f t="shared" si="15"/>
        <v>2.0307868408153511</v>
      </c>
      <c r="AC177" s="67">
        <f t="shared" si="13"/>
        <v>1.5759078350700866</v>
      </c>
      <c r="AM177">
        <v>1.05</v>
      </c>
      <c r="AN177" s="86">
        <f t="shared" si="10"/>
        <v>1.0330615541465069</v>
      </c>
      <c r="AO177" s="86">
        <f t="shared" si="11"/>
        <v>0.96799653029986032</v>
      </c>
    </row>
    <row r="178" spans="4:41">
      <c r="Y178" s="3">
        <v>65</v>
      </c>
      <c r="Z178" s="93">
        <f t="shared" si="14"/>
        <v>22.892067482851036</v>
      </c>
      <c r="AA178" s="86">
        <f t="shared" si="12"/>
        <v>0.34338101224276552</v>
      </c>
      <c r="AB178" s="86">
        <f t="shared" si="15"/>
        <v>2.1564327568845676</v>
      </c>
      <c r="AC178" s="67">
        <f t="shared" si="13"/>
        <v>1.6734101329964106</v>
      </c>
      <c r="AM178">
        <v>1.1000000000000001</v>
      </c>
      <c r="AN178" s="86">
        <f t="shared" si="10"/>
        <v>1.0656022367666107</v>
      </c>
      <c r="AO178" s="86">
        <f t="shared" si="11"/>
        <v>0.93843646859669738</v>
      </c>
    </row>
    <row r="179" spans="4:41">
      <c r="Y179" s="3">
        <v>70</v>
      </c>
      <c r="Z179" s="93">
        <f t="shared" si="14"/>
        <v>24.200454924935883</v>
      </c>
      <c r="AA179" s="86">
        <f t="shared" si="12"/>
        <v>0.36300682387403821</v>
      </c>
      <c r="AB179" s="86">
        <f t="shared" si="15"/>
        <v>2.2796828539289602</v>
      </c>
      <c r="AC179" s="67">
        <f t="shared" si="13"/>
        <v>1.7690532550128131</v>
      </c>
      <c r="AM179">
        <v>1.1499999999999999</v>
      </c>
      <c r="AN179" s="86">
        <f t="shared" si="10"/>
        <v>1.097653399825006</v>
      </c>
      <c r="AO179" s="86">
        <f t="shared" si="11"/>
        <v>0.91103439406230202</v>
      </c>
    </row>
    <row r="180" spans="4:41">
      <c r="Y180" s="3">
        <v>75</v>
      </c>
      <c r="Z180" s="93">
        <f t="shared" si="14"/>
        <v>25.485663672706831</v>
      </c>
      <c r="AA180" s="86">
        <f t="shared" si="12"/>
        <v>0.38228495509060245</v>
      </c>
      <c r="AB180" s="86">
        <f t="shared" si="15"/>
        <v>2.4007495179689835</v>
      </c>
      <c r="AC180" s="67">
        <f t="shared" si="13"/>
        <v>1.8630020144748694</v>
      </c>
      <c r="AM180">
        <v>1.2</v>
      </c>
      <c r="AN180" s="86">
        <f t="shared" si="10"/>
        <v>1.1292432346572341</v>
      </c>
      <c r="AO180" s="86">
        <f t="shared" si="11"/>
        <v>0.88554880765217592</v>
      </c>
    </row>
    <row r="181" spans="4:41">
      <c r="Y181" s="3">
        <v>80</v>
      </c>
      <c r="Z181" s="93">
        <f t="shared" si="14"/>
        <v>26.749612199056873</v>
      </c>
      <c r="AA181" s="86">
        <f t="shared" si="12"/>
        <v>0.40124418298585307</v>
      </c>
      <c r="AB181" s="86">
        <f t="shared" si="15"/>
        <v>2.5198134691511576</v>
      </c>
      <c r="AC181" s="67">
        <f t="shared" si="13"/>
        <v>1.9553966517510575</v>
      </c>
      <c r="AM181">
        <v>1.25</v>
      </c>
      <c r="AN181" s="86">
        <f t="shared" si="10"/>
        <v>1.1603972084031948</v>
      </c>
      <c r="AO181" s="86">
        <f t="shared" si="11"/>
        <v>0.86177387601275346</v>
      </c>
    </row>
    <row r="182" spans="4:41">
      <c r="Y182" s="3">
        <v>85</v>
      </c>
      <c r="Z182" s="93">
        <f t="shared" si="14"/>
        <v>27.993950754938034</v>
      </c>
      <c r="AA182" s="86">
        <f t="shared" si="12"/>
        <v>0.41990926132407047</v>
      </c>
      <c r="AB182" s="86">
        <f t="shared" si="15"/>
        <v>2.6370301611151628</v>
      </c>
      <c r="AC182" s="67">
        <f t="shared" si="13"/>
        <v>2.0463578001859704</v>
      </c>
      <c r="AM182">
        <v>1.3</v>
      </c>
      <c r="AN182" s="86">
        <f t="shared" si="10"/>
        <v>1.1911384251964325</v>
      </c>
      <c r="AO182" s="86">
        <f t="shared" si="11"/>
        <v>0.8395329869700815</v>
      </c>
    </row>
    <row r="183" spans="4:41">
      <c r="Y183" s="3">
        <v>90</v>
      </c>
      <c r="Z183" s="93">
        <f t="shared" si="14"/>
        <v>29.220112392758903</v>
      </c>
      <c r="AA183" s="86">
        <f t="shared" si="12"/>
        <v>0.43830168589138352</v>
      </c>
      <c r="AB183" s="86">
        <f t="shared" si="15"/>
        <v>2.7525345873978888</v>
      </c>
      <c r="AC183" s="67">
        <f t="shared" si="13"/>
        <v>2.1359902159106756</v>
      </c>
      <c r="AM183">
        <v>1.35</v>
      </c>
      <c r="AN183" s="86">
        <f t="shared" si="10"/>
        <v>1.221487927467708</v>
      </c>
      <c r="AO183" s="86">
        <f t="shared" si="11"/>
        <v>0.81867366636453032</v>
      </c>
    </row>
    <row r="184" spans="4:41">
      <c r="Y184" s="3">
        <v>95</v>
      </c>
      <c r="Z184" s="93">
        <f t="shared" si="14"/>
        <v>30.429351993705865</v>
      </c>
      <c r="AA184" s="86">
        <f t="shared" si="12"/>
        <v>0.45644027990558794</v>
      </c>
      <c r="AB184" s="86">
        <f t="shared" si="15"/>
        <v>2.8664449578070923</v>
      </c>
      <c r="AC184" s="67">
        <f t="shared" si="13"/>
        <v>2.2243856307398988</v>
      </c>
      <c r="AM184">
        <v>1.4</v>
      </c>
      <c r="AN184" s="86">
        <f t="shared" si="10"/>
        <v>1.2514649491351946</v>
      </c>
      <c r="AO184" s="86">
        <f t="shared" si="11"/>
        <v>0.79906353005814068</v>
      </c>
    </row>
    <row r="185" spans="4:41">
      <c r="Y185" s="3">
        <v>100</v>
      </c>
      <c r="Z185" s="93">
        <f t="shared" si="14"/>
        <v>31.622776601683803</v>
      </c>
      <c r="AA185" s="86">
        <f t="shared" si="12"/>
        <v>0.47434164902525705</v>
      </c>
      <c r="AB185" s="86">
        <f t="shared" si="15"/>
        <v>2.9788655558786146</v>
      </c>
      <c r="AC185" s="67">
        <f t="shared" si="13"/>
        <v>2.3116249695830859</v>
      </c>
      <c r="AM185">
        <v>1.45</v>
      </c>
      <c r="AN185" s="86">
        <f t="shared" si="10"/>
        <v>1.281087129802762</v>
      </c>
      <c r="AO185" s="86">
        <f t="shared" si="11"/>
        <v>0.78058703169858668</v>
      </c>
    </row>
    <row r="186" spans="4:41">
      <c r="Y186" s="3">
        <v>105</v>
      </c>
      <c r="Z186" s="93">
        <f t="shared" si="14"/>
        <v>32.801369337662685</v>
      </c>
      <c r="AA186" s="86">
        <f t="shared" si="12"/>
        <v>0.49202054006494023</v>
      </c>
      <c r="AB186" s="86">
        <f t="shared" si="15"/>
        <v>3.0898889916078249</v>
      </c>
      <c r="AC186" s="67">
        <f t="shared" si="13"/>
        <v>2.3977800985831421</v>
      </c>
      <c r="AM186">
        <v>1.5</v>
      </c>
      <c r="AN186" s="86">
        <f t="shared" si="10"/>
        <v>1.3103706971044482</v>
      </c>
      <c r="AO186" s="86">
        <f>1/AN186</f>
        <v>0.76314282836888803</v>
      </c>
    </row>
    <row r="187" spans="4:41">
      <c r="Y187" s="3">
        <v>110</v>
      </c>
      <c r="Z187" s="93">
        <f t="shared" si="14"/>
        <v>33.966008493597947</v>
      </c>
      <c r="AA187" s="86">
        <f t="shared" si="12"/>
        <v>0.50949012740396915</v>
      </c>
      <c r="AB187" s="86">
        <f t="shared" si="15"/>
        <v>3.1995980000969264</v>
      </c>
      <c r="AC187" s="67">
        <f t="shared" si="13"/>
        <v>2.4829152208820098</v>
      </c>
    </row>
    <row r="188" spans="4:41">
      <c r="Y188" s="3">
        <v>115</v>
      </c>
      <c r="Z188" s="93">
        <f t="shared" si="14"/>
        <v>35.117482952196553</v>
      </c>
      <c r="AA188" s="86">
        <f t="shared" si="12"/>
        <v>0.52676224428294827</v>
      </c>
      <c r="AB188" s="86">
        <f t="shared" si="15"/>
        <v>3.3080668940969153</v>
      </c>
      <c r="AC188" s="67">
        <f t="shared" si="13"/>
        <v>2.5670880038055679</v>
      </c>
    </row>
    <row r="189" spans="4:41">
      <c r="Y189" s="3">
        <v>120</v>
      </c>
      <c r="Z189" s="93">
        <f t="shared" si="14"/>
        <v>36.256504768281218</v>
      </c>
      <c r="AA189" s="86">
        <f t="shared" si="12"/>
        <v>0.54384757152421825</v>
      </c>
      <c r="AB189" s="86">
        <f t="shared" si="15"/>
        <v>3.4153627491720906</v>
      </c>
      <c r="AC189" s="67">
        <f t="shared" si="13"/>
        <v>2.6503504985613571</v>
      </c>
    </row>
    <row r="190" spans="4:41">
      <c r="Y190" s="3">
        <v>125</v>
      </c>
      <c r="Z190" s="93">
        <f t="shared" si="14"/>
        <v>37.383719530530513</v>
      </c>
      <c r="AA190" s="86">
        <f t="shared" si="12"/>
        <v>0.56075579295795763</v>
      </c>
      <c r="AB190" s="86">
        <f t="shared" si="15"/>
        <v>3.5215463797759741</v>
      </c>
      <c r="AC190" s="67">
        <f t="shared" si="13"/>
        <v>2.7327498976817806</v>
      </c>
    </row>
    <row r="191" spans="4:41">
      <c r="D191" s="63"/>
      <c r="E191" s="3" t="s">
        <v>1069</v>
      </c>
      <c r="F191" s="3" t="s">
        <v>1069</v>
      </c>
      <c r="G191" s="3" t="s">
        <v>1070</v>
      </c>
      <c r="H191" s="3" t="s">
        <v>1070</v>
      </c>
      <c r="Y191" s="3">
        <v>130</v>
      </c>
      <c r="Z191" s="93">
        <f t="shared" si="14"/>
        <v>38.499714968151103</v>
      </c>
      <c r="AA191" s="86">
        <f t="shared" si="12"/>
        <v>0.5774957245222665</v>
      </c>
      <c r="AB191" s="86">
        <f t="shared" si="15"/>
        <v>3.6266731499998337</v>
      </c>
      <c r="AC191" s="67">
        <f t="shared" si="13"/>
        <v>2.8143291641718458</v>
      </c>
    </row>
    <row r="192" spans="4:41">
      <c r="D192" s="3" t="s">
        <v>984</v>
      </c>
      <c r="E192" s="3">
        <v>0.53300000000000003</v>
      </c>
      <c r="F192" s="3">
        <v>1.427</v>
      </c>
      <c r="G192" s="3">
        <v>0.4</v>
      </c>
      <c r="H192" s="3">
        <v>1.071</v>
      </c>
      <c r="Y192" s="3">
        <v>135</v>
      </c>
      <c r="Z192" s="93">
        <f t="shared" si="14"/>
        <v>39.605028155702719</v>
      </c>
      <c r="AA192" s="86">
        <f t="shared" si="12"/>
        <v>0.59407542233554078</v>
      </c>
      <c r="AB192" s="86">
        <f t="shared" si="15"/>
        <v>3.7307936522671961</v>
      </c>
      <c r="AC192" s="67">
        <f t="shared" si="13"/>
        <v>2.8951275581818687</v>
      </c>
    </row>
    <row r="193" spans="4:29">
      <c r="D193" s="3" t="s">
        <v>985</v>
      </c>
      <c r="E193" s="3">
        <v>0.53300000000000003</v>
      </c>
      <c r="F193" s="3">
        <v>1.427</v>
      </c>
      <c r="G193" s="3">
        <v>0.4</v>
      </c>
      <c r="H193" s="3">
        <v>1.071</v>
      </c>
      <c r="Y193" s="3">
        <v>140</v>
      </c>
      <c r="Z193" s="93">
        <f t="shared" si="14"/>
        <v>40.700151587775338</v>
      </c>
      <c r="AA193" s="86">
        <f t="shared" si="12"/>
        <v>0.61050227381663003</v>
      </c>
      <c r="AB193" s="86">
        <f t="shared" si="15"/>
        <v>3.8339542795684367</v>
      </c>
      <c r="AC193" s="67">
        <f t="shared" si="13"/>
        <v>2.9751810810663772</v>
      </c>
    </row>
    <row r="194" spans="4:29">
      <c r="D194" s="3" t="s">
        <v>986</v>
      </c>
      <c r="E194" s="3">
        <v>0.747</v>
      </c>
      <c r="F194" s="3">
        <v>1.998</v>
      </c>
      <c r="G194" s="3">
        <v>0.53300000000000003</v>
      </c>
      <c r="H194" s="3">
        <v>1.427</v>
      </c>
      <c r="Y194" s="3">
        <v>145</v>
      </c>
      <c r="Z194" s="93">
        <f t="shared" si="14"/>
        <v>41.785538334750242</v>
      </c>
      <c r="AA194" s="86">
        <f t="shared" si="12"/>
        <v>0.62678307502125363</v>
      </c>
      <c r="AB194" s="86">
        <f t="shared" si="15"/>
        <v>3.9361977111334729</v>
      </c>
      <c r="AC194" s="67">
        <f t="shared" si="13"/>
        <v>3.0545228522702428</v>
      </c>
    </row>
    <row r="195" spans="4:29">
      <c r="D195" s="3" t="s">
        <v>987</v>
      </c>
      <c r="E195" s="3">
        <v>0.77600000000000002</v>
      </c>
      <c r="F195" s="3">
        <v>2.0760000000000001</v>
      </c>
      <c r="G195" s="3">
        <v>0.57099999999999995</v>
      </c>
      <c r="H195" s="3">
        <v>1.5289999999999999</v>
      </c>
      <c r="Y195" s="3">
        <v>150</v>
      </c>
      <c r="Z195" s="93">
        <f t="shared" si="14"/>
        <v>42.861606445481989</v>
      </c>
      <c r="AA195" s="86">
        <f t="shared" si="12"/>
        <v>0.64292409668222983</v>
      </c>
      <c r="AB195" s="86">
        <f t="shared" si="15"/>
        <v>4.0375633271644036</v>
      </c>
      <c r="AC195" s="67">
        <f t="shared" si="13"/>
        <v>3.1331834311647335</v>
      </c>
    </row>
    <row r="196" spans="4:29">
      <c r="D196" s="3" t="s">
        <v>988</v>
      </c>
      <c r="E196" s="3">
        <v>1.1639999999999999</v>
      </c>
      <c r="F196" s="3">
        <v>3.1139999999999999</v>
      </c>
      <c r="G196" s="3">
        <v>0.753</v>
      </c>
      <c r="H196" s="3">
        <v>2.0150000000000001</v>
      </c>
    </row>
  </sheetData>
  <phoneticPr fontId="2"/>
  <conditionalFormatting sqref="AL102:AL111">
    <cfRule type="cellIs" dxfId="2" priority="2" operator="greaterThan">
      <formula>0.9</formula>
    </cfRule>
  </conditionalFormatting>
  <conditionalFormatting sqref="AN102:AX111">
    <cfRule type="cellIs" dxfId="1" priority="1" operator="lessThan">
      <formula>$AP$97</formula>
    </cfRule>
    <cfRule type="cellIs" dxfId="0" priority="3" operator="lessThan">
      <formula>$AM$97</formula>
    </cfRule>
  </conditionalFormatting>
  <dataValidations count="1">
    <dataValidation type="list" allowBlank="1" showInputMessage="1" showErrorMessage="1" sqref="U9" xr:uid="{00000000-0002-0000-0800-000000000000}">
      <formula1>$W$5:$W$8</formula1>
    </dataValidation>
  </dataValidations>
  <pageMargins left="0.7" right="0.7" top="0.75" bottom="0.75" header="0.3" footer="0.3"/>
  <pageSetup paperSize="9" scale="8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S105"/>
  <sheetViews>
    <sheetView showGridLines="0" view="pageBreakPreview" topLeftCell="A25" zoomScaleNormal="70" zoomScaleSheetLayoutView="100" workbookViewId="0">
      <selection activeCell="F27" sqref="F27"/>
    </sheetView>
  </sheetViews>
  <sheetFormatPr defaultRowHeight="15"/>
  <cols>
    <col min="9" max="10" width="9" style="9"/>
    <col min="11" max="11" width="4.7109375" customWidth="1"/>
    <col min="18" max="18" width="5" customWidth="1"/>
  </cols>
  <sheetData>
    <row r="1" spans="3:19" ht="18.75">
      <c r="C1" s="8" t="s">
        <v>55</v>
      </c>
    </row>
    <row r="2" spans="3:19" ht="15.75" thickBot="1"/>
    <row r="3" spans="3:19" ht="16.5" thickTop="1" thickBot="1">
      <c r="C3" s="10" t="s">
        <v>56</v>
      </c>
      <c r="D3" s="10" t="s">
        <v>57</v>
      </c>
      <c r="E3" s="10"/>
      <c r="F3" s="10"/>
      <c r="G3" s="10"/>
      <c r="H3" s="10"/>
      <c r="I3" s="11" t="s">
        <v>58</v>
      </c>
      <c r="J3" s="12"/>
      <c r="L3" s="10" t="s">
        <v>56</v>
      </c>
      <c r="M3" s="10" t="s">
        <v>59</v>
      </c>
      <c r="N3" s="10"/>
      <c r="O3" s="10"/>
      <c r="P3" s="10"/>
      <c r="Q3" s="10"/>
    </row>
    <row r="4" spans="3:19" ht="15.75" thickTop="1">
      <c r="C4" t="s">
        <v>60</v>
      </c>
      <c r="D4" t="s">
        <v>61</v>
      </c>
      <c r="I4" s="9" t="s">
        <v>62</v>
      </c>
      <c r="J4" s="13">
        <f>I4-2582</f>
        <v>1</v>
      </c>
      <c r="L4" t="s">
        <v>60</v>
      </c>
      <c r="M4" s="14" t="s">
        <v>63</v>
      </c>
    </row>
    <row r="5" spans="3:19">
      <c r="C5" t="s">
        <v>64</v>
      </c>
      <c r="D5" t="s">
        <v>65</v>
      </c>
      <c r="I5" s="9" t="s">
        <v>66</v>
      </c>
      <c r="J5" s="13">
        <f t="shared" ref="J5:J6" si="0">I5-2582</f>
        <v>4</v>
      </c>
      <c r="L5" t="s">
        <v>64</v>
      </c>
      <c r="M5" t="s">
        <v>67</v>
      </c>
    </row>
    <row r="6" spans="3:19">
      <c r="C6" t="s">
        <v>68</v>
      </c>
      <c r="D6" t="s">
        <v>69</v>
      </c>
      <c r="I6" s="9" t="s">
        <v>70</v>
      </c>
      <c r="J6" s="13">
        <f t="shared" si="0"/>
        <v>9</v>
      </c>
      <c r="L6" t="s">
        <v>68</v>
      </c>
      <c r="M6" t="s">
        <v>71</v>
      </c>
    </row>
    <row r="7" spans="3:19" ht="15.75" thickBot="1"/>
    <row r="8" spans="3:19" ht="16.5" thickTop="1" thickBot="1">
      <c r="C8" s="10" t="s">
        <v>72</v>
      </c>
      <c r="D8" s="10" t="s">
        <v>73</v>
      </c>
      <c r="E8" s="10"/>
      <c r="F8" s="10"/>
      <c r="G8" s="10"/>
      <c r="H8" s="10"/>
      <c r="I8" s="11" t="s">
        <v>58</v>
      </c>
      <c r="J8" s="12"/>
      <c r="L8" s="10" t="s">
        <v>72</v>
      </c>
      <c r="M8" s="10" t="s">
        <v>74</v>
      </c>
      <c r="N8" s="10"/>
      <c r="O8" s="10"/>
      <c r="P8" s="10"/>
      <c r="Q8" s="10"/>
    </row>
    <row r="9" spans="3:19" ht="15.75" thickTop="1">
      <c r="C9" t="s">
        <v>60</v>
      </c>
      <c r="D9" t="s">
        <v>75</v>
      </c>
      <c r="I9" s="9" t="s">
        <v>76</v>
      </c>
      <c r="J9" s="13">
        <f>I9-2582</f>
        <v>13</v>
      </c>
      <c r="L9" t="s">
        <v>60</v>
      </c>
      <c r="M9" t="s">
        <v>77</v>
      </c>
      <c r="S9" t="s">
        <v>78</v>
      </c>
    </row>
    <row r="10" spans="3:19">
      <c r="C10" t="s">
        <v>64</v>
      </c>
      <c r="D10" s="1" t="s">
        <v>79</v>
      </c>
      <c r="I10" s="9" t="s">
        <v>80</v>
      </c>
      <c r="J10" s="13">
        <f t="shared" ref="J10:J11" si="1">I10-2582</f>
        <v>15</v>
      </c>
      <c r="L10" t="s">
        <v>64</v>
      </c>
    </row>
    <row r="11" spans="3:19">
      <c r="C11" t="s">
        <v>68</v>
      </c>
      <c r="D11" t="s">
        <v>81</v>
      </c>
      <c r="I11" s="9" t="s">
        <v>82</v>
      </c>
      <c r="J11" s="13">
        <f t="shared" si="1"/>
        <v>23</v>
      </c>
      <c r="L11" t="s">
        <v>68</v>
      </c>
      <c r="M11" t="s">
        <v>83</v>
      </c>
    </row>
    <row r="12" spans="3:19">
      <c r="C12" t="s">
        <v>84</v>
      </c>
      <c r="I12" s="9" t="s">
        <v>85</v>
      </c>
      <c r="J12" s="13">
        <f>I12-2582</f>
        <v>34</v>
      </c>
      <c r="L12" t="s">
        <v>86</v>
      </c>
    </row>
    <row r="13" spans="3:19" ht="15.75" thickBot="1"/>
    <row r="14" spans="3:19" ht="16.5" thickTop="1" thickBot="1">
      <c r="C14" s="10" t="s">
        <v>87</v>
      </c>
      <c r="D14" s="10" t="s">
        <v>88</v>
      </c>
      <c r="E14" s="10"/>
      <c r="F14" s="10"/>
      <c r="G14" s="10"/>
      <c r="H14" s="10"/>
      <c r="I14" s="11" t="s">
        <v>58</v>
      </c>
      <c r="J14" s="12"/>
      <c r="L14" s="10" t="s">
        <v>87</v>
      </c>
      <c r="M14" s="10" t="s">
        <v>89</v>
      </c>
      <c r="N14" s="10"/>
      <c r="O14" s="10"/>
      <c r="P14" s="10"/>
      <c r="Q14" s="10"/>
    </row>
    <row r="15" spans="3:19" ht="15.75" thickTop="1">
      <c r="C15" t="s">
        <v>60</v>
      </c>
      <c r="D15" t="s">
        <v>90</v>
      </c>
      <c r="I15" s="9" t="s">
        <v>91</v>
      </c>
      <c r="L15" t="s">
        <v>60</v>
      </c>
      <c r="M15" t="s">
        <v>92</v>
      </c>
    </row>
    <row r="16" spans="3:19">
      <c r="C16" t="s">
        <v>64</v>
      </c>
      <c r="D16" t="s">
        <v>93</v>
      </c>
      <c r="I16" s="9" t="s">
        <v>94</v>
      </c>
      <c r="L16" t="s">
        <v>64</v>
      </c>
      <c r="M16" t="s">
        <v>95</v>
      </c>
    </row>
    <row r="17" spans="3:17">
      <c r="C17" t="s">
        <v>68</v>
      </c>
      <c r="D17" t="s">
        <v>96</v>
      </c>
      <c r="I17" s="9" t="s">
        <v>97</v>
      </c>
      <c r="L17" t="s">
        <v>68</v>
      </c>
      <c r="M17" t="s">
        <v>98</v>
      </c>
    </row>
    <row r="18" spans="3:17">
      <c r="D18" t="s">
        <v>99</v>
      </c>
    </row>
    <row r="19" spans="3:17">
      <c r="C19" t="s">
        <v>100</v>
      </c>
      <c r="D19" t="s">
        <v>101</v>
      </c>
      <c r="I19" s="9" t="s">
        <v>102</v>
      </c>
      <c r="L19" t="s">
        <v>100</v>
      </c>
      <c r="M19" t="s">
        <v>103</v>
      </c>
    </row>
    <row r="20" spans="3:17">
      <c r="C20" t="s">
        <v>84</v>
      </c>
      <c r="I20" s="9" t="s">
        <v>104</v>
      </c>
      <c r="L20" t="s">
        <v>86</v>
      </c>
    </row>
    <row r="21" spans="3:17" ht="15.75" thickBot="1">
      <c r="I21" s="9" t="s">
        <v>105</v>
      </c>
    </row>
    <row r="22" spans="3:17" ht="16.5" thickTop="1" thickBot="1">
      <c r="C22" s="10" t="s">
        <v>106</v>
      </c>
      <c r="D22" s="10" t="s">
        <v>107</v>
      </c>
      <c r="E22" s="10"/>
      <c r="F22" s="10"/>
      <c r="G22" s="10"/>
      <c r="H22" s="10"/>
      <c r="I22" s="11" t="s">
        <v>58</v>
      </c>
      <c r="J22" s="12"/>
      <c r="L22" s="10" t="s">
        <v>106</v>
      </c>
      <c r="M22" s="10" t="s">
        <v>108</v>
      </c>
      <c r="N22" s="10"/>
      <c r="O22" s="10"/>
      <c r="P22" s="10"/>
      <c r="Q22" s="10"/>
    </row>
    <row r="23" spans="3:17" ht="15.75" thickTop="1">
      <c r="C23" t="s">
        <v>60</v>
      </c>
      <c r="D23" t="s">
        <v>109</v>
      </c>
      <c r="L23" t="s">
        <v>60</v>
      </c>
      <c r="M23" t="s">
        <v>110</v>
      </c>
    </row>
    <row r="24" spans="3:17">
      <c r="C24" t="s">
        <v>64</v>
      </c>
      <c r="D24" t="s">
        <v>111</v>
      </c>
      <c r="L24" t="s">
        <v>64</v>
      </c>
      <c r="M24" t="s">
        <v>112</v>
      </c>
    </row>
    <row r="25" spans="3:17">
      <c r="C25" t="s">
        <v>68</v>
      </c>
      <c r="D25" t="s">
        <v>113</v>
      </c>
      <c r="L25" t="s">
        <v>68</v>
      </c>
      <c r="M25" t="s">
        <v>114</v>
      </c>
    </row>
    <row r="26" spans="3:17">
      <c r="C26" t="s">
        <v>100</v>
      </c>
      <c r="D26" t="s">
        <v>115</v>
      </c>
      <c r="I26" s="9" t="s">
        <v>116</v>
      </c>
      <c r="J26" s="13">
        <f>I26-2582</f>
        <v>322</v>
      </c>
      <c r="L26" t="s">
        <v>100</v>
      </c>
      <c r="M26" t="s">
        <v>117</v>
      </c>
    </row>
    <row r="27" spans="3:17">
      <c r="C27" t="s">
        <v>118</v>
      </c>
      <c r="D27" s="1" t="s">
        <v>119</v>
      </c>
      <c r="I27" s="9" t="s">
        <v>120</v>
      </c>
      <c r="J27" s="13">
        <f t="shared" ref="J27" si="2">I27-2582</f>
        <v>345</v>
      </c>
      <c r="L27" t="s">
        <v>118</v>
      </c>
      <c r="M27" t="s">
        <v>121</v>
      </c>
    </row>
    <row r="28" spans="3:17">
      <c r="D28" t="s">
        <v>122</v>
      </c>
    </row>
    <row r="29" spans="3:17">
      <c r="C29" t="s">
        <v>84</v>
      </c>
      <c r="I29" s="9" t="s">
        <v>123</v>
      </c>
      <c r="L29" t="s">
        <v>86</v>
      </c>
    </row>
    <row r="30" spans="3:17" ht="15.75" thickBot="1"/>
    <row r="31" spans="3:17" ht="16.5" thickTop="1" thickBot="1">
      <c r="C31" s="10" t="s">
        <v>124</v>
      </c>
      <c r="D31" s="10" t="s">
        <v>125</v>
      </c>
      <c r="E31" s="10"/>
      <c r="F31" s="10"/>
      <c r="G31" s="10"/>
      <c r="H31" s="10"/>
      <c r="I31" s="11" t="s">
        <v>58</v>
      </c>
      <c r="J31" s="12"/>
      <c r="L31" s="10" t="s">
        <v>124</v>
      </c>
      <c r="M31" s="10" t="s">
        <v>126</v>
      </c>
      <c r="N31" s="10"/>
      <c r="O31" s="10"/>
      <c r="P31" s="10"/>
      <c r="Q31" s="10"/>
    </row>
    <row r="32" spans="3:17" ht="15.75" thickTop="1">
      <c r="C32" t="s">
        <v>60</v>
      </c>
      <c r="D32" t="s">
        <v>127</v>
      </c>
      <c r="I32" s="9" t="s">
        <v>128</v>
      </c>
      <c r="J32" s="13">
        <f>I32-2582</f>
        <v>378</v>
      </c>
      <c r="L32" t="s">
        <v>60</v>
      </c>
      <c r="M32" t="s">
        <v>59</v>
      </c>
    </row>
    <row r="33" spans="2:17">
      <c r="C33" t="s">
        <v>64</v>
      </c>
      <c r="D33" t="s">
        <v>129</v>
      </c>
      <c r="I33" s="9" t="s">
        <v>130</v>
      </c>
      <c r="J33" s="13">
        <f t="shared" ref="J33" si="3">I33-2582</f>
        <v>381</v>
      </c>
      <c r="L33" t="s">
        <v>64</v>
      </c>
      <c r="M33" t="s">
        <v>126</v>
      </c>
    </row>
    <row r="34" spans="2:17" ht="15.75" thickBot="1">
      <c r="C34" s="15"/>
    </row>
    <row r="35" spans="2:17" ht="16.5" thickTop="1" thickBot="1">
      <c r="C35" s="10" t="s">
        <v>131</v>
      </c>
      <c r="D35" s="10" t="s">
        <v>132</v>
      </c>
      <c r="E35" s="10"/>
      <c r="F35" s="10"/>
      <c r="G35" s="10"/>
      <c r="H35" s="10"/>
      <c r="I35" s="11" t="s">
        <v>58</v>
      </c>
      <c r="J35" s="12"/>
      <c r="L35" s="10" t="s">
        <v>131</v>
      </c>
      <c r="M35" s="10" t="s">
        <v>133</v>
      </c>
      <c r="N35" s="10"/>
      <c r="O35" s="10"/>
      <c r="P35" s="10"/>
      <c r="Q35" s="10"/>
    </row>
    <row r="36" spans="2:17" ht="15.75" thickTop="1">
      <c r="C36" t="s">
        <v>60</v>
      </c>
      <c r="D36" t="s">
        <v>134</v>
      </c>
      <c r="I36" s="9" t="s">
        <v>135</v>
      </c>
      <c r="J36" s="13">
        <f>I36-2578</f>
        <v>478</v>
      </c>
      <c r="L36" t="s">
        <v>60</v>
      </c>
      <c r="M36" t="s">
        <v>136</v>
      </c>
    </row>
    <row r="37" spans="2:17">
      <c r="B37" s="1" t="s">
        <v>137</v>
      </c>
      <c r="C37" t="s">
        <v>64</v>
      </c>
      <c r="D37" s="16" t="s">
        <v>138</v>
      </c>
      <c r="E37" s="16"/>
      <c r="F37" s="16"/>
      <c r="G37" s="16"/>
      <c r="H37" s="16"/>
      <c r="I37" s="9" t="s">
        <v>139</v>
      </c>
      <c r="J37" s="13">
        <f t="shared" ref="J37:J49" si="4">I37-2578</f>
        <v>515</v>
      </c>
      <c r="L37" t="s">
        <v>64</v>
      </c>
      <c r="M37" t="s">
        <v>140</v>
      </c>
    </row>
    <row r="38" spans="2:17">
      <c r="C38" t="s">
        <v>68</v>
      </c>
      <c r="D38" t="s">
        <v>141</v>
      </c>
      <c r="I38" s="9" t="s">
        <v>142</v>
      </c>
      <c r="J38" s="13">
        <f t="shared" si="4"/>
        <v>690</v>
      </c>
      <c r="L38" t="s">
        <v>68</v>
      </c>
      <c r="M38" t="s">
        <v>143</v>
      </c>
    </row>
    <row r="39" spans="2:17">
      <c r="C39" t="s">
        <v>100</v>
      </c>
      <c r="D39" t="s">
        <v>144</v>
      </c>
      <c r="I39" s="9" t="s">
        <v>145</v>
      </c>
      <c r="J39" s="13">
        <f t="shared" si="4"/>
        <v>818</v>
      </c>
      <c r="L39" t="s">
        <v>100</v>
      </c>
      <c r="M39" t="s">
        <v>146</v>
      </c>
    </row>
    <row r="40" spans="2:17">
      <c r="C40" t="s">
        <v>118</v>
      </c>
      <c r="D40" t="s">
        <v>147</v>
      </c>
      <c r="I40" s="9" t="s">
        <v>148</v>
      </c>
      <c r="J40" s="13">
        <f t="shared" si="4"/>
        <v>843</v>
      </c>
      <c r="L40" t="s">
        <v>118</v>
      </c>
      <c r="M40" t="s">
        <v>149</v>
      </c>
    </row>
    <row r="41" spans="2:17">
      <c r="C41" t="s">
        <v>150</v>
      </c>
      <c r="D41" s="16" t="s">
        <v>151</v>
      </c>
      <c r="E41" s="16"/>
      <c r="F41" s="16"/>
      <c r="G41" s="16"/>
      <c r="H41" s="16"/>
      <c r="I41" s="9" t="s">
        <v>152</v>
      </c>
      <c r="J41" s="13">
        <f t="shared" si="4"/>
        <v>871</v>
      </c>
      <c r="L41" t="s">
        <v>150</v>
      </c>
      <c r="M41" t="s">
        <v>153</v>
      </c>
    </row>
    <row r="42" spans="2:17">
      <c r="C42" t="s">
        <v>154</v>
      </c>
      <c r="D42" t="s">
        <v>155</v>
      </c>
      <c r="I42" s="9" t="s">
        <v>156</v>
      </c>
      <c r="J42" s="13">
        <f t="shared" si="4"/>
        <v>999</v>
      </c>
      <c r="L42" t="s">
        <v>154</v>
      </c>
      <c r="M42" t="s">
        <v>157</v>
      </c>
    </row>
    <row r="43" spans="2:17">
      <c r="C43" t="s">
        <v>158</v>
      </c>
      <c r="D43" s="16" t="s">
        <v>159</v>
      </c>
      <c r="E43" s="16"/>
      <c r="F43" s="16"/>
      <c r="G43" s="16"/>
      <c r="H43" s="16"/>
      <c r="I43" s="9" t="s">
        <v>160</v>
      </c>
      <c r="J43" s="13">
        <f t="shared" si="4"/>
        <v>1065</v>
      </c>
      <c r="L43" t="s">
        <v>158</v>
      </c>
      <c r="M43" t="s">
        <v>161</v>
      </c>
    </row>
    <row r="44" spans="2:17">
      <c r="C44" t="s">
        <v>162</v>
      </c>
      <c r="D44" t="s">
        <v>163</v>
      </c>
      <c r="I44" s="9" t="s">
        <v>164</v>
      </c>
      <c r="J44" s="13">
        <f t="shared" si="4"/>
        <v>1128</v>
      </c>
      <c r="L44" t="s">
        <v>162</v>
      </c>
      <c r="M44" t="s">
        <v>165</v>
      </c>
    </row>
    <row r="45" spans="2:17">
      <c r="C45" t="s">
        <v>166</v>
      </c>
      <c r="D45" t="s">
        <v>167</v>
      </c>
      <c r="I45" s="9" t="s">
        <v>168</v>
      </c>
      <c r="J45" s="13">
        <f t="shared" si="4"/>
        <v>1185</v>
      </c>
      <c r="L45" t="s">
        <v>166</v>
      </c>
      <c r="M45" t="s">
        <v>169</v>
      </c>
    </row>
    <row r="46" spans="2:17">
      <c r="C46" t="s">
        <v>170</v>
      </c>
      <c r="D46" t="s">
        <v>171</v>
      </c>
      <c r="I46" s="9" t="s">
        <v>172</v>
      </c>
      <c r="J46" s="13">
        <f t="shared" si="4"/>
        <v>1481</v>
      </c>
      <c r="L46" t="s">
        <v>170</v>
      </c>
      <c r="M46" t="s">
        <v>173</v>
      </c>
    </row>
    <row r="47" spans="2:17">
      <c r="C47" t="s">
        <v>174</v>
      </c>
      <c r="D47" t="s">
        <v>175</v>
      </c>
      <c r="I47" s="9" t="s">
        <v>176</v>
      </c>
      <c r="J47" s="13">
        <f t="shared" si="4"/>
        <v>1542</v>
      </c>
      <c r="L47" t="s">
        <v>174</v>
      </c>
      <c r="M47" t="s">
        <v>177</v>
      </c>
    </row>
    <row r="48" spans="2:17">
      <c r="C48" t="s">
        <v>178</v>
      </c>
      <c r="D48" t="s">
        <v>179</v>
      </c>
      <c r="I48" s="9" t="s">
        <v>180</v>
      </c>
      <c r="J48" s="13">
        <f t="shared" si="4"/>
        <v>1573</v>
      </c>
      <c r="L48" t="s">
        <v>178</v>
      </c>
      <c r="M48" t="s">
        <v>181</v>
      </c>
    </row>
    <row r="49" spans="3:12">
      <c r="C49" t="s">
        <v>84</v>
      </c>
      <c r="I49" s="9" t="s">
        <v>182</v>
      </c>
      <c r="J49" s="13">
        <f t="shared" si="4"/>
        <v>1604</v>
      </c>
      <c r="L49" t="s">
        <v>86</v>
      </c>
    </row>
    <row r="50" spans="3:12" ht="30.6" customHeight="1">
      <c r="C50" t="s">
        <v>183</v>
      </c>
      <c r="D50" s="618" t="s">
        <v>184</v>
      </c>
      <c r="E50" s="618"/>
      <c r="F50" s="618"/>
      <c r="G50" s="618"/>
      <c r="H50" s="618"/>
      <c r="J50" s="13"/>
    </row>
    <row r="51" spans="3:12" ht="35.1" customHeight="1">
      <c r="C51" t="s">
        <v>185</v>
      </c>
      <c r="D51" s="618" t="s">
        <v>186</v>
      </c>
      <c r="E51" s="618"/>
      <c r="F51" s="618"/>
      <c r="G51" s="618"/>
      <c r="H51" s="618"/>
      <c r="J51" s="13"/>
    </row>
    <row r="52" spans="3:12" ht="34.5" customHeight="1">
      <c r="C52" t="s">
        <v>187</v>
      </c>
      <c r="D52" s="618" t="s">
        <v>188</v>
      </c>
      <c r="E52" s="618"/>
      <c r="F52" s="618"/>
      <c r="G52" s="618"/>
      <c r="H52" s="618"/>
      <c r="J52" s="13"/>
    </row>
    <row r="53" spans="3:12" ht="35.25" customHeight="1">
      <c r="C53" t="s">
        <v>189</v>
      </c>
      <c r="D53" s="618" t="s">
        <v>190</v>
      </c>
      <c r="E53" s="618"/>
      <c r="F53" s="618"/>
      <c r="G53" s="618"/>
      <c r="H53" s="618"/>
      <c r="J53" s="13"/>
    </row>
    <row r="54" spans="3:12">
      <c r="C54" t="s">
        <v>191</v>
      </c>
      <c r="D54" s="618" t="s">
        <v>192</v>
      </c>
      <c r="E54" s="618"/>
      <c r="F54" s="618"/>
      <c r="G54" s="618"/>
      <c r="H54" s="618"/>
      <c r="J54" s="13"/>
    </row>
    <row r="55" spans="3:12" ht="52.35" customHeight="1">
      <c r="C55" t="s">
        <v>193</v>
      </c>
      <c r="D55" s="618" t="s">
        <v>194</v>
      </c>
      <c r="E55" s="618"/>
      <c r="F55" s="618"/>
      <c r="G55" s="618"/>
      <c r="H55" s="618"/>
      <c r="J55" s="13"/>
    </row>
    <row r="56" spans="3:12">
      <c r="C56" t="s">
        <v>195</v>
      </c>
      <c r="D56" s="618" t="s">
        <v>196</v>
      </c>
      <c r="E56" s="618"/>
      <c r="F56" s="618"/>
      <c r="G56" s="618"/>
      <c r="H56" s="618"/>
      <c r="J56" s="13"/>
    </row>
    <row r="57" spans="3:12">
      <c r="C57" t="s">
        <v>197</v>
      </c>
      <c r="D57" s="618" t="s">
        <v>198</v>
      </c>
      <c r="E57" s="618"/>
      <c r="F57" s="618"/>
      <c r="G57" s="618"/>
      <c r="H57" s="618"/>
      <c r="J57" s="13"/>
    </row>
    <row r="58" spans="3:12" ht="35.25" customHeight="1">
      <c r="C58" t="s">
        <v>199</v>
      </c>
      <c r="D58" s="618" t="s">
        <v>200</v>
      </c>
      <c r="E58" s="618"/>
      <c r="F58" s="618"/>
      <c r="G58" s="618"/>
      <c r="H58" s="618"/>
      <c r="J58" s="13"/>
    </row>
    <row r="59" spans="3:12">
      <c r="C59" t="s">
        <v>201</v>
      </c>
      <c r="D59" s="618" t="s">
        <v>202</v>
      </c>
      <c r="E59" s="618"/>
      <c r="F59" s="618"/>
      <c r="G59" s="618"/>
      <c r="H59" s="618"/>
      <c r="J59" s="13">
        <v>1729</v>
      </c>
    </row>
    <row r="60" spans="3:12">
      <c r="C60" t="s">
        <v>203</v>
      </c>
      <c r="D60" s="618" t="s">
        <v>204</v>
      </c>
      <c r="E60" s="618"/>
      <c r="F60" s="618"/>
      <c r="G60" s="618"/>
      <c r="H60" s="618"/>
      <c r="J60" s="13"/>
    </row>
    <row r="61" spans="3:12">
      <c r="C61" t="s">
        <v>205</v>
      </c>
      <c r="D61" s="618" t="s">
        <v>206</v>
      </c>
      <c r="E61" s="618"/>
      <c r="F61" s="618"/>
      <c r="G61" s="618"/>
      <c r="H61" s="618"/>
      <c r="J61" s="13"/>
    </row>
    <row r="62" spans="3:12" ht="36.6" customHeight="1">
      <c r="C62" t="s">
        <v>207</v>
      </c>
      <c r="D62" s="618" t="s">
        <v>208</v>
      </c>
      <c r="E62" s="618"/>
      <c r="F62" s="618"/>
      <c r="G62" s="618"/>
      <c r="H62" s="618"/>
      <c r="J62" s="13"/>
    </row>
    <row r="63" spans="3:12">
      <c r="C63" t="s">
        <v>209</v>
      </c>
      <c r="D63" s="618" t="s">
        <v>210</v>
      </c>
      <c r="E63" s="618"/>
      <c r="F63" s="618"/>
      <c r="G63" s="618"/>
      <c r="H63" s="618"/>
      <c r="J63" s="13"/>
    </row>
    <row r="64" spans="3:12" ht="35.85" customHeight="1">
      <c r="C64" t="s">
        <v>211</v>
      </c>
      <c r="D64" s="618" t="s">
        <v>212</v>
      </c>
      <c r="E64" s="618"/>
      <c r="F64" s="618"/>
      <c r="G64" s="618"/>
      <c r="H64" s="618"/>
      <c r="J64" s="13"/>
    </row>
    <row r="65" spans="3:17" ht="36" customHeight="1">
      <c r="C65" t="s">
        <v>213</v>
      </c>
      <c r="D65" s="618" t="s">
        <v>214</v>
      </c>
      <c r="E65" s="618"/>
      <c r="F65" s="618"/>
      <c r="G65" s="618"/>
      <c r="H65" s="618"/>
      <c r="J65" s="13"/>
    </row>
    <row r="66" spans="3:17" ht="36" customHeight="1">
      <c r="C66" t="s">
        <v>215</v>
      </c>
      <c r="D66" s="618" t="s">
        <v>216</v>
      </c>
      <c r="E66" s="618"/>
      <c r="F66" s="618"/>
      <c r="G66" s="618"/>
      <c r="H66" s="618"/>
      <c r="J66" s="13"/>
    </row>
    <row r="67" spans="3:17">
      <c r="C67" t="s">
        <v>217</v>
      </c>
      <c r="D67" s="618" t="s">
        <v>218</v>
      </c>
      <c r="E67" s="618"/>
      <c r="F67" s="618"/>
      <c r="G67" s="618"/>
      <c r="H67" s="618"/>
      <c r="J67" s="13"/>
    </row>
    <row r="68" spans="3:17" ht="36" customHeight="1">
      <c r="C68" t="s">
        <v>219</v>
      </c>
      <c r="D68" s="618" t="s">
        <v>220</v>
      </c>
      <c r="E68" s="618"/>
      <c r="F68" s="618"/>
      <c r="G68" s="618"/>
      <c r="H68" s="618"/>
      <c r="J68" s="13"/>
    </row>
    <row r="69" spans="3:17" ht="36" customHeight="1">
      <c r="C69" t="s">
        <v>221</v>
      </c>
      <c r="D69" s="618" t="s">
        <v>222</v>
      </c>
      <c r="E69" s="618"/>
      <c r="F69" s="618"/>
      <c r="G69" s="618"/>
      <c r="H69" s="618"/>
      <c r="J69" s="13"/>
    </row>
    <row r="70" spans="3:17" ht="15.75" thickBot="1"/>
    <row r="71" spans="3:17" ht="16.5" thickTop="1" thickBot="1">
      <c r="C71" s="10" t="s">
        <v>223</v>
      </c>
      <c r="D71" s="10" t="s">
        <v>224</v>
      </c>
      <c r="E71" s="10"/>
      <c r="F71" s="10"/>
      <c r="G71" s="10"/>
      <c r="H71" s="10"/>
      <c r="I71" s="11" t="s">
        <v>225</v>
      </c>
      <c r="J71" s="12"/>
      <c r="L71" s="10" t="s">
        <v>223</v>
      </c>
      <c r="M71" s="10" t="s">
        <v>226</v>
      </c>
      <c r="N71" s="10"/>
      <c r="O71" s="10"/>
      <c r="P71" s="10"/>
      <c r="Q71" s="10"/>
    </row>
    <row r="72" spans="3:17" ht="15.75" thickTop="1">
      <c r="C72" t="s">
        <v>60</v>
      </c>
      <c r="D72" t="s">
        <v>227</v>
      </c>
      <c r="I72" s="9" t="s">
        <v>228</v>
      </c>
      <c r="K72">
        <v>999</v>
      </c>
      <c r="L72" t="s">
        <v>60</v>
      </c>
      <c r="M72" t="s">
        <v>229</v>
      </c>
    </row>
    <row r="73" spans="3:17">
      <c r="C73" t="s">
        <v>64</v>
      </c>
      <c r="D73" t="s">
        <v>230</v>
      </c>
      <c r="I73" s="9" t="s">
        <v>231</v>
      </c>
      <c r="L73" t="s">
        <v>64</v>
      </c>
      <c r="M73" t="s">
        <v>232</v>
      </c>
    </row>
    <row r="74" spans="3:17">
      <c r="C74" t="s">
        <v>68</v>
      </c>
      <c r="D74" t="s">
        <v>233</v>
      </c>
      <c r="I74" s="9" t="s">
        <v>234</v>
      </c>
      <c r="L74" t="s">
        <v>68</v>
      </c>
      <c r="M74" t="s">
        <v>235</v>
      </c>
    </row>
    <row r="75" spans="3:17">
      <c r="C75" t="s">
        <v>100</v>
      </c>
      <c r="D75" t="s">
        <v>236</v>
      </c>
      <c r="I75" s="9" t="s">
        <v>237</v>
      </c>
      <c r="L75" t="s">
        <v>100</v>
      </c>
      <c r="M75" t="s">
        <v>238</v>
      </c>
    </row>
    <row r="76" spans="3:17">
      <c r="C76" t="s">
        <v>118</v>
      </c>
      <c r="D76" t="s">
        <v>239</v>
      </c>
      <c r="I76" s="9" t="s">
        <v>240</v>
      </c>
      <c r="L76" t="s">
        <v>118</v>
      </c>
      <c r="M76" t="s">
        <v>241</v>
      </c>
    </row>
    <row r="77" spans="3:17">
      <c r="D77" t="s">
        <v>242</v>
      </c>
    </row>
    <row r="78" spans="3:17">
      <c r="C78" t="s">
        <v>84</v>
      </c>
      <c r="I78" s="9" t="s">
        <v>243</v>
      </c>
      <c r="L78" t="s">
        <v>86</v>
      </c>
    </row>
    <row r="82" spans="3:17" ht="15.75" thickBot="1"/>
    <row r="83" spans="3:17" ht="16.5" thickTop="1" thickBot="1">
      <c r="C83" s="10" t="s">
        <v>244</v>
      </c>
      <c r="D83" s="10" t="s">
        <v>245</v>
      </c>
      <c r="E83" s="10"/>
      <c r="F83" s="10"/>
      <c r="G83" s="10"/>
      <c r="H83" s="10"/>
      <c r="I83" s="11" t="s">
        <v>225</v>
      </c>
      <c r="J83" s="12"/>
      <c r="L83" s="10" t="s">
        <v>244</v>
      </c>
      <c r="M83" s="17" t="s">
        <v>246</v>
      </c>
      <c r="N83" s="10"/>
      <c r="O83" s="10"/>
      <c r="P83" s="10"/>
      <c r="Q83" s="10"/>
    </row>
    <row r="84" spans="3:17" ht="15.75" thickTop="1">
      <c r="C84" t="s">
        <v>60</v>
      </c>
      <c r="D84" t="s">
        <v>247</v>
      </c>
      <c r="I84" s="9" t="s">
        <v>248</v>
      </c>
      <c r="L84" t="s">
        <v>60</v>
      </c>
      <c r="M84" s="2" t="s">
        <v>249</v>
      </c>
    </row>
    <row r="85" spans="3:17">
      <c r="D85" t="s">
        <v>250</v>
      </c>
      <c r="M85" s="2"/>
    </row>
    <row r="86" spans="3:17">
      <c r="C86" t="s">
        <v>64</v>
      </c>
      <c r="D86" t="s">
        <v>251</v>
      </c>
      <c r="I86" s="9" t="s">
        <v>252</v>
      </c>
      <c r="L86" t="s">
        <v>64</v>
      </c>
      <c r="M86" s="2" t="s">
        <v>253</v>
      </c>
    </row>
    <row r="87" spans="3:17">
      <c r="C87" t="s">
        <v>68</v>
      </c>
      <c r="D87" t="s">
        <v>254</v>
      </c>
      <c r="I87" s="9" t="s">
        <v>255</v>
      </c>
      <c r="L87" t="s">
        <v>68</v>
      </c>
      <c r="M87" s="2" t="s">
        <v>256</v>
      </c>
    </row>
    <row r="88" spans="3:17">
      <c r="C88" t="s">
        <v>100</v>
      </c>
      <c r="D88" t="s">
        <v>257</v>
      </c>
      <c r="I88" s="9" t="s">
        <v>258</v>
      </c>
      <c r="L88" t="s">
        <v>100</v>
      </c>
      <c r="M88" s="2" t="s">
        <v>259</v>
      </c>
    </row>
    <row r="89" spans="3:17">
      <c r="C89" t="s">
        <v>118</v>
      </c>
      <c r="D89" t="s">
        <v>260</v>
      </c>
      <c r="I89" s="9" t="s">
        <v>261</v>
      </c>
      <c r="L89" t="s">
        <v>118</v>
      </c>
      <c r="M89" s="2" t="s">
        <v>262</v>
      </c>
    </row>
    <row r="90" spans="3:17">
      <c r="C90" t="s">
        <v>150</v>
      </c>
      <c r="D90" t="s">
        <v>263</v>
      </c>
      <c r="I90" s="9" t="s">
        <v>264</v>
      </c>
      <c r="L90" t="s">
        <v>150</v>
      </c>
      <c r="M90" s="2" t="s">
        <v>265</v>
      </c>
    </row>
    <row r="91" spans="3:17">
      <c r="C91" t="s">
        <v>154</v>
      </c>
      <c r="D91" t="s">
        <v>266</v>
      </c>
      <c r="I91" s="9" t="s">
        <v>267</v>
      </c>
      <c r="L91" t="s">
        <v>154</v>
      </c>
      <c r="M91" s="2" t="s">
        <v>268</v>
      </c>
    </row>
    <row r="92" spans="3:17">
      <c r="C92" t="s">
        <v>158</v>
      </c>
      <c r="D92" t="s">
        <v>269</v>
      </c>
      <c r="I92" s="9" t="s">
        <v>270</v>
      </c>
      <c r="L92" t="s">
        <v>158</v>
      </c>
      <c r="M92" s="2" t="s">
        <v>271</v>
      </c>
    </row>
    <row r="93" spans="3:17">
      <c r="C93" t="s">
        <v>84</v>
      </c>
      <c r="I93" s="9" t="s">
        <v>272</v>
      </c>
      <c r="L93" t="s">
        <v>86</v>
      </c>
      <c r="M93" s="2"/>
    </row>
    <row r="94" spans="3:17" ht="15.75" thickBot="1">
      <c r="M94" s="2"/>
    </row>
    <row r="95" spans="3:17" ht="15.75" thickTop="1">
      <c r="C95" s="18" t="s">
        <v>273</v>
      </c>
      <c r="D95" s="18" t="s">
        <v>274</v>
      </c>
      <c r="E95" s="18"/>
      <c r="F95" s="18"/>
      <c r="G95" s="18"/>
      <c r="H95" s="18"/>
      <c r="I95" s="19" t="s">
        <v>225</v>
      </c>
      <c r="J95" s="12"/>
      <c r="L95" s="18" t="s">
        <v>273</v>
      </c>
      <c r="M95" s="18" t="s">
        <v>275</v>
      </c>
      <c r="N95" s="18"/>
      <c r="O95" s="18"/>
      <c r="P95" s="18"/>
      <c r="Q95" s="18"/>
    </row>
    <row r="96" spans="3:17" ht="15.75" thickBot="1">
      <c r="C96" s="20"/>
      <c r="D96" s="20" t="s">
        <v>276</v>
      </c>
      <c r="E96" s="20"/>
      <c r="F96" s="20"/>
      <c r="G96" s="20"/>
      <c r="H96" s="20"/>
      <c r="I96" s="21"/>
      <c r="L96" s="20"/>
      <c r="M96" s="20"/>
      <c r="N96" s="20"/>
      <c r="O96" s="20"/>
      <c r="P96" s="20"/>
      <c r="Q96" s="20"/>
    </row>
    <row r="97" spans="3:17" ht="15.75" thickTop="1">
      <c r="C97" t="s">
        <v>60</v>
      </c>
      <c r="D97" t="s">
        <v>277</v>
      </c>
      <c r="I97" s="9" t="s">
        <v>278</v>
      </c>
      <c r="L97" t="s">
        <v>60</v>
      </c>
      <c r="M97" t="s">
        <v>279</v>
      </c>
    </row>
    <row r="98" spans="3:17">
      <c r="C98" t="s">
        <v>64</v>
      </c>
      <c r="D98" t="s">
        <v>280</v>
      </c>
      <c r="I98" s="9" t="s">
        <v>281</v>
      </c>
      <c r="L98" t="s">
        <v>64</v>
      </c>
      <c r="M98" t="s">
        <v>282</v>
      </c>
    </row>
    <row r="99" spans="3:17">
      <c r="C99" t="s">
        <v>68</v>
      </c>
      <c r="D99" t="s">
        <v>283</v>
      </c>
      <c r="I99" s="9" t="s">
        <v>284</v>
      </c>
      <c r="L99" t="s">
        <v>68</v>
      </c>
      <c r="M99" t="s">
        <v>285</v>
      </c>
    </row>
    <row r="100" spans="3:17" ht="15.75" thickBot="1"/>
    <row r="101" spans="3:17" ht="16.5" thickTop="1" thickBot="1">
      <c r="C101" s="10" t="s">
        <v>286</v>
      </c>
      <c r="D101" s="10" t="s">
        <v>287</v>
      </c>
      <c r="E101" s="10"/>
      <c r="F101" s="10"/>
      <c r="G101" s="10"/>
      <c r="H101" s="10"/>
      <c r="I101" s="11" t="s">
        <v>225</v>
      </c>
      <c r="J101" s="12"/>
      <c r="L101" s="10" t="s">
        <v>286</v>
      </c>
      <c r="M101" s="10" t="s">
        <v>288</v>
      </c>
      <c r="N101" s="10"/>
      <c r="O101" s="10"/>
      <c r="P101" s="10"/>
      <c r="Q101" s="10"/>
    </row>
    <row r="102" spans="3:17" ht="15.75" thickTop="1">
      <c r="C102" t="s">
        <v>60</v>
      </c>
      <c r="D102" t="s">
        <v>289</v>
      </c>
      <c r="I102" s="9" t="s">
        <v>290</v>
      </c>
      <c r="L102" t="s">
        <v>60</v>
      </c>
      <c r="M102" t="s">
        <v>291</v>
      </c>
    </row>
    <row r="103" spans="3:17">
      <c r="C103" t="s">
        <v>64</v>
      </c>
      <c r="D103" t="s">
        <v>292</v>
      </c>
      <c r="I103" s="9" t="s">
        <v>293</v>
      </c>
      <c r="L103" t="s">
        <v>64</v>
      </c>
      <c r="M103" t="s">
        <v>294</v>
      </c>
    </row>
    <row r="104" spans="3:17">
      <c r="C104" t="s">
        <v>68</v>
      </c>
      <c r="D104" t="s">
        <v>295</v>
      </c>
      <c r="I104" s="9" t="s">
        <v>296</v>
      </c>
      <c r="L104" t="s">
        <v>68</v>
      </c>
      <c r="M104" t="s">
        <v>297</v>
      </c>
    </row>
    <row r="105" spans="3:17">
      <c r="C105" t="s">
        <v>84</v>
      </c>
      <c r="I105" s="9" t="s">
        <v>298</v>
      </c>
      <c r="L105" t="s">
        <v>86</v>
      </c>
    </row>
  </sheetData>
  <mergeCells count="20">
    <mergeCell ref="D68:H68"/>
    <mergeCell ref="D69:H69"/>
    <mergeCell ref="D62:H62"/>
    <mergeCell ref="D63:H63"/>
    <mergeCell ref="D64:H64"/>
    <mergeCell ref="D65:H65"/>
    <mergeCell ref="D66:H66"/>
    <mergeCell ref="D67:H67"/>
    <mergeCell ref="D61:H61"/>
    <mergeCell ref="D50:H50"/>
    <mergeCell ref="D51:H51"/>
    <mergeCell ref="D52:H52"/>
    <mergeCell ref="D53:H53"/>
    <mergeCell ref="D54:H54"/>
    <mergeCell ref="D55:H55"/>
    <mergeCell ref="D56:H56"/>
    <mergeCell ref="D57:H57"/>
    <mergeCell ref="D58:H58"/>
    <mergeCell ref="D59:H59"/>
    <mergeCell ref="D60:H60"/>
  </mergeCells>
  <phoneticPr fontId="2"/>
  <pageMargins left="0.7" right="0.7" top="0.75" bottom="0.75" header="0.3" footer="0.3"/>
  <pageSetup paperSize="9" scale="59" orientation="portrait" horizontalDpi="1200" verticalDpi="1200" r:id="rId1"/>
  <colBreaks count="1" manualBreakCount="1">
    <brk id="18" max="8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2:R225"/>
  <sheetViews>
    <sheetView view="pageBreakPreview" topLeftCell="A4" zoomScaleNormal="70" zoomScaleSheetLayoutView="100" workbookViewId="0">
      <selection activeCell="F27" sqref="F27"/>
    </sheetView>
  </sheetViews>
  <sheetFormatPr defaultRowHeight="15"/>
  <cols>
    <col min="1" max="1" width="4.5703125" customWidth="1"/>
    <col min="2" max="2" width="3.5703125" style="23" customWidth="1"/>
    <col min="3" max="3" width="5.5703125" style="23" customWidth="1"/>
    <col min="4" max="4" width="6.7109375" style="23" customWidth="1"/>
    <col min="5" max="8" width="8.5703125" style="23" customWidth="1"/>
    <col min="9" max="9" width="13.5703125" style="23" customWidth="1"/>
    <col min="10" max="10" width="8.140625" style="24" customWidth="1"/>
    <col min="11" max="11" width="3.5703125" style="23" customWidth="1"/>
    <col min="12" max="12" width="4.7109375" style="23" customWidth="1"/>
    <col min="13" max="13" width="6.140625" style="23" customWidth="1"/>
    <col min="14" max="16" width="8.5703125" style="23" customWidth="1"/>
    <col min="17" max="17" width="18.140625" style="23" customWidth="1"/>
    <col min="18" max="18" width="8.5703125" customWidth="1"/>
    <col min="19" max="19" width="4.5703125" customWidth="1"/>
  </cols>
  <sheetData>
    <row r="2" spans="2:18" ht="18.75">
      <c r="B2" s="22" t="s">
        <v>299</v>
      </c>
      <c r="R2" s="25"/>
    </row>
    <row r="4" spans="2:18" ht="18.75">
      <c r="C4" s="26" t="s">
        <v>300</v>
      </c>
      <c r="L4" s="26" t="s">
        <v>301</v>
      </c>
    </row>
    <row r="6" spans="2:18">
      <c r="C6" s="27" t="s">
        <v>302</v>
      </c>
      <c r="D6" s="28"/>
      <c r="E6" s="27" t="s">
        <v>303</v>
      </c>
      <c r="F6" s="28"/>
      <c r="G6" s="28"/>
      <c r="L6" s="27" t="s">
        <v>302</v>
      </c>
      <c r="M6" s="28"/>
      <c r="N6" s="27" t="s">
        <v>133</v>
      </c>
      <c r="O6" s="28"/>
      <c r="P6" s="28"/>
    </row>
    <row r="7" spans="2:18">
      <c r="C7" s="29" t="s">
        <v>304</v>
      </c>
      <c r="E7" s="29" t="s">
        <v>305</v>
      </c>
      <c r="L7" s="29" t="s">
        <v>304</v>
      </c>
      <c r="N7" s="29" t="s">
        <v>306</v>
      </c>
    </row>
    <row r="8" spans="2:18">
      <c r="C8" s="23">
        <v>1.1000000000000001</v>
      </c>
      <c r="D8" s="23" t="s">
        <v>307</v>
      </c>
      <c r="J8" s="24" t="s">
        <v>308</v>
      </c>
      <c r="L8" s="23">
        <v>1.1000000000000001</v>
      </c>
      <c r="M8" s="23" t="s">
        <v>309</v>
      </c>
    </row>
    <row r="9" spans="2:18">
      <c r="C9" s="23">
        <v>1.2</v>
      </c>
      <c r="D9" s="23" t="s">
        <v>310</v>
      </c>
      <c r="J9" s="24" t="s">
        <v>311</v>
      </c>
      <c r="L9" s="23">
        <v>1.2</v>
      </c>
      <c r="M9" s="23" t="s">
        <v>312</v>
      </c>
    </row>
    <row r="10" spans="2:18">
      <c r="C10" s="23">
        <v>1.3</v>
      </c>
      <c r="D10" s="23" t="s">
        <v>313</v>
      </c>
      <c r="J10" s="24" t="s">
        <v>314</v>
      </c>
      <c r="L10" s="23">
        <v>1.3</v>
      </c>
      <c r="M10" s="23" t="s">
        <v>315</v>
      </c>
    </row>
    <row r="11" spans="2:18">
      <c r="C11" s="23">
        <v>1.4</v>
      </c>
      <c r="D11" s="23" t="s">
        <v>316</v>
      </c>
      <c r="J11" s="24" t="s">
        <v>317</v>
      </c>
      <c r="L11" s="23">
        <v>1.4</v>
      </c>
      <c r="M11" s="23" t="s">
        <v>318</v>
      </c>
    </row>
    <row r="12" spans="2:18">
      <c r="C12" s="23">
        <v>1.5</v>
      </c>
      <c r="D12" s="23" t="s">
        <v>319</v>
      </c>
      <c r="J12" s="24" t="s">
        <v>320</v>
      </c>
      <c r="L12" s="23">
        <v>1.5</v>
      </c>
      <c r="M12" s="23" t="s">
        <v>321</v>
      </c>
    </row>
    <row r="13" spans="2:18">
      <c r="C13" s="23">
        <v>1.6</v>
      </c>
      <c r="D13" s="23" t="s">
        <v>322</v>
      </c>
      <c r="J13" s="24" t="s">
        <v>323</v>
      </c>
      <c r="L13" s="23">
        <v>1.6</v>
      </c>
      <c r="M13" s="23" t="s">
        <v>324</v>
      </c>
    </row>
    <row r="14" spans="2:18">
      <c r="C14" s="23">
        <v>1.7</v>
      </c>
      <c r="D14" s="23" t="s">
        <v>325</v>
      </c>
      <c r="J14" s="24" t="s">
        <v>326</v>
      </c>
      <c r="L14" s="23">
        <v>1.7</v>
      </c>
      <c r="M14" s="23" t="s">
        <v>327</v>
      </c>
    </row>
    <row r="15" spans="2:18">
      <c r="C15" s="23">
        <v>1.8</v>
      </c>
      <c r="D15" s="23" t="s">
        <v>328</v>
      </c>
      <c r="J15" s="24" t="s">
        <v>329</v>
      </c>
      <c r="L15" s="23">
        <v>1.8</v>
      </c>
      <c r="M15" s="23" t="s">
        <v>330</v>
      </c>
    </row>
    <row r="16" spans="2:18">
      <c r="C16" s="23">
        <v>1.9</v>
      </c>
      <c r="D16" s="23" t="s">
        <v>331</v>
      </c>
      <c r="J16" s="24" t="s">
        <v>332</v>
      </c>
      <c r="L16" s="23">
        <v>1.9</v>
      </c>
      <c r="M16" s="23" t="s">
        <v>333</v>
      </c>
    </row>
    <row r="17" spans="3:14">
      <c r="J17" s="24" t="s">
        <v>334</v>
      </c>
    </row>
    <row r="18" spans="3:14">
      <c r="C18" s="29" t="s">
        <v>335</v>
      </c>
      <c r="E18" s="29" t="s">
        <v>336</v>
      </c>
      <c r="L18" s="29" t="s">
        <v>335</v>
      </c>
      <c r="N18" s="29" t="s">
        <v>337</v>
      </c>
    </row>
    <row r="19" spans="3:14">
      <c r="C19" s="23">
        <v>2.1</v>
      </c>
      <c r="D19" s="23" t="s">
        <v>307</v>
      </c>
      <c r="J19" s="24" t="s">
        <v>338</v>
      </c>
      <c r="L19" s="23">
        <v>2.1</v>
      </c>
      <c r="M19" s="23" t="s">
        <v>309</v>
      </c>
    </row>
    <row r="20" spans="3:14">
      <c r="C20" s="23">
        <v>2.2000000000000002</v>
      </c>
      <c r="D20" s="23" t="s">
        <v>339</v>
      </c>
      <c r="J20" s="24" t="s">
        <v>340</v>
      </c>
      <c r="L20" s="23">
        <v>2.2000000000000002</v>
      </c>
      <c r="M20" s="23" t="s">
        <v>341</v>
      </c>
    </row>
    <row r="21" spans="3:14">
      <c r="C21" s="23">
        <v>2.2999999999999998</v>
      </c>
      <c r="D21" s="23" t="s">
        <v>342</v>
      </c>
      <c r="J21" s="24" t="s">
        <v>343</v>
      </c>
      <c r="L21" s="23">
        <v>2.2999999999999998</v>
      </c>
      <c r="M21" s="23" t="s">
        <v>344</v>
      </c>
    </row>
    <row r="22" spans="3:14">
      <c r="C22" s="23">
        <v>2.4</v>
      </c>
      <c r="D22" s="23" t="s">
        <v>345</v>
      </c>
      <c r="J22" s="24" t="s">
        <v>346</v>
      </c>
      <c r="L22" s="23">
        <v>2.4</v>
      </c>
      <c r="M22" s="23" t="s">
        <v>347</v>
      </c>
    </row>
    <row r="23" spans="3:14">
      <c r="C23" s="23">
        <v>2.5</v>
      </c>
      <c r="D23" s="23" t="s">
        <v>348</v>
      </c>
      <c r="J23" s="24" t="s">
        <v>349</v>
      </c>
      <c r="L23" s="23">
        <v>2.5</v>
      </c>
      <c r="M23" s="23" t="s">
        <v>350</v>
      </c>
    </row>
    <row r="24" spans="3:14">
      <c r="C24" s="23">
        <v>2.6</v>
      </c>
      <c r="D24" s="23" t="s">
        <v>351</v>
      </c>
      <c r="J24" s="24" t="s">
        <v>352</v>
      </c>
      <c r="L24" s="23">
        <v>2.6</v>
      </c>
      <c r="M24" s="23" t="s">
        <v>353</v>
      </c>
    </row>
    <row r="25" spans="3:14">
      <c r="C25" s="23">
        <v>2.7</v>
      </c>
      <c r="D25" s="23" t="s">
        <v>354</v>
      </c>
      <c r="J25" s="24" t="s">
        <v>355</v>
      </c>
      <c r="L25" s="23">
        <v>2.7</v>
      </c>
      <c r="M25" s="23" t="s">
        <v>356</v>
      </c>
    </row>
    <row r="26" spans="3:14">
      <c r="C26" s="23">
        <v>2.8</v>
      </c>
      <c r="D26" s="23" t="s">
        <v>357</v>
      </c>
      <c r="J26" s="24" t="s">
        <v>358</v>
      </c>
      <c r="L26" s="23">
        <v>2.8</v>
      </c>
      <c r="M26" s="23" t="s">
        <v>359</v>
      </c>
    </row>
    <row r="28" spans="3:14">
      <c r="C28" s="29" t="s">
        <v>360</v>
      </c>
      <c r="E28" s="29" t="s">
        <v>361</v>
      </c>
      <c r="L28" s="29" t="s">
        <v>360</v>
      </c>
      <c r="N28" s="29" t="s">
        <v>143</v>
      </c>
    </row>
    <row r="29" spans="3:14">
      <c r="C29" s="23">
        <v>3.1</v>
      </c>
      <c r="D29" s="23" t="s">
        <v>362</v>
      </c>
      <c r="J29" s="24" t="s">
        <v>363</v>
      </c>
      <c r="L29" s="23">
        <v>3.1</v>
      </c>
      <c r="M29" s="23" t="s">
        <v>364</v>
      </c>
    </row>
    <row r="30" spans="3:14">
      <c r="C30" s="23">
        <v>3.2</v>
      </c>
      <c r="D30" s="23" t="s">
        <v>365</v>
      </c>
      <c r="J30" s="24" t="s">
        <v>363</v>
      </c>
      <c r="L30" s="23">
        <v>3.2</v>
      </c>
      <c r="M30" s="23" t="s">
        <v>366</v>
      </c>
    </row>
    <row r="31" spans="3:14">
      <c r="C31" s="23">
        <v>3.3</v>
      </c>
      <c r="D31" s="23" t="s">
        <v>367</v>
      </c>
      <c r="J31" s="24" t="s">
        <v>368</v>
      </c>
      <c r="L31" s="23">
        <v>3.3</v>
      </c>
      <c r="M31" s="23" t="s">
        <v>369</v>
      </c>
    </row>
    <row r="32" spans="3:14">
      <c r="C32" s="23">
        <v>3.4</v>
      </c>
      <c r="D32" s="23" t="s">
        <v>370</v>
      </c>
      <c r="J32" s="24" t="s">
        <v>371</v>
      </c>
      <c r="L32" s="23">
        <v>3.4</v>
      </c>
      <c r="M32" s="23" t="s">
        <v>372</v>
      </c>
    </row>
    <row r="33" spans="3:13">
      <c r="C33" s="23">
        <v>3.5</v>
      </c>
      <c r="D33" s="23" t="s">
        <v>373</v>
      </c>
      <c r="J33" s="24" t="s">
        <v>374</v>
      </c>
      <c r="L33" s="23">
        <v>3.5</v>
      </c>
      <c r="M33" s="23" t="s">
        <v>375</v>
      </c>
    </row>
    <row r="34" spans="3:13">
      <c r="D34" s="23" t="s">
        <v>376</v>
      </c>
    </row>
    <row r="35" spans="3:13">
      <c r="C35" s="23">
        <v>3.6</v>
      </c>
      <c r="D35" s="23" t="s">
        <v>377</v>
      </c>
      <c r="J35" s="24" t="s">
        <v>378</v>
      </c>
      <c r="L35" s="23">
        <v>3.6</v>
      </c>
      <c r="M35" s="23" t="s">
        <v>379</v>
      </c>
    </row>
    <row r="36" spans="3:13">
      <c r="C36" s="23">
        <v>3.7</v>
      </c>
      <c r="D36" s="23" t="s">
        <v>380</v>
      </c>
      <c r="J36" s="24" t="s">
        <v>381</v>
      </c>
      <c r="L36" s="23">
        <v>3.7</v>
      </c>
      <c r="M36" s="23" t="s">
        <v>382</v>
      </c>
    </row>
    <row r="37" spans="3:13">
      <c r="C37" s="23">
        <v>3.8</v>
      </c>
      <c r="D37" s="23" t="s">
        <v>383</v>
      </c>
      <c r="J37" s="24" t="s">
        <v>384</v>
      </c>
      <c r="L37" s="23">
        <v>3.8</v>
      </c>
      <c r="M37" s="23" t="s">
        <v>385</v>
      </c>
    </row>
    <row r="38" spans="3:13">
      <c r="C38" s="23">
        <v>3.9</v>
      </c>
      <c r="D38" s="23" t="s">
        <v>386</v>
      </c>
      <c r="J38" s="24" t="s">
        <v>387</v>
      </c>
      <c r="L38" s="23">
        <v>3.9</v>
      </c>
      <c r="M38" s="23" t="s">
        <v>388</v>
      </c>
    </row>
    <row r="39" spans="3:13">
      <c r="C39" s="30" t="s">
        <v>389</v>
      </c>
      <c r="D39" s="23" t="s">
        <v>390</v>
      </c>
      <c r="J39" s="24" t="s">
        <v>391</v>
      </c>
      <c r="L39" s="30" t="s">
        <v>389</v>
      </c>
      <c r="M39" s="23" t="s">
        <v>392</v>
      </c>
    </row>
    <row r="40" spans="3:13">
      <c r="C40" s="23">
        <v>3.11</v>
      </c>
      <c r="D40" s="23" t="s">
        <v>393</v>
      </c>
      <c r="J40" s="24" t="s">
        <v>394</v>
      </c>
      <c r="L40" s="23">
        <v>3.11</v>
      </c>
      <c r="M40" s="23" t="s">
        <v>395</v>
      </c>
    </row>
    <row r="41" spans="3:13">
      <c r="C41" s="23">
        <v>3.12</v>
      </c>
      <c r="D41" s="23" t="s">
        <v>396</v>
      </c>
      <c r="J41" s="24" t="s">
        <v>397</v>
      </c>
      <c r="L41" s="23">
        <v>3.12</v>
      </c>
      <c r="M41" s="23" t="s">
        <v>398</v>
      </c>
    </row>
    <row r="42" spans="3:13">
      <c r="C42" s="23">
        <v>3.13</v>
      </c>
      <c r="D42" s="23" t="s">
        <v>399</v>
      </c>
      <c r="J42" s="24" t="s">
        <v>400</v>
      </c>
      <c r="L42" s="23">
        <v>3.13</v>
      </c>
      <c r="M42" s="23" t="s">
        <v>265</v>
      </c>
    </row>
    <row r="43" spans="3:13">
      <c r="C43" s="23">
        <v>3.14</v>
      </c>
      <c r="D43" s="23" t="s">
        <v>401</v>
      </c>
      <c r="J43" s="24" t="s">
        <v>400</v>
      </c>
      <c r="L43" s="23">
        <v>3.14</v>
      </c>
      <c r="M43" s="23" t="s">
        <v>402</v>
      </c>
    </row>
    <row r="44" spans="3:13">
      <c r="C44" s="23">
        <v>3.15</v>
      </c>
      <c r="D44" s="23" t="s">
        <v>403</v>
      </c>
      <c r="J44" s="24" t="s">
        <v>404</v>
      </c>
      <c r="L44" s="23">
        <v>3.15</v>
      </c>
      <c r="M44" s="23" t="s">
        <v>405</v>
      </c>
    </row>
    <row r="45" spans="3:13">
      <c r="C45" s="23">
        <v>3.16</v>
      </c>
      <c r="D45" s="23" t="s">
        <v>406</v>
      </c>
      <c r="J45" s="24" t="s">
        <v>404</v>
      </c>
      <c r="L45" s="23">
        <v>3.16</v>
      </c>
      <c r="M45" s="23" t="s">
        <v>407</v>
      </c>
    </row>
    <row r="46" spans="3:13">
      <c r="D46" s="23" t="s">
        <v>408</v>
      </c>
    </row>
    <row r="47" spans="3:13">
      <c r="C47" s="23">
        <v>3.17</v>
      </c>
      <c r="D47" s="23" t="s">
        <v>409</v>
      </c>
      <c r="J47" s="24" t="s">
        <v>404</v>
      </c>
      <c r="L47" s="23">
        <v>3.17</v>
      </c>
      <c r="M47" s="23" t="s">
        <v>410</v>
      </c>
    </row>
    <row r="48" spans="3:13">
      <c r="C48" s="23">
        <v>3.18</v>
      </c>
      <c r="D48" s="23" t="s">
        <v>411</v>
      </c>
      <c r="J48" s="24" t="s">
        <v>412</v>
      </c>
      <c r="L48" s="23">
        <v>3.18</v>
      </c>
      <c r="M48" s="23" t="s">
        <v>413</v>
      </c>
    </row>
    <row r="49" spans="3:14">
      <c r="C49" s="23">
        <v>3.19</v>
      </c>
      <c r="D49" s="23" t="s">
        <v>414</v>
      </c>
      <c r="J49" s="24" t="s">
        <v>412</v>
      </c>
      <c r="L49" s="23">
        <v>3.19</v>
      </c>
      <c r="M49" s="23" t="s">
        <v>415</v>
      </c>
    </row>
    <row r="50" spans="3:14">
      <c r="C50" s="30" t="s">
        <v>416</v>
      </c>
      <c r="D50" s="23" t="s">
        <v>417</v>
      </c>
      <c r="J50" s="24" t="s">
        <v>412</v>
      </c>
      <c r="L50" s="30" t="s">
        <v>416</v>
      </c>
      <c r="M50" s="23" t="s">
        <v>418</v>
      </c>
    </row>
    <row r="51" spans="3:14">
      <c r="C51" s="23">
        <v>3.21</v>
      </c>
      <c r="D51" s="23" t="s">
        <v>419</v>
      </c>
      <c r="J51" s="24" t="s">
        <v>420</v>
      </c>
      <c r="L51" s="23">
        <v>3.21</v>
      </c>
      <c r="M51" s="23" t="s">
        <v>421</v>
      </c>
    </row>
    <row r="52" spans="3:14">
      <c r="C52" s="23">
        <v>3.22</v>
      </c>
      <c r="D52" s="23" t="s">
        <v>422</v>
      </c>
      <c r="J52" s="24" t="s">
        <v>420</v>
      </c>
      <c r="L52" s="23">
        <v>3.22</v>
      </c>
      <c r="M52" s="23" t="s">
        <v>359</v>
      </c>
    </row>
    <row r="54" spans="3:14">
      <c r="C54" s="29" t="s">
        <v>423</v>
      </c>
      <c r="E54" s="29" t="s">
        <v>424</v>
      </c>
      <c r="L54" s="29" t="s">
        <v>423</v>
      </c>
      <c r="N54" s="29" t="s">
        <v>146</v>
      </c>
    </row>
    <row r="55" spans="3:14">
      <c r="C55" s="23">
        <v>4.0999999999999996</v>
      </c>
      <c r="D55" s="23" t="s">
        <v>365</v>
      </c>
      <c r="J55" s="24" t="s">
        <v>425</v>
      </c>
      <c r="L55" s="23">
        <v>4.0999999999999996</v>
      </c>
      <c r="M55" s="23" t="s">
        <v>366</v>
      </c>
    </row>
    <row r="56" spans="3:14">
      <c r="C56" s="23">
        <v>4.2</v>
      </c>
      <c r="D56" s="23" t="s">
        <v>426</v>
      </c>
      <c r="J56" s="24" t="s">
        <v>425</v>
      </c>
      <c r="L56" s="23">
        <v>4.2</v>
      </c>
      <c r="M56" s="23" t="s">
        <v>427</v>
      </c>
    </row>
    <row r="57" spans="3:14">
      <c r="C57" s="23">
        <v>4.3</v>
      </c>
      <c r="D57" s="23" t="s">
        <v>428</v>
      </c>
      <c r="J57" s="24" t="s">
        <v>429</v>
      </c>
      <c r="L57" s="23">
        <v>4.3</v>
      </c>
      <c r="M57" s="23" t="s">
        <v>430</v>
      </c>
    </row>
    <row r="58" spans="3:14">
      <c r="C58" s="23">
        <v>4.4000000000000004</v>
      </c>
      <c r="D58" s="23" t="s">
        <v>377</v>
      </c>
      <c r="J58" s="24" t="s">
        <v>429</v>
      </c>
      <c r="L58" s="23">
        <v>4.4000000000000004</v>
      </c>
      <c r="M58" s="23" t="s">
        <v>379</v>
      </c>
    </row>
    <row r="59" spans="3:14">
      <c r="C59" s="23">
        <v>4.5</v>
      </c>
      <c r="D59" s="23" t="s">
        <v>431</v>
      </c>
      <c r="J59" s="24" t="s">
        <v>432</v>
      </c>
      <c r="L59" s="23">
        <v>4.5</v>
      </c>
      <c r="M59" s="23" t="s">
        <v>433</v>
      </c>
    </row>
    <row r="60" spans="3:14">
      <c r="C60" s="23">
        <v>4.5999999999999996</v>
      </c>
      <c r="D60" s="23" t="s">
        <v>434</v>
      </c>
      <c r="J60" s="24" t="s">
        <v>435</v>
      </c>
      <c r="L60" s="23">
        <v>4.5999999999999996</v>
      </c>
      <c r="M60" s="23" t="s">
        <v>436</v>
      </c>
    </row>
    <row r="61" spans="3:14">
      <c r="C61" s="23">
        <v>4.7</v>
      </c>
      <c r="D61" s="23" t="s">
        <v>437</v>
      </c>
      <c r="J61" s="24" t="s">
        <v>438</v>
      </c>
      <c r="L61" s="23">
        <v>4.7</v>
      </c>
      <c r="M61" s="23" t="s">
        <v>439</v>
      </c>
    </row>
    <row r="62" spans="3:14">
      <c r="C62" s="23">
        <v>4.8</v>
      </c>
      <c r="D62" s="23" t="s">
        <v>440</v>
      </c>
      <c r="J62" s="24" t="s">
        <v>441</v>
      </c>
      <c r="L62" s="23">
        <v>4.8</v>
      </c>
      <c r="M62" s="23" t="s">
        <v>442</v>
      </c>
    </row>
    <row r="63" spans="3:14">
      <c r="C63" s="23">
        <v>4.9000000000000004</v>
      </c>
      <c r="D63" s="23" t="s">
        <v>443</v>
      </c>
      <c r="J63" s="24" t="s">
        <v>441</v>
      </c>
      <c r="L63" s="23">
        <v>4.9000000000000004</v>
      </c>
      <c r="M63" s="23" t="s">
        <v>444</v>
      </c>
    </row>
    <row r="65" spans="3:14">
      <c r="C65" s="29" t="s">
        <v>445</v>
      </c>
      <c r="E65" s="29" t="s">
        <v>446</v>
      </c>
      <c r="L65" s="29" t="s">
        <v>445</v>
      </c>
      <c r="N65" s="29" t="s">
        <v>447</v>
      </c>
    </row>
    <row r="66" spans="3:14">
      <c r="C66" s="23">
        <v>5.0999999999999996</v>
      </c>
      <c r="D66" s="23" t="s">
        <v>362</v>
      </c>
      <c r="J66" s="24" t="s">
        <v>448</v>
      </c>
      <c r="L66" s="23">
        <v>5.0999999999999996</v>
      </c>
      <c r="M66" s="23" t="s">
        <v>364</v>
      </c>
    </row>
    <row r="67" spans="3:14">
      <c r="C67" s="23">
        <v>5.2</v>
      </c>
      <c r="D67" s="23" t="s">
        <v>449</v>
      </c>
      <c r="J67" s="24" t="s">
        <v>448</v>
      </c>
      <c r="L67" s="23">
        <v>5.2</v>
      </c>
      <c r="M67" s="23" t="s">
        <v>450</v>
      </c>
    </row>
    <row r="68" spans="3:14">
      <c r="C68" s="23">
        <v>5.3</v>
      </c>
      <c r="D68" s="23" t="s">
        <v>451</v>
      </c>
      <c r="J68" s="24" t="s">
        <v>452</v>
      </c>
      <c r="L68" s="23">
        <v>5.3</v>
      </c>
      <c r="M68" s="23" t="s">
        <v>453</v>
      </c>
    </row>
    <row r="69" spans="3:14">
      <c r="C69" s="23">
        <v>5.4</v>
      </c>
      <c r="D69" s="23" t="s">
        <v>454</v>
      </c>
      <c r="J69" s="24" t="s">
        <v>455</v>
      </c>
      <c r="L69" s="23">
        <v>5.4</v>
      </c>
      <c r="M69" s="23" t="s">
        <v>456</v>
      </c>
      <c r="N69" s="29"/>
    </row>
    <row r="70" spans="3:14">
      <c r="C70" s="23">
        <v>5.5</v>
      </c>
      <c r="D70" s="23" t="s">
        <v>457</v>
      </c>
      <c r="J70" s="24" t="s">
        <v>455</v>
      </c>
      <c r="L70" s="23">
        <v>5.5</v>
      </c>
      <c r="M70" s="23" t="s">
        <v>458</v>
      </c>
    </row>
    <row r="71" spans="3:14">
      <c r="C71" s="23">
        <v>5.6</v>
      </c>
      <c r="D71" s="23" t="s">
        <v>459</v>
      </c>
      <c r="J71" s="24" t="s">
        <v>460</v>
      </c>
      <c r="L71" s="23">
        <v>5.6</v>
      </c>
      <c r="M71" s="23" t="s">
        <v>461</v>
      </c>
    </row>
    <row r="72" spans="3:14">
      <c r="C72" s="23">
        <v>5.7</v>
      </c>
      <c r="D72" s="23" t="s">
        <v>462</v>
      </c>
      <c r="J72" s="24" t="s">
        <v>463</v>
      </c>
      <c r="L72" s="23">
        <v>5.7</v>
      </c>
      <c r="M72" s="23" t="s">
        <v>464</v>
      </c>
    </row>
    <row r="73" spans="3:14">
      <c r="C73" s="23">
        <v>5.8</v>
      </c>
      <c r="D73" s="23" t="s">
        <v>465</v>
      </c>
      <c r="J73" s="24" t="s">
        <v>466</v>
      </c>
      <c r="L73" s="23">
        <v>5.8</v>
      </c>
      <c r="M73" s="23" t="s">
        <v>467</v>
      </c>
    </row>
    <row r="74" spans="3:14">
      <c r="C74" s="23">
        <v>5.9</v>
      </c>
      <c r="D74" s="23" t="s">
        <v>468</v>
      </c>
      <c r="J74" s="24" t="s">
        <v>466</v>
      </c>
      <c r="L74" s="23">
        <v>5.9</v>
      </c>
      <c r="M74" s="23" t="s">
        <v>469</v>
      </c>
    </row>
    <row r="75" spans="3:14">
      <c r="C75" s="30" t="s">
        <v>470</v>
      </c>
      <c r="D75" s="23" t="s">
        <v>471</v>
      </c>
      <c r="J75" s="24" t="s">
        <v>466</v>
      </c>
      <c r="K75" s="23">
        <v>855</v>
      </c>
      <c r="L75" s="30" t="s">
        <v>470</v>
      </c>
      <c r="M75" s="23" t="s">
        <v>1206</v>
      </c>
    </row>
    <row r="76" spans="3:14">
      <c r="C76" s="23">
        <v>5.1100000000000003</v>
      </c>
      <c r="D76" s="23" t="s">
        <v>472</v>
      </c>
      <c r="J76" s="24" t="s">
        <v>473</v>
      </c>
      <c r="L76" s="30" t="s">
        <v>474</v>
      </c>
      <c r="M76" s="23" t="s">
        <v>475</v>
      </c>
    </row>
    <row r="77" spans="3:14">
      <c r="C77" s="23">
        <v>5.12</v>
      </c>
      <c r="D77" s="23" t="s">
        <v>476</v>
      </c>
      <c r="E77" s="29"/>
      <c r="J77" s="24" t="s">
        <v>473</v>
      </c>
      <c r="L77" s="30" t="s">
        <v>477</v>
      </c>
      <c r="M77" s="23" t="s">
        <v>478</v>
      </c>
      <c r="N77" s="29"/>
    </row>
    <row r="78" spans="3:14">
      <c r="C78" s="23">
        <v>5.13</v>
      </c>
      <c r="D78" s="23" t="s">
        <v>479</v>
      </c>
      <c r="J78" s="24" t="s">
        <v>480</v>
      </c>
      <c r="L78" s="30" t="s">
        <v>481</v>
      </c>
      <c r="M78" s="23" t="s">
        <v>482</v>
      </c>
    </row>
    <row r="79" spans="3:14">
      <c r="C79" s="23">
        <v>5.14</v>
      </c>
      <c r="D79" s="23" t="s">
        <v>483</v>
      </c>
      <c r="J79" s="24" t="s">
        <v>484</v>
      </c>
      <c r="L79" s="30" t="s">
        <v>485</v>
      </c>
      <c r="M79" s="23" t="s">
        <v>486</v>
      </c>
    </row>
    <row r="80" spans="3:14">
      <c r="C80" s="23">
        <v>5.15</v>
      </c>
      <c r="D80" s="23" t="s">
        <v>487</v>
      </c>
      <c r="J80" s="24" t="s">
        <v>488</v>
      </c>
      <c r="L80" s="30" t="s">
        <v>489</v>
      </c>
      <c r="M80" s="23" t="s">
        <v>490</v>
      </c>
    </row>
    <row r="81" spans="3:16">
      <c r="C81" s="23">
        <v>5.16</v>
      </c>
      <c r="D81" s="23" t="s">
        <v>491</v>
      </c>
      <c r="J81" s="24" t="s">
        <v>492</v>
      </c>
      <c r="L81" s="30" t="s">
        <v>493</v>
      </c>
      <c r="M81" s="23" t="s">
        <v>494</v>
      </c>
    </row>
    <row r="82" spans="3:16">
      <c r="C82" s="23">
        <v>5.17</v>
      </c>
      <c r="D82" s="23" t="s">
        <v>495</v>
      </c>
      <c r="J82" s="24" t="s">
        <v>496</v>
      </c>
      <c r="L82" s="30" t="s">
        <v>497</v>
      </c>
      <c r="M82" s="23" t="s">
        <v>498</v>
      </c>
    </row>
    <row r="84" spans="3:16">
      <c r="C84" s="29" t="s">
        <v>499</v>
      </c>
      <c r="E84" s="29" t="s">
        <v>500</v>
      </c>
      <c r="L84" s="29" t="s">
        <v>499</v>
      </c>
      <c r="N84" s="29" t="s">
        <v>501</v>
      </c>
    </row>
    <row r="85" spans="3:16">
      <c r="E85" s="29" t="s">
        <v>502</v>
      </c>
    </row>
    <row r="86" spans="3:16">
      <c r="C86" s="23">
        <v>6.1</v>
      </c>
      <c r="D86" s="23" t="s">
        <v>503</v>
      </c>
      <c r="J86" s="24" t="s">
        <v>504</v>
      </c>
      <c r="L86" s="23">
        <v>6.1</v>
      </c>
      <c r="M86" s="23" t="s">
        <v>505</v>
      </c>
    </row>
    <row r="87" spans="3:16">
      <c r="C87" s="23">
        <v>6.2</v>
      </c>
      <c r="D87" s="23" t="s">
        <v>506</v>
      </c>
      <c r="J87" s="24" t="s">
        <v>507</v>
      </c>
      <c r="L87" s="23">
        <v>6.2</v>
      </c>
      <c r="M87" s="23" t="s">
        <v>508</v>
      </c>
      <c r="P87" s="23" t="s">
        <v>509</v>
      </c>
    </row>
    <row r="88" spans="3:16">
      <c r="C88" s="23">
        <v>6.3</v>
      </c>
      <c r="D88" s="23" t="s">
        <v>510</v>
      </c>
      <c r="J88" s="24" t="s">
        <v>511</v>
      </c>
      <c r="L88" s="23">
        <v>6.3</v>
      </c>
      <c r="M88" s="23" t="s">
        <v>512</v>
      </c>
    </row>
    <row r="89" spans="3:16">
      <c r="C89" s="23">
        <v>6.4</v>
      </c>
      <c r="D89" s="23" t="s">
        <v>513</v>
      </c>
      <c r="J89" s="24" t="s">
        <v>514</v>
      </c>
      <c r="L89" s="23">
        <v>6.4</v>
      </c>
      <c r="M89" s="23" t="s">
        <v>515</v>
      </c>
    </row>
    <row r="90" spans="3:16">
      <c r="C90" s="23">
        <v>6.5</v>
      </c>
      <c r="D90" s="23" t="s">
        <v>516</v>
      </c>
      <c r="J90" s="24" t="s">
        <v>517</v>
      </c>
      <c r="L90" s="23">
        <v>6.5</v>
      </c>
      <c r="M90" s="23" t="s">
        <v>518</v>
      </c>
    </row>
    <row r="91" spans="3:16">
      <c r="D91" s="23" t="s">
        <v>519</v>
      </c>
      <c r="M91" s="23" t="s">
        <v>520</v>
      </c>
    </row>
    <row r="92" spans="3:16">
      <c r="C92" s="23">
        <v>6.6</v>
      </c>
      <c r="D92" s="23" t="s">
        <v>521</v>
      </c>
      <c r="J92" s="24" t="s">
        <v>522</v>
      </c>
      <c r="L92" s="23">
        <v>6.6</v>
      </c>
      <c r="M92" s="23" t="s">
        <v>523</v>
      </c>
    </row>
    <row r="93" spans="3:16">
      <c r="C93" s="23">
        <v>6.7</v>
      </c>
      <c r="D93" s="23" t="s">
        <v>524</v>
      </c>
      <c r="J93" s="24" t="s">
        <v>525</v>
      </c>
      <c r="L93" s="23">
        <v>6.7</v>
      </c>
      <c r="M93" s="23" t="s">
        <v>526</v>
      </c>
    </row>
    <row r="94" spans="3:16">
      <c r="C94" s="23">
        <v>6.8</v>
      </c>
      <c r="D94" s="23" t="s">
        <v>527</v>
      </c>
      <c r="J94" s="24" t="s">
        <v>528</v>
      </c>
      <c r="L94" s="23">
        <v>6.8</v>
      </c>
      <c r="M94" s="23" t="s">
        <v>529</v>
      </c>
    </row>
    <row r="95" spans="3:16">
      <c r="C95" s="23">
        <v>6.9</v>
      </c>
      <c r="D95" s="23" t="s">
        <v>530</v>
      </c>
      <c r="J95" s="24" t="s">
        <v>531</v>
      </c>
      <c r="L95" s="23">
        <v>6.9</v>
      </c>
      <c r="M95" s="23" t="s">
        <v>532</v>
      </c>
    </row>
    <row r="96" spans="3:16">
      <c r="C96" s="30" t="s">
        <v>533</v>
      </c>
      <c r="D96" s="23" t="s">
        <v>534</v>
      </c>
      <c r="J96" s="24" t="s">
        <v>535</v>
      </c>
      <c r="L96" s="30" t="s">
        <v>533</v>
      </c>
      <c r="M96" s="23" t="s">
        <v>536</v>
      </c>
    </row>
    <row r="97" spans="3:14">
      <c r="C97" s="23">
        <v>6.11</v>
      </c>
      <c r="D97" s="23" t="s">
        <v>537</v>
      </c>
      <c r="J97" s="24" t="s">
        <v>538</v>
      </c>
      <c r="L97" s="23">
        <v>6.11</v>
      </c>
      <c r="M97" s="23" t="s">
        <v>539</v>
      </c>
    </row>
    <row r="98" spans="3:14">
      <c r="C98" s="23">
        <v>6.12</v>
      </c>
      <c r="D98" s="23" t="s">
        <v>540</v>
      </c>
      <c r="J98" s="24" t="s">
        <v>541</v>
      </c>
      <c r="L98" s="23">
        <v>6.12</v>
      </c>
      <c r="M98" s="23" t="s">
        <v>542</v>
      </c>
    </row>
    <row r="99" spans="3:14">
      <c r="C99" s="23">
        <v>6.13</v>
      </c>
      <c r="D99" s="23" t="s">
        <v>357</v>
      </c>
      <c r="J99" s="24" t="s">
        <v>543</v>
      </c>
      <c r="L99" s="23">
        <v>6.13</v>
      </c>
      <c r="M99" s="23" t="s">
        <v>544</v>
      </c>
    </row>
    <row r="101" spans="3:14">
      <c r="C101" s="29" t="s">
        <v>545</v>
      </c>
      <c r="E101" s="29" t="s">
        <v>546</v>
      </c>
      <c r="L101" s="29" t="s">
        <v>545</v>
      </c>
      <c r="N101" s="29" t="s">
        <v>157</v>
      </c>
    </row>
    <row r="102" spans="3:14">
      <c r="C102" s="23">
        <v>7.1</v>
      </c>
      <c r="D102" s="23" t="s">
        <v>307</v>
      </c>
      <c r="E102" s="29"/>
      <c r="J102" s="24" t="s">
        <v>547</v>
      </c>
      <c r="L102" s="23">
        <v>7.1</v>
      </c>
      <c r="M102" s="23" t="s">
        <v>309</v>
      </c>
    </row>
    <row r="103" spans="3:14">
      <c r="C103" s="23">
        <v>7.2</v>
      </c>
      <c r="D103" s="23" t="s">
        <v>377</v>
      </c>
      <c r="E103" s="29"/>
      <c r="J103" s="24" t="s">
        <v>548</v>
      </c>
      <c r="L103" s="23">
        <v>7.2</v>
      </c>
      <c r="M103" s="23" t="s">
        <v>379</v>
      </c>
    </row>
    <row r="104" spans="3:14">
      <c r="C104" s="23">
        <v>7.3</v>
      </c>
      <c r="D104" s="23" t="s">
        <v>549</v>
      </c>
      <c r="E104" s="29"/>
      <c r="J104" s="24" t="s">
        <v>550</v>
      </c>
      <c r="L104" s="23">
        <v>7.3</v>
      </c>
      <c r="M104" s="23" t="s">
        <v>433</v>
      </c>
    </row>
    <row r="105" spans="3:14">
      <c r="C105" s="23">
        <v>7.4</v>
      </c>
      <c r="D105" s="23" t="s">
        <v>551</v>
      </c>
      <c r="E105" s="29"/>
      <c r="J105" s="24" t="s">
        <v>552</v>
      </c>
      <c r="L105" s="23">
        <v>7.4</v>
      </c>
      <c r="M105" s="23" t="s">
        <v>553</v>
      </c>
    </row>
    <row r="106" spans="3:14">
      <c r="C106" s="23">
        <v>7.5</v>
      </c>
      <c r="D106" s="23" t="s">
        <v>554</v>
      </c>
      <c r="E106" s="29"/>
      <c r="J106" s="24" t="s">
        <v>555</v>
      </c>
      <c r="L106" s="23">
        <v>7.5</v>
      </c>
      <c r="M106" s="23" t="s">
        <v>556</v>
      </c>
    </row>
    <row r="107" spans="3:14">
      <c r="C107" s="23">
        <v>7.6</v>
      </c>
      <c r="D107" s="23" t="s">
        <v>557</v>
      </c>
      <c r="E107" s="29"/>
      <c r="J107" s="24" t="s">
        <v>558</v>
      </c>
      <c r="L107" s="23">
        <v>7.6</v>
      </c>
      <c r="M107" s="23" t="s">
        <v>559</v>
      </c>
    </row>
    <row r="108" spans="3:14">
      <c r="C108" s="23">
        <v>7.7</v>
      </c>
      <c r="D108" s="23" t="s">
        <v>560</v>
      </c>
      <c r="E108" s="29"/>
      <c r="J108" s="24" t="s">
        <v>561</v>
      </c>
      <c r="L108" s="23">
        <v>7.7</v>
      </c>
      <c r="M108" s="23" t="s">
        <v>562</v>
      </c>
    </row>
    <row r="109" spans="3:14">
      <c r="D109" s="23" t="s">
        <v>521</v>
      </c>
      <c r="E109" s="29"/>
    </row>
    <row r="110" spans="3:14">
      <c r="C110" s="23">
        <v>7.8</v>
      </c>
      <c r="D110" s="23" t="s">
        <v>563</v>
      </c>
      <c r="E110" s="29"/>
      <c r="J110" s="24" t="s">
        <v>564</v>
      </c>
      <c r="L110" s="23">
        <v>7.8</v>
      </c>
      <c r="M110" s="23" t="s">
        <v>565</v>
      </c>
    </row>
    <row r="111" spans="3:14">
      <c r="C111" s="23">
        <v>7.9</v>
      </c>
      <c r="D111" s="23" t="s">
        <v>566</v>
      </c>
      <c r="E111" s="29"/>
      <c r="J111" s="24" t="s">
        <v>567</v>
      </c>
      <c r="L111" s="23">
        <v>7.9</v>
      </c>
      <c r="M111" s="23" t="s">
        <v>568</v>
      </c>
    </row>
    <row r="112" spans="3:14">
      <c r="C112" s="30" t="s">
        <v>569</v>
      </c>
      <c r="D112" s="23" t="s">
        <v>570</v>
      </c>
      <c r="E112" s="29"/>
      <c r="J112" s="24" t="s">
        <v>571</v>
      </c>
      <c r="L112" s="30" t="s">
        <v>569</v>
      </c>
      <c r="M112" s="23" t="s">
        <v>572</v>
      </c>
    </row>
    <row r="113" spans="3:14">
      <c r="C113" s="31">
        <v>7.11</v>
      </c>
      <c r="D113" s="23" t="s">
        <v>573</v>
      </c>
      <c r="E113" s="29"/>
      <c r="J113" s="24" t="s">
        <v>574</v>
      </c>
      <c r="L113" s="31">
        <v>7.11</v>
      </c>
      <c r="M113" s="23" t="s">
        <v>575</v>
      </c>
    </row>
    <row r="114" spans="3:14">
      <c r="C114" s="29"/>
      <c r="E114" s="29"/>
      <c r="L114" s="29"/>
    </row>
    <row r="115" spans="3:14">
      <c r="C115" s="29" t="s">
        <v>576</v>
      </c>
      <c r="E115" s="29" t="s">
        <v>577</v>
      </c>
      <c r="L115" s="29" t="s">
        <v>576</v>
      </c>
      <c r="N115" s="29" t="s">
        <v>161</v>
      </c>
    </row>
    <row r="116" spans="3:14">
      <c r="E116" s="29" t="s">
        <v>578</v>
      </c>
    </row>
    <row r="117" spans="3:14">
      <c r="C117" s="23">
        <v>8.1</v>
      </c>
      <c r="D117" s="23" t="s">
        <v>365</v>
      </c>
      <c r="J117" s="24" t="s">
        <v>579</v>
      </c>
      <c r="L117" s="23">
        <v>8.1</v>
      </c>
      <c r="M117" s="23" t="s">
        <v>366</v>
      </c>
    </row>
    <row r="118" spans="3:14">
      <c r="C118" s="23">
        <v>8.1999999999999993</v>
      </c>
      <c r="D118" s="23" t="s">
        <v>580</v>
      </c>
      <c r="J118" s="24" t="s">
        <v>581</v>
      </c>
      <c r="L118" s="23">
        <v>8.1999999999999993</v>
      </c>
      <c r="M118" s="23" t="s">
        <v>582</v>
      </c>
    </row>
    <row r="119" spans="3:14">
      <c r="C119" s="23">
        <v>8.3000000000000007</v>
      </c>
      <c r="D119" s="23" t="s">
        <v>583</v>
      </c>
      <c r="J119" s="24" t="s">
        <v>584</v>
      </c>
      <c r="L119" s="23">
        <v>8.3000000000000007</v>
      </c>
      <c r="M119" s="23" t="s">
        <v>585</v>
      </c>
    </row>
    <row r="121" spans="3:14">
      <c r="C121" s="29" t="s">
        <v>586</v>
      </c>
      <c r="E121" s="29" t="s">
        <v>587</v>
      </c>
      <c r="L121" s="29" t="s">
        <v>586</v>
      </c>
      <c r="N121" s="29" t="s">
        <v>165</v>
      </c>
    </row>
    <row r="122" spans="3:14">
      <c r="C122" s="23">
        <v>9.1</v>
      </c>
      <c r="D122" s="23" t="s">
        <v>362</v>
      </c>
      <c r="J122" s="24" t="s">
        <v>588</v>
      </c>
      <c r="L122" s="23">
        <v>9.1</v>
      </c>
      <c r="M122" s="23" t="s">
        <v>364</v>
      </c>
    </row>
    <row r="123" spans="3:14">
      <c r="C123" s="29" t="s">
        <v>589</v>
      </c>
      <c r="L123" s="29" t="s">
        <v>590</v>
      </c>
    </row>
    <row r="124" spans="3:14">
      <c r="C124" s="23">
        <v>9.1999999999999993</v>
      </c>
      <c r="D124" s="23" t="s">
        <v>365</v>
      </c>
      <c r="J124" s="24" t="s">
        <v>588</v>
      </c>
      <c r="L124" s="23">
        <v>9.1999999999999993</v>
      </c>
      <c r="M124" s="23" t="s">
        <v>366</v>
      </c>
    </row>
    <row r="125" spans="3:14">
      <c r="C125" s="23">
        <v>9.3000000000000007</v>
      </c>
      <c r="D125" s="23" t="s">
        <v>591</v>
      </c>
      <c r="J125" s="24" t="s">
        <v>588</v>
      </c>
      <c r="L125" s="23">
        <v>9.3000000000000007</v>
      </c>
      <c r="M125" s="23" t="s">
        <v>592</v>
      </c>
    </row>
    <row r="126" spans="3:14">
      <c r="C126" s="23">
        <v>9.4</v>
      </c>
      <c r="D126" s="23" t="s">
        <v>593</v>
      </c>
      <c r="J126" s="24" t="s">
        <v>594</v>
      </c>
      <c r="L126" s="23">
        <v>9.4</v>
      </c>
      <c r="M126" s="23" t="s">
        <v>595</v>
      </c>
    </row>
    <row r="127" spans="3:14">
      <c r="C127" s="23">
        <v>9.5</v>
      </c>
      <c r="D127" s="23" t="s">
        <v>596</v>
      </c>
      <c r="J127" s="24" t="s">
        <v>597</v>
      </c>
      <c r="L127" s="23">
        <v>9.5</v>
      </c>
      <c r="M127" s="23" t="s">
        <v>598</v>
      </c>
    </row>
    <row r="128" spans="3:14">
      <c r="C128" s="23">
        <v>9.6</v>
      </c>
      <c r="D128" s="23" t="s">
        <v>599</v>
      </c>
      <c r="J128" s="24" t="s">
        <v>597</v>
      </c>
      <c r="L128" s="23">
        <v>9.6</v>
      </c>
      <c r="M128" s="23" t="s">
        <v>600</v>
      </c>
    </row>
    <row r="129" spans="3:13">
      <c r="C129" s="23">
        <v>9.7000000000000099</v>
      </c>
      <c r="D129" s="23" t="s">
        <v>601</v>
      </c>
      <c r="J129" s="24" t="s">
        <v>602</v>
      </c>
      <c r="L129" s="23">
        <v>9.7000000000000099</v>
      </c>
      <c r="M129" s="23" t="s">
        <v>603</v>
      </c>
    </row>
    <row r="130" spans="3:13">
      <c r="C130" s="23">
        <v>9.8000000000000096</v>
      </c>
      <c r="D130" s="23" t="s">
        <v>604</v>
      </c>
      <c r="J130" s="24" t="s">
        <v>605</v>
      </c>
      <c r="L130" s="23">
        <v>9.8000000000000096</v>
      </c>
      <c r="M130" s="23" t="s">
        <v>606</v>
      </c>
    </row>
    <row r="131" spans="3:13">
      <c r="C131" s="23">
        <v>9.9000000000000092</v>
      </c>
      <c r="D131" s="23" t="s">
        <v>607</v>
      </c>
      <c r="J131" s="24" t="s">
        <v>605</v>
      </c>
      <c r="L131" s="23">
        <v>9.9000000000000092</v>
      </c>
      <c r="M131" s="23" t="s">
        <v>608</v>
      </c>
    </row>
    <row r="132" spans="3:13">
      <c r="C132" s="30" t="s">
        <v>609</v>
      </c>
      <c r="D132" s="23" t="s">
        <v>610</v>
      </c>
      <c r="J132" s="24" t="s">
        <v>611</v>
      </c>
      <c r="L132" s="30" t="s">
        <v>609</v>
      </c>
      <c r="M132" s="23" t="s">
        <v>612</v>
      </c>
    </row>
    <row r="133" spans="3:13">
      <c r="C133" s="31">
        <v>9.11</v>
      </c>
      <c r="D133" s="23" t="s">
        <v>613</v>
      </c>
      <c r="J133" s="24" t="s">
        <v>614</v>
      </c>
      <c r="L133" s="31">
        <v>9.11</v>
      </c>
      <c r="M133" s="23" t="s">
        <v>615</v>
      </c>
    </row>
    <row r="134" spans="3:13">
      <c r="C134" s="31"/>
      <c r="D134" s="23" t="s">
        <v>616</v>
      </c>
      <c r="L134" s="31"/>
    </row>
    <row r="135" spans="3:13">
      <c r="C135" s="23">
        <v>9.1199999999999992</v>
      </c>
      <c r="D135" s="23" t="s">
        <v>617</v>
      </c>
      <c r="J135" s="24" t="s">
        <v>618</v>
      </c>
      <c r="L135" s="23">
        <v>9.1199999999999992</v>
      </c>
      <c r="M135" s="23" t="s">
        <v>619</v>
      </c>
    </row>
    <row r="136" spans="3:13">
      <c r="C136" s="31">
        <v>9.1300000000000008</v>
      </c>
      <c r="D136" s="23" t="s">
        <v>620</v>
      </c>
      <c r="J136" s="24" t="s">
        <v>621</v>
      </c>
      <c r="L136" s="31">
        <v>9.1300000000000008</v>
      </c>
      <c r="M136" s="23" t="s">
        <v>622</v>
      </c>
    </row>
    <row r="137" spans="3:13">
      <c r="C137" s="23">
        <v>9.14</v>
      </c>
      <c r="D137" s="23" t="s">
        <v>623</v>
      </c>
      <c r="J137" s="24" t="s">
        <v>624</v>
      </c>
      <c r="L137" s="23">
        <v>9.14</v>
      </c>
      <c r="M137" s="23" t="s">
        <v>625</v>
      </c>
    </row>
    <row r="138" spans="3:13">
      <c r="D138" s="23" t="s">
        <v>626</v>
      </c>
      <c r="M138" s="23" t="s">
        <v>627</v>
      </c>
    </row>
    <row r="139" spans="3:13">
      <c r="C139" s="31">
        <v>9.15</v>
      </c>
      <c r="D139" s="23" t="s">
        <v>628</v>
      </c>
      <c r="J139" s="24" t="s">
        <v>624</v>
      </c>
      <c r="L139" s="31">
        <v>9.15</v>
      </c>
      <c r="M139" s="23" t="s">
        <v>629</v>
      </c>
    </row>
    <row r="140" spans="3:13">
      <c r="C140" s="31"/>
      <c r="D140" s="23" t="s">
        <v>630</v>
      </c>
      <c r="L140" s="31"/>
    </row>
    <row r="141" spans="3:13">
      <c r="C141" s="23">
        <v>9.16</v>
      </c>
      <c r="D141" s="23" t="s">
        <v>631</v>
      </c>
      <c r="J141" s="24" t="s">
        <v>632</v>
      </c>
      <c r="L141" s="23">
        <v>9.16</v>
      </c>
      <c r="M141" s="23" t="s">
        <v>633</v>
      </c>
    </row>
    <row r="142" spans="3:13">
      <c r="D142" s="23" t="s">
        <v>634</v>
      </c>
      <c r="M142" s="23" t="s">
        <v>447</v>
      </c>
    </row>
    <row r="143" spans="3:13">
      <c r="C143" s="31">
        <v>9.17</v>
      </c>
      <c r="D143" s="23" t="s">
        <v>635</v>
      </c>
      <c r="J143" s="24" t="s">
        <v>636</v>
      </c>
      <c r="L143" s="31">
        <v>9.17</v>
      </c>
      <c r="M143" s="23" t="s">
        <v>637</v>
      </c>
    </row>
    <row r="144" spans="3:13">
      <c r="C144" s="23">
        <v>9.18</v>
      </c>
      <c r="D144" s="23" t="s">
        <v>638</v>
      </c>
      <c r="J144" s="24" t="s">
        <v>636</v>
      </c>
      <c r="L144" s="23">
        <v>9.18</v>
      </c>
      <c r="M144" s="23" t="s">
        <v>639</v>
      </c>
    </row>
    <row r="145" spans="3:14">
      <c r="D145" s="23" t="s">
        <v>640</v>
      </c>
    </row>
    <row r="146" spans="3:14">
      <c r="C146" s="29" t="s">
        <v>641</v>
      </c>
      <c r="L146" s="29" t="s">
        <v>642</v>
      </c>
    </row>
    <row r="147" spans="3:14">
      <c r="C147" s="31">
        <v>9.19</v>
      </c>
      <c r="D147" s="23" t="s">
        <v>377</v>
      </c>
      <c r="J147" s="24" t="s">
        <v>643</v>
      </c>
      <c r="L147" s="31">
        <v>9.19</v>
      </c>
      <c r="M147" s="23" t="s">
        <v>379</v>
      </c>
    </row>
    <row r="148" spans="3:14">
      <c r="C148" s="30" t="s">
        <v>644</v>
      </c>
      <c r="D148" s="23" t="s">
        <v>645</v>
      </c>
      <c r="J148" s="24" t="s">
        <v>646</v>
      </c>
      <c r="L148" s="30" t="s">
        <v>644</v>
      </c>
      <c r="M148" s="23" t="s">
        <v>647</v>
      </c>
    </row>
    <row r="149" spans="3:14">
      <c r="C149" s="23">
        <v>9.2100000000000009</v>
      </c>
      <c r="D149" s="23" t="s">
        <v>648</v>
      </c>
      <c r="J149" s="24" t="s">
        <v>649</v>
      </c>
      <c r="L149" s="23">
        <v>9.2100000000000009</v>
      </c>
      <c r="M149" s="23" t="s">
        <v>650</v>
      </c>
    </row>
    <row r="150" spans="3:14">
      <c r="C150" s="29" t="s">
        <v>651</v>
      </c>
      <c r="L150" s="29" t="s">
        <v>652</v>
      </c>
    </row>
    <row r="151" spans="3:14">
      <c r="C151" s="23">
        <v>9.2200000000000006</v>
      </c>
      <c r="D151" s="23" t="s">
        <v>362</v>
      </c>
      <c r="J151" s="24" t="s">
        <v>649</v>
      </c>
      <c r="L151" s="23">
        <v>9.2200000000000006</v>
      </c>
      <c r="M151" s="23" t="s">
        <v>364</v>
      </c>
    </row>
    <row r="152" spans="3:14">
      <c r="C152" s="23">
        <v>9.23</v>
      </c>
      <c r="D152" s="23" t="s">
        <v>653</v>
      </c>
      <c r="J152" s="24" t="s">
        <v>654</v>
      </c>
      <c r="L152" s="23">
        <v>9.23</v>
      </c>
      <c r="M152" s="23" t="s">
        <v>655</v>
      </c>
    </row>
    <row r="153" spans="3:14">
      <c r="C153" s="23">
        <v>9.24</v>
      </c>
      <c r="D153" s="23" t="s">
        <v>656</v>
      </c>
      <c r="J153" s="24" t="s">
        <v>654</v>
      </c>
      <c r="L153" s="23">
        <v>9.24</v>
      </c>
      <c r="M153" s="23" t="s">
        <v>657</v>
      </c>
    </row>
    <row r="154" spans="3:14">
      <c r="C154" s="23">
        <v>9.25</v>
      </c>
      <c r="D154" s="23" t="s">
        <v>658</v>
      </c>
      <c r="J154" s="24" t="s">
        <v>659</v>
      </c>
      <c r="L154" s="23">
        <v>9.25</v>
      </c>
      <c r="M154" s="23" t="s">
        <v>660</v>
      </c>
    </row>
    <row r="155" spans="3:14">
      <c r="C155" s="23">
        <v>9.26</v>
      </c>
      <c r="D155" s="23" t="s">
        <v>661</v>
      </c>
      <c r="J155" s="24" t="s">
        <v>662</v>
      </c>
      <c r="L155" s="23">
        <v>9.26</v>
      </c>
      <c r="M155" s="23" t="s">
        <v>663</v>
      </c>
    </row>
    <row r="156" spans="3:14">
      <c r="C156" s="23">
        <v>9.27</v>
      </c>
      <c r="D156" s="23" t="s">
        <v>664</v>
      </c>
      <c r="J156" s="24" t="s">
        <v>665</v>
      </c>
      <c r="L156" s="23">
        <v>9.27</v>
      </c>
      <c r="M156" s="23" t="s">
        <v>666</v>
      </c>
    </row>
    <row r="158" spans="3:14">
      <c r="C158" s="29" t="s">
        <v>667</v>
      </c>
      <c r="E158" s="29" t="s">
        <v>668</v>
      </c>
      <c r="L158" s="29" t="s">
        <v>667</v>
      </c>
      <c r="N158" s="23" t="s">
        <v>669</v>
      </c>
    </row>
    <row r="159" spans="3:14">
      <c r="C159" s="23">
        <v>10.1</v>
      </c>
      <c r="D159" s="23" t="s">
        <v>670</v>
      </c>
      <c r="J159" s="24" t="s">
        <v>671</v>
      </c>
      <c r="L159" s="23">
        <v>10.1</v>
      </c>
      <c r="M159" s="23" t="s">
        <v>672</v>
      </c>
    </row>
    <row r="160" spans="3:14">
      <c r="D160" s="23" t="s">
        <v>673</v>
      </c>
    </row>
    <row r="161" spans="3:18">
      <c r="C161" s="23">
        <v>10.199999999999999</v>
      </c>
      <c r="D161" s="23" t="s">
        <v>674</v>
      </c>
      <c r="J161" s="24" t="s">
        <v>675</v>
      </c>
      <c r="L161" s="23">
        <v>10.199999999999999</v>
      </c>
      <c r="M161" s="23" t="s">
        <v>676</v>
      </c>
    </row>
    <row r="162" spans="3:18">
      <c r="C162" s="23">
        <v>10.3</v>
      </c>
      <c r="D162" s="23" t="s">
        <v>677</v>
      </c>
      <c r="J162" s="24" t="s">
        <v>678</v>
      </c>
      <c r="L162" s="23">
        <v>10.3</v>
      </c>
      <c r="M162" s="23" t="s">
        <v>679</v>
      </c>
    </row>
    <row r="163" spans="3:18">
      <c r="C163" s="23">
        <v>10.4</v>
      </c>
      <c r="D163" s="23" t="s">
        <v>680</v>
      </c>
      <c r="J163" s="24" t="s">
        <v>681</v>
      </c>
      <c r="L163" s="23">
        <v>10.4</v>
      </c>
      <c r="M163" s="23" t="s">
        <v>682</v>
      </c>
    </row>
    <row r="164" spans="3:18">
      <c r="C164" s="23">
        <v>10.5</v>
      </c>
      <c r="D164" s="23" t="s">
        <v>683</v>
      </c>
      <c r="J164" s="24" t="s">
        <v>684</v>
      </c>
      <c r="L164" s="23">
        <v>10.5</v>
      </c>
      <c r="M164" s="23" t="s">
        <v>685</v>
      </c>
    </row>
    <row r="165" spans="3:18">
      <c r="C165" s="23">
        <v>10.6</v>
      </c>
      <c r="D165" s="23" t="s">
        <v>686</v>
      </c>
      <c r="J165" s="24" t="s">
        <v>687</v>
      </c>
      <c r="L165" s="23">
        <v>10.6</v>
      </c>
      <c r="M165" s="23" t="s">
        <v>688</v>
      </c>
    </row>
    <row r="166" spans="3:18">
      <c r="C166" s="23">
        <v>10.7</v>
      </c>
      <c r="D166" s="23" t="s">
        <v>689</v>
      </c>
      <c r="J166" s="24" t="s">
        <v>690</v>
      </c>
      <c r="L166" s="23">
        <v>10.7</v>
      </c>
      <c r="M166" s="23" t="s">
        <v>691</v>
      </c>
    </row>
    <row r="167" spans="3:18">
      <c r="C167" s="23">
        <v>10.8</v>
      </c>
      <c r="D167" s="23" t="s">
        <v>692</v>
      </c>
      <c r="J167" s="24" t="s">
        <v>693</v>
      </c>
      <c r="L167" s="23">
        <v>10.8</v>
      </c>
      <c r="M167" s="23" t="s">
        <v>694</v>
      </c>
    </row>
    <row r="168" spans="3:18">
      <c r="C168" s="23">
        <v>10.9</v>
      </c>
      <c r="D168" s="23" t="s">
        <v>695</v>
      </c>
      <c r="J168" s="24" t="s">
        <v>696</v>
      </c>
      <c r="L168" s="23">
        <v>10.9</v>
      </c>
      <c r="M168" s="23" t="s">
        <v>697</v>
      </c>
    </row>
    <row r="169" spans="3:18">
      <c r="C169" s="30" t="s">
        <v>698</v>
      </c>
      <c r="D169" s="23" t="s">
        <v>699</v>
      </c>
      <c r="J169" s="24" t="s">
        <v>700</v>
      </c>
      <c r="L169" s="30" t="s">
        <v>698</v>
      </c>
      <c r="M169" s="23" t="s">
        <v>701</v>
      </c>
    </row>
    <row r="170" spans="3:18">
      <c r="C170" s="30" t="s">
        <v>702</v>
      </c>
      <c r="D170" s="23" t="s">
        <v>703</v>
      </c>
      <c r="J170" s="24" t="s">
        <v>704</v>
      </c>
      <c r="L170" s="30" t="s">
        <v>702</v>
      </c>
      <c r="M170" s="23" t="s">
        <v>705</v>
      </c>
      <c r="R170" t="s">
        <v>706</v>
      </c>
    </row>
    <row r="171" spans="3:18">
      <c r="C171" s="30" t="s">
        <v>707</v>
      </c>
      <c r="D171" s="23" t="s">
        <v>708</v>
      </c>
      <c r="J171" s="24" t="s">
        <v>709</v>
      </c>
      <c r="L171" s="30" t="s">
        <v>707</v>
      </c>
      <c r="M171" s="23" t="s">
        <v>710</v>
      </c>
    </row>
    <row r="172" spans="3:18">
      <c r="C172" s="30" t="s">
        <v>711</v>
      </c>
      <c r="D172" s="23" t="s">
        <v>712</v>
      </c>
      <c r="J172" s="24" t="s">
        <v>713</v>
      </c>
      <c r="L172" s="30" t="s">
        <v>711</v>
      </c>
      <c r="M172" s="23" t="s">
        <v>714</v>
      </c>
    </row>
    <row r="173" spans="3:18">
      <c r="C173" s="30" t="s">
        <v>715</v>
      </c>
      <c r="D173" s="23" t="s">
        <v>716</v>
      </c>
      <c r="J173" s="24" t="s">
        <v>717</v>
      </c>
      <c r="L173" s="30" t="s">
        <v>715</v>
      </c>
      <c r="M173" s="23" t="s">
        <v>718</v>
      </c>
    </row>
    <row r="174" spans="3:18">
      <c r="C174" s="30" t="s">
        <v>719</v>
      </c>
      <c r="D174" s="23" t="s">
        <v>720</v>
      </c>
      <c r="J174" s="24" t="s">
        <v>721</v>
      </c>
      <c r="L174" s="30" t="s">
        <v>719</v>
      </c>
      <c r="M174" s="23" t="s">
        <v>722</v>
      </c>
    </row>
    <row r="175" spans="3:18">
      <c r="C175" s="30" t="s">
        <v>723</v>
      </c>
      <c r="D175" s="23" t="s">
        <v>724</v>
      </c>
      <c r="J175" s="24" t="s">
        <v>725</v>
      </c>
      <c r="L175" s="30" t="s">
        <v>723</v>
      </c>
      <c r="M175" s="23" t="s">
        <v>726</v>
      </c>
    </row>
    <row r="176" spans="3:18">
      <c r="C176" s="30" t="s">
        <v>727</v>
      </c>
      <c r="D176" s="23" t="s">
        <v>728</v>
      </c>
      <c r="J176" s="24" t="s">
        <v>729</v>
      </c>
      <c r="L176" s="30" t="s">
        <v>727</v>
      </c>
      <c r="M176" s="23" t="s">
        <v>730</v>
      </c>
    </row>
    <row r="177" spans="3:14">
      <c r="C177" s="30" t="s">
        <v>731</v>
      </c>
      <c r="D177" s="23" t="s">
        <v>732</v>
      </c>
      <c r="J177" s="24" t="s">
        <v>733</v>
      </c>
      <c r="L177" s="30" t="s">
        <v>731</v>
      </c>
      <c r="M177" s="23" t="s">
        <v>734</v>
      </c>
    </row>
    <row r="178" spans="3:14">
      <c r="C178" s="30" t="s">
        <v>735</v>
      </c>
      <c r="D178" s="23" t="s">
        <v>736</v>
      </c>
      <c r="J178" s="24" t="s">
        <v>737</v>
      </c>
      <c r="L178" s="30" t="s">
        <v>735</v>
      </c>
      <c r="M178" s="23" t="s">
        <v>738</v>
      </c>
    </row>
    <row r="179" spans="3:14">
      <c r="C179" s="30" t="s">
        <v>739</v>
      </c>
      <c r="D179" s="23" t="s">
        <v>740</v>
      </c>
      <c r="J179" s="24" t="s">
        <v>741</v>
      </c>
      <c r="L179" s="30" t="s">
        <v>739</v>
      </c>
      <c r="M179" s="23" t="s">
        <v>742</v>
      </c>
    </row>
    <row r="180" spans="3:14">
      <c r="C180" s="30" t="s">
        <v>743</v>
      </c>
      <c r="D180" s="23" t="s">
        <v>357</v>
      </c>
      <c r="J180" s="24" t="s">
        <v>744</v>
      </c>
      <c r="L180" s="30" t="s">
        <v>743</v>
      </c>
      <c r="M180" s="23" t="s">
        <v>544</v>
      </c>
    </row>
    <row r="182" spans="3:14">
      <c r="C182" s="29" t="s">
        <v>745</v>
      </c>
      <c r="E182" s="29" t="s">
        <v>746</v>
      </c>
      <c r="L182" s="29" t="s">
        <v>745</v>
      </c>
      <c r="N182" s="29" t="s">
        <v>747</v>
      </c>
    </row>
    <row r="183" spans="3:14">
      <c r="C183" s="30" t="s">
        <v>748</v>
      </c>
      <c r="D183" s="23" t="s">
        <v>749</v>
      </c>
      <c r="J183" s="24" t="s">
        <v>750</v>
      </c>
      <c r="L183" s="30" t="s">
        <v>748</v>
      </c>
      <c r="M183" s="23" t="s">
        <v>366</v>
      </c>
    </row>
    <row r="184" spans="3:14">
      <c r="C184" s="30" t="s">
        <v>751</v>
      </c>
      <c r="D184" s="23" t="s">
        <v>752</v>
      </c>
      <c r="J184" s="24" t="s">
        <v>750</v>
      </c>
      <c r="L184" s="30" t="s">
        <v>751</v>
      </c>
      <c r="M184" s="23" t="s">
        <v>427</v>
      </c>
    </row>
    <row r="185" spans="3:14">
      <c r="C185" s="30" t="s">
        <v>753</v>
      </c>
      <c r="D185" s="23" t="s">
        <v>428</v>
      </c>
      <c r="J185" s="24" t="s">
        <v>754</v>
      </c>
      <c r="L185" s="30" t="s">
        <v>753</v>
      </c>
      <c r="M185" s="23" t="s">
        <v>430</v>
      </c>
    </row>
    <row r="186" spans="3:14">
      <c r="C186" s="30" t="s">
        <v>755</v>
      </c>
      <c r="D186" s="23" t="s">
        <v>377</v>
      </c>
      <c r="J186" s="24" t="s">
        <v>756</v>
      </c>
      <c r="L186" s="30" t="s">
        <v>755</v>
      </c>
      <c r="M186" s="23" t="s">
        <v>379</v>
      </c>
    </row>
    <row r="187" spans="3:14">
      <c r="C187" s="30" t="s">
        <v>757</v>
      </c>
      <c r="D187" s="23" t="s">
        <v>431</v>
      </c>
      <c r="J187" s="24" t="s">
        <v>758</v>
      </c>
      <c r="L187" s="30" t="s">
        <v>757</v>
      </c>
      <c r="M187" s="23" t="s">
        <v>759</v>
      </c>
    </row>
    <row r="188" spans="3:14">
      <c r="C188" s="30" t="s">
        <v>760</v>
      </c>
      <c r="D188" s="23" t="s">
        <v>761</v>
      </c>
      <c r="J188" s="24" t="s">
        <v>762</v>
      </c>
      <c r="L188" s="30" t="s">
        <v>760</v>
      </c>
      <c r="M188" s="23" t="s">
        <v>436</v>
      </c>
    </row>
    <row r="189" spans="3:14">
      <c r="C189" s="30" t="s">
        <v>763</v>
      </c>
      <c r="D189" s="23" t="s">
        <v>764</v>
      </c>
      <c r="J189" s="24" t="s">
        <v>765</v>
      </c>
      <c r="L189" s="30" t="s">
        <v>763</v>
      </c>
      <c r="M189" s="23" t="s">
        <v>766</v>
      </c>
    </row>
    <row r="190" spans="3:14">
      <c r="C190" s="30" t="s">
        <v>767</v>
      </c>
      <c r="D190" s="23" t="s">
        <v>768</v>
      </c>
      <c r="J190" s="24" t="s">
        <v>769</v>
      </c>
      <c r="L190" s="30" t="s">
        <v>767</v>
      </c>
      <c r="M190" s="23" t="s">
        <v>770</v>
      </c>
    </row>
    <row r="191" spans="3:14">
      <c r="C191" s="30" t="s">
        <v>771</v>
      </c>
      <c r="D191" s="23" t="s">
        <v>772</v>
      </c>
      <c r="J191" s="24" t="s">
        <v>773</v>
      </c>
      <c r="L191" s="30" t="s">
        <v>771</v>
      </c>
      <c r="M191" s="23" t="s">
        <v>774</v>
      </c>
    </row>
    <row r="192" spans="3:14">
      <c r="C192" s="30" t="s">
        <v>775</v>
      </c>
      <c r="D192" s="23" t="s">
        <v>776</v>
      </c>
      <c r="J192" s="24" t="s">
        <v>777</v>
      </c>
      <c r="L192" s="30" t="s">
        <v>775</v>
      </c>
      <c r="M192" s="23" t="s">
        <v>778</v>
      </c>
    </row>
    <row r="193" spans="3:14">
      <c r="C193" s="30" t="s">
        <v>779</v>
      </c>
      <c r="D193" s="23" t="s">
        <v>780</v>
      </c>
      <c r="J193" s="24" t="s">
        <v>781</v>
      </c>
      <c r="L193" s="30" t="s">
        <v>779</v>
      </c>
      <c r="M193" s="23" t="s">
        <v>782</v>
      </c>
    </row>
    <row r="194" spans="3:14">
      <c r="C194" s="30" t="s">
        <v>783</v>
      </c>
      <c r="D194" s="23" t="s">
        <v>784</v>
      </c>
      <c r="J194" s="24" t="s">
        <v>785</v>
      </c>
      <c r="L194" s="30" t="s">
        <v>783</v>
      </c>
      <c r="M194" s="23" t="s">
        <v>786</v>
      </c>
    </row>
    <row r="195" spans="3:14">
      <c r="C195" s="30" t="s">
        <v>787</v>
      </c>
      <c r="D195" s="23" t="s">
        <v>788</v>
      </c>
      <c r="J195" s="24" t="s">
        <v>789</v>
      </c>
      <c r="L195" s="30" t="s">
        <v>787</v>
      </c>
      <c r="M195" s="23" t="s">
        <v>790</v>
      </c>
    </row>
    <row r="196" spans="3:14">
      <c r="C196" s="30" t="s">
        <v>791</v>
      </c>
      <c r="D196" s="23" t="s">
        <v>792</v>
      </c>
      <c r="J196" s="24" t="s">
        <v>793</v>
      </c>
      <c r="L196" s="30" t="s">
        <v>791</v>
      </c>
      <c r="M196" s="23" t="s">
        <v>794</v>
      </c>
    </row>
    <row r="197" spans="3:14">
      <c r="C197" s="30" t="s">
        <v>795</v>
      </c>
      <c r="D197" s="23" t="s">
        <v>796</v>
      </c>
      <c r="J197" s="24" t="s">
        <v>797</v>
      </c>
      <c r="L197" s="30" t="s">
        <v>795</v>
      </c>
      <c r="M197" s="23" t="s">
        <v>798</v>
      </c>
    </row>
    <row r="198" spans="3:14">
      <c r="C198" s="30" t="s">
        <v>799</v>
      </c>
      <c r="D198" s="23" t="s">
        <v>800</v>
      </c>
      <c r="J198" s="24" t="s">
        <v>801</v>
      </c>
      <c r="L198" s="30" t="s">
        <v>799</v>
      </c>
      <c r="M198" s="23" t="s">
        <v>802</v>
      </c>
    </row>
    <row r="199" spans="3:14">
      <c r="C199" s="30" t="s">
        <v>803</v>
      </c>
      <c r="D199" s="23" t="s">
        <v>804</v>
      </c>
      <c r="J199" s="24" t="s">
        <v>805</v>
      </c>
      <c r="L199" s="30" t="s">
        <v>803</v>
      </c>
      <c r="M199" s="23" t="s">
        <v>806</v>
      </c>
    </row>
    <row r="200" spans="3:14">
      <c r="C200" s="30" t="s">
        <v>807</v>
      </c>
      <c r="D200" s="23" t="s">
        <v>808</v>
      </c>
      <c r="J200" s="24" t="s">
        <v>809</v>
      </c>
      <c r="L200" s="30" t="s">
        <v>807</v>
      </c>
      <c r="M200" s="23" t="s">
        <v>810</v>
      </c>
    </row>
    <row r="201" spans="3:14">
      <c r="C201" s="30" t="s">
        <v>811</v>
      </c>
      <c r="D201" s="23" t="s">
        <v>812</v>
      </c>
      <c r="J201" s="24" t="s">
        <v>813</v>
      </c>
      <c r="L201" s="30" t="s">
        <v>811</v>
      </c>
      <c r="M201" s="23" t="s">
        <v>814</v>
      </c>
    </row>
    <row r="203" spans="3:14">
      <c r="C203" s="29" t="s">
        <v>815</v>
      </c>
      <c r="E203" s="29" t="s">
        <v>816</v>
      </c>
      <c r="L203" s="29" t="s">
        <v>815</v>
      </c>
      <c r="N203" s="29" t="s">
        <v>817</v>
      </c>
    </row>
    <row r="204" spans="3:14">
      <c r="C204" s="30" t="s">
        <v>818</v>
      </c>
      <c r="D204" s="23" t="s">
        <v>749</v>
      </c>
      <c r="J204" s="24" t="s">
        <v>819</v>
      </c>
      <c r="L204" s="30" t="s">
        <v>818</v>
      </c>
      <c r="M204" s="23" t="s">
        <v>366</v>
      </c>
    </row>
    <row r="205" spans="3:14">
      <c r="C205" s="30" t="s">
        <v>820</v>
      </c>
      <c r="D205" s="23" t="s">
        <v>426</v>
      </c>
      <c r="J205" s="24" t="s">
        <v>819</v>
      </c>
      <c r="L205" s="30" t="s">
        <v>820</v>
      </c>
      <c r="M205" s="23" t="s">
        <v>427</v>
      </c>
    </row>
    <row r="206" spans="3:14">
      <c r="C206" s="30" t="s">
        <v>821</v>
      </c>
      <c r="D206" s="23" t="s">
        <v>377</v>
      </c>
      <c r="J206" s="24" t="s">
        <v>822</v>
      </c>
      <c r="L206" s="30" t="s">
        <v>821</v>
      </c>
      <c r="M206" s="23" t="s">
        <v>379</v>
      </c>
    </row>
    <row r="207" spans="3:14">
      <c r="C207" s="30" t="s">
        <v>823</v>
      </c>
      <c r="D207" s="23" t="s">
        <v>824</v>
      </c>
      <c r="J207" s="24" t="s">
        <v>825</v>
      </c>
      <c r="L207" s="30" t="s">
        <v>823</v>
      </c>
      <c r="M207" s="23" t="s">
        <v>826</v>
      </c>
    </row>
    <row r="208" spans="3:14">
      <c r="C208" s="30" t="s">
        <v>827</v>
      </c>
      <c r="D208" s="23" t="s">
        <v>828</v>
      </c>
      <c r="J208" s="24" t="s">
        <v>829</v>
      </c>
      <c r="L208" s="30" t="s">
        <v>827</v>
      </c>
      <c r="M208" s="23" t="s">
        <v>830</v>
      </c>
    </row>
    <row r="209" spans="3:14">
      <c r="C209" s="30" t="s">
        <v>831</v>
      </c>
      <c r="D209" s="23" t="s">
        <v>832</v>
      </c>
      <c r="J209" s="24" t="s">
        <v>833</v>
      </c>
      <c r="L209" s="30" t="s">
        <v>831</v>
      </c>
      <c r="M209" s="23" t="s">
        <v>834</v>
      </c>
    </row>
    <row r="210" spans="3:14">
      <c r="C210" s="30" t="s">
        <v>835</v>
      </c>
      <c r="D210" s="23" t="s">
        <v>836</v>
      </c>
      <c r="J210" s="24" t="s">
        <v>837</v>
      </c>
      <c r="L210" s="30" t="s">
        <v>835</v>
      </c>
      <c r="M210" s="23" t="s">
        <v>838</v>
      </c>
    </row>
    <row r="211" spans="3:14">
      <c r="C211" s="30" t="s">
        <v>839</v>
      </c>
      <c r="D211" s="23" t="s">
        <v>840</v>
      </c>
      <c r="J211" s="24" t="s">
        <v>841</v>
      </c>
      <c r="L211" s="30" t="s">
        <v>839</v>
      </c>
      <c r="M211" s="23" t="s">
        <v>842</v>
      </c>
    </row>
    <row r="212" spans="3:14">
      <c r="C212" s="30" t="s">
        <v>843</v>
      </c>
      <c r="D212" s="23" t="s">
        <v>844</v>
      </c>
      <c r="J212" s="24" t="s">
        <v>845</v>
      </c>
      <c r="L212" s="30" t="s">
        <v>843</v>
      </c>
      <c r="M212" s="23" t="s">
        <v>846</v>
      </c>
    </row>
    <row r="213" spans="3:14">
      <c r="C213" s="30"/>
      <c r="L213" s="30"/>
    </row>
    <row r="214" spans="3:14">
      <c r="C214" s="29" t="s">
        <v>847</v>
      </c>
      <c r="E214" s="29" t="s">
        <v>848</v>
      </c>
      <c r="L214" s="29" t="s">
        <v>847</v>
      </c>
      <c r="N214" s="29" t="s">
        <v>181</v>
      </c>
    </row>
    <row r="215" spans="3:14">
      <c r="E215" s="29" t="s">
        <v>849</v>
      </c>
    </row>
    <row r="216" spans="3:14">
      <c r="C216" s="30" t="s">
        <v>850</v>
      </c>
      <c r="D216" s="23" t="s">
        <v>362</v>
      </c>
      <c r="J216" s="24" t="s">
        <v>851</v>
      </c>
      <c r="L216" s="30" t="s">
        <v>850</v>
      </c>
      <c r="M216" s="23" t="s">
        <v>364</v>
      </c>
    </row>
    <row r="217" spans="3:14">
      <c r="C217" s="30" t="s">
        <v>852</v>
      </c>
      <c r="D217" s="23" t="s">
        <v>853</v>
      </c>
      <c r="J217" s="24" t="s">
        <v>854</v>
      </c>
      <c r="L217" s="30" t="s">
        <v>852</v>
      </c>
      <c r="M217" s="23" t="s">
        <v>855</v>
      </c>
    </row>
    <row r="218" spans="3:14">
      <c r="C218" s="30" t="s">
        <v>856</v>
      </c>
      <c r="D218" s="23" t="s">
        <v>857</v>
      </c>
      <c r="J218" s="24" t="s">
        <v>858</v>
      </c>
      <c r="L218" s="30" t="s">
        <v>856</v>
      </c>
      <c r="M218" s="23" t="s">
        <v>859</v>
      </c>
    </row>
    <row r="219" spans="3:14">
      <c r="C219" s="30" t="s">
        <v>860</v>
      </c>
      <c r="D219" s="23" t="s">
        <v>861</v>
      </c>
      <c r="J219" s="24" t="s">
        <v>862</v>
      </c>
      <c r="L219" s="30" t="s">
        <v>860</v>
      </c>
      <c r="M219" s="23" t="s">
        <v>863</v>
      </c>
    </row>
    <row r="220" spans="3:14">
      <c r="C220" s="30" t="s">
        <v>864</v>
      </c>
      <c r="D220" s="23" t="s">
        <v>865</v>
      </c>
      <c r="J220" s="24" t="s">
        <v>866</v>
      </c>
      <c r="L220" s="30" t="s">
        <v>864</v>
      </c>
      <c r="M220" s="23" t="s">
        <v>867</v>
      </c>
    </row>
    <row r="221" spans="3:14">
      <c r="D221" s="23" t="s">
        <v>868</v>
      </c>
    </row>
    <row r="222" spans="3:14">
      <c r="C222" s="23">
        <v>13.6</v>
      </c>
      <c r="D222" s="23" t="s">
        <v>869</v>
      </c>
      <c r="J222" s="24" t="s">
        <v>870</v>
      </c>
      <c r="L222" s="23">
        <v>13.6</v>
      </c>
      <c r="M222" s="23" t="s">
        <v>871</v>
      </c>
    </row>
    <row r="224" spans="3:14">
      <c r="C224" s="29" t="s">
        <v>872</v>
      </c>
      <c r="J224" s="24" t="s">
        <v>873</v>
      </c>
      <c r="L224" s="29" t="s">
        <v>86</v>
      </c>
    </row>
    <row r="225" spans="10:10">
      <c r="J225" s="24" t="s">
        <v>874</v>
      </c>
    </row>
  </sheetData>
  <phoneticPr fontId="2"/>
  <pageMargins left="0.70866141732283472" right="0.70866141732283472" top="0.74803149606299213" bottom="0.74803149606299213" header="0.31496062992125984" footer="0.31496062992125984"/>
  <pageSetup paperSize="9" scale="5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
  <sheetViews>
    <sheetView topLeftCell="A17" zoomScale="40" zoomScaleNormal="40" workbookViewId="0">
      <selection activeCell="F27" sqref="F27"/>
    </sheetView>
  </sheetViews>
  <sheetFormatPr defaultRowHeight="15"/>
  <sheetData/>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1"/>
  <sheetViews>
    <sheetView workbookViewId="0">
      <selection activeCell="F27" sqref="F27"/>
    </sheetView>
  </sheetViews>
  <sheetFormatPr defaultRowHeight="15"/>
  <cols>
    <col min="2" max="2" width="43.42578125" customWidth="1"/>
    <col min="3" max="3" width="27.5703125" customWidth="1"/>
    <col min="4" max="4" width="9.5703125" customWidth="1"/>
    <col min="6" max="6" width="25.7109375" customWidth="1"/>
  </cols>
  <sheetData>
    <row r="1" spans="2:6" ht="18.75">
      <c r="B1" s="167" t="s">
        <v>1275</v>
      </c>
    </row>
    <row r="3" spans="2:6">
      <c r="B3" t="s">
        <v>1265</v>
      </c>
    </row>
    <row r="4" spans="2:6">
      <c r="C4" t="s">
        <v>1274</v>
      </c>
      <c r="D4" t="s">
        <v>1272</v>
      </c>
    </row>
    <row r="5" spans="2:6">
      <c r="B5" t="s">
        <v>1266</v>
      </c>
      <c r="D5" t="s">
        <v>1273</v>
      </c>
      <c r="E5" t="s">
        <v>1267</v>
      </c>
      <c r="F5" t="s">
        <v>1270</v>
      </c>
    </row>
    <row r="6" spans="2:6">
      <c r="B6" t="s">
        <v>1268</v>
      </c>
      <c r="D6" t="s">
        <v>1273</v>
      </c>
    </row>
    <row r="7" spans="2:6">
      <c r="B7" t="s">
        <v>1269</v>
      </c>
    </row>
    <row r="8" spans="2:6">
      <c r="B8" t="s">
        <v>1271</v>
      </c>
      <c r="C8" t="s">
        <v>976</v>
      </c>
    </row>
    <row r="10" spans="2:6">
      <c r="B10" t="s">
        <v>1276</v>
      </c>
    </row>
    <row r="11" spans="2:6">
      <c r="B11" t="s">
        <v>1277</v>
      </c>
    </row>
  </sheetData>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図面リスト</vt:lpstr>
      <vt:lpstr> Design Report Checklist</vt:lpstr>
      <vt:lpstr>Check list</vt:lpstr>
      <vt:lpstr>base shear</vt:lpstr>
      <vt:lpstr>Building period </vt:lpstr>
      <vt:lpstr>Index of BNBC2020</vt:lpstr>
      <vt:lpstr>Index of part6</vt:lpstr>
      <vt:lpstr>symbols and notations</vt:lpstr>
      <vt:lpstr>改善点</vt:lpstr>
      <vt:lpstr>' Design Report Checklist'!Print_Area</vt:lpstr>
      <vt:lpstr>'Index of BNBC2020'!Print_Area</vt:lpstr>
      <vt:lpstr>'Index of part6'!Print_Area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北構造事務所</dc:creator>
  <cp:lastModifiedBy>my</cp:lastModifiedBy>
  <cp:lastPrinted>2025-09-22T05:13:45Z</cp:lastPrinted>
  <dcterms:created xsi:type="dcterms:W3CDTF">2022-06-07T03:22:30Z</dcterms:created>
  <dcterms:modified xsi:type="dcterms:W3CDTF">2026-02-10T09:32:49Z</dcterms:modified>
</cp:coreProperties>
</file>