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F:\Drive E\Documents\রেলওয়ে চলমান প্রকল্পের অগ্রগতি তথ্য\২০২৬-২৭ অর্থবছর\"/>
    </mc:Choice>
  </mc:AlternateContent>
  <xr:revisionPtr revIDLastSave="0" documentId="13_ncr:1_{EBF889AC-A919-4B7C-9354-24940D14BBC9}" xr6:coauthVersionLast="47" xr6:coauthVersionMax="47" xr10:uidLastSave="{00000000-0000-0000-0000-000000000000}"/>
  <bookViews>
    <workbookView xWindow="-120" yWindow="-120" windowWidth="29040" windowHeight="15840" activeTab="3" xr2:uid="{EE4F3DF7-E752-4352-93CB-8B56ADFD38FB}"/>
  </bookViews>
  <sheets>
    <sheet name="E(Cov)" sheetId="1" r:id="rId1"/>
    <sheet name="English" sheetId="2" r:id="rId2"/>
    <sheet name="টপ" sheetId="3" r:id="rId3"/>
    <sheet name="ডিআরএম" sheetId="4" r:id="rId4"/>
  </sheets>
  <externalReferences>
    <externalReference r:id="rId5"/>
  </externalReferences>
  <definedNames>
    <definedName name="_xlnm.Print_Area" localSheetId="0">'E(Cov)'!$A$1:$K$31</definedName>
    <definedName name="_xlnm.Print_Area" localSheetId="1">English!$A$1:$T$209</definedName>
    <definedName name="_xlnm.Print_Area" localSheetId="2">টপ!$A$1:$H$59</definedName>
    <definedName name="_xlnm.Print_Area" localSheetId="3">ডিআরএম!$C$1:$L$175</definedName>
    <definedName name="_xlnm.Print_Titles" localSheetId="1">English!$2:$9</definedName>
    <definedName name="_xlnm.Print_Titles" localSheetId="3">ডিআরএম!$2:$8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 i="4" l="1"/>
  <c r="F2" i="4"/>
  <c r="G2" i="4"/>
  <c r="J2" i="4"/>
  <c r="J3" i="4"/>
  <c r="K3" i="4"/>
  <c r="F4" i="4"/>
  <c r="H4" i="4"/>
  <c r="K4" i="4"/>
  <c r="L4" i="4"/>
  <c r="F5" i="4"/>
  <c r="H5" i="4"/>
  <c r="I5" i="4"/>
  <c r="K5" i="4"/>
  <c r="F6" i="4"/>
  <c r="H6" i="4"/>
  <c r="I6" i="4"/>
  <c r="K6" i="4"/>
  <c r="B10" i="4"/>
  <c r="D10" i="4"/>
  <c r="E10" i="4"/>
  <c r="F10" i="4"/>
  <c r="I10" i="4" s="1"/>
  <c r="G10" i="4"/>
  <c r="H10" i="4"/>
  <c r="J10" i="4"/>
  <c r="K10" i="4"/>
  <c r="L10" i="4"/>
  <c r="M10" i="4"/>
  <c r="E11" i="4"/>
  <c r="F11" i="4"/>
  <c r="H11" i="4"/>
  <c r="H43" i="4" s="1"/>
  <c r="I11" i="4"/>
  <c r="K11" i="4"/>
  <c r="E12" i="4"/>
  <c r="F12" i="4"/>
  <c r="I12" i="4" s="1"/>
  <c r="H12" i="4"/>
  <c r="J12" i="4"/>
  <c r="K12" i="4"/>
  <c r="K44" i="4" s="1"/>
  <c r="B14" i="4"/>
  <c r="D14" i="4"/>
  <c r="E14" i="4"/>
  <c r="F14" i="4"/>
  <c r="I14" i="4" s="1"/>
  <c r="G14" i="4"/>
  <c r="H14" i="4"/>
  <c r="J14" i="4"/>
  <c r="K14" i="4"/>
  <c r="L14" i="4" s="1"/>
  <c r="M14" i="4"/>
  <c r="E15" i="4"/>
  <c r="F15" i="4"/>
  <c r="I15" i="4" s="1"/>
  <c r="H15" i="4"/>
  <c r="K15" i="4"/>
  <c r="K43" i="4" s="1"/>
  <c r="E16" i="4"/>
  <c r="F16" i="4"/>
  <c r="H16" i="4"/>
  <c r="I16" i="4"/>
  <c r="K16" i="4"/>
  <c r="B18" i="4"/>
  <c r="D18" i="4"/>
  <c r="E18" i="4"/>
  <c r="E42" i="4" s="1"/>
  <c r="F18" i="4"/>
  <c r="G18" i="4"/>
  <c r="H18" i="4"/>
  <c r="I18" i="4"/>
  <c r="J18" i="4"/>
  <c r="K18" i="4"/>
  <c r="L18" i="4" s="1"/>
  <c r="M18" i="4"/>
  <c r="D19" i="4"/>
  <c r="E19" i="4"/>
  <c r="F19" i="4"/>
  <c r="H19" i="4"/>
  <c r="I19" i="4"/>
  <c r="K19" i="4"/>
  <c r="D20" i="4"/>
  <c r="E20" i="4"/>
  <c r="E44" i="4" s="1"/>
  <c r="F20" i="4"/>
  <c r="I20" i="4" s="1"/>
  <c r="H20" i="4"/>
  <c r="K20" i="4"/>
  <c r="D21" i="4"/>
  <c r="D22" i="4"/>
  <c r="E22" i="4"/>
  <c r="F22" i="4"/>
  <c r="I22" i="4" s="1"/>
  <c r="G22" i="4"/>
  <c r="H22" i="4"/>
  <c r="J22" i="4"/>
  <c r="K22" i="4"/>
  <c r="L22" i="4" s="1"/>
  <c r="M22" i="4"/>
  <c r="E23" i="4"/>
  <c r="F23" i="4"/>
  <c r="I23" i="4" s="1"/>
  <c r="H23" i="4"/>
  <c r="K23" i="4"/>
  <c r="E24" i="4"/>
  <c r="F24" i="4"/>
  <c r="H24" i="4"/>
  <c r="I24" i="4"/>
  <c r="K24" i="4"/>
  <c r="D26" i="4"/>
  <c r="E26" i="4"/>
  <c r="F26" i="4"/>
  <c r="I26" i="4" s="1"/>
  <c r="G26" i="4"/>
  <c r="H26" i="4"/>
  <c r="J26" i="4"/>
  <c r="K26" i="4"/>
  <c r="L26" i="4"/>
  <c r="M26" i="4"/>
  <c r="E27" i="4"/>
  <c r="F27" i="4"/>
  <c r="I27" i="4" s="1"/>
  <c r="H27" i="4"/>
  <c r="K27" i="4"/>
  <c r="E28" i="4"/>
  <c r="F28" i="4"/>
  <c r="H28" i="4"/>
  <c r="I28" i="4"/>
  <c r="K28" i="4"/>
  <c r="D30" i="4"/>
  <c r="E30" i="4"/>
  <c r="F30" i="4"/>
  <c r="I30" i="4" s="1"/>
  <c r="G30" i="4"/>
  <c r="H30" i="4"/>
  <c r="J30" i="4"/>
  <c r="K30" i="4"/>
  <c r="L30" i="4"/>
  <c r="M30" i="4"/>
  <c r="E31" i="4"/>
  <c r="F31" i="4"/>
  <c r="I31" i="4" s="1"/>
  <c r="H31" i="4"/>
  <c r="K31" i="4"/>
  <c r="E32" i="4"/>
  <c r="F32" i="4"/>
  <c r="H32" i="4"/>
  <c r="I32" i="4"/>
  <c r="K32" i="4"/>
  <c r="D34" i="4"/>
  <c r="E34" i="4"/>
  <c r="F34" i="4"/>
  <c r="I34" i="4" s="1"/>
  <c r="G34" i="4"/>
  <c r="H34" i="4"/>
  <c r="J34" i="4"/>
  <c r="K34" i="4"/>
  <c r="L34" i="4"/>
  <c r="M34" i="4"/>
  <c r="E35" i="4"/>
  <c r="F35" i="4"/>
  <c r="H35" i="4"/>
  <c r="I35" i="4"/>
  <c r="K35" i="4"/>
  <c r="E36" i="4"/>
  <c r="F36" i="4"/>
  <c r="H36" i="4"/>
  <c r="I36" i="4"/>
  <c r="K36" i="4"/>
  <c r="D38" i="4"/>
  <c r="E38" i="4"/>
  <c r="F38" i="4"/>
  <c r="I38" i="4" s="1"/>
  <c r="G38" i="4"/>
  <c r="H38" i="4"/>
  <c r="J38" i="4"/>
  <c r="K38" i="4"/>
  <c r="L38" i="4"/>
  <c r="M38" i="4"/>
  <c r="E39" i="4"/>
  <c r="F39" i="4"/>
  <c r="H39" i="4"/>
  <c r="I39" i="4"/>
  <c r="K39" i="4"/>
  <c r="E40" i="4"/>
  <c r="F40" i="4"/>
  <c r="H40" i="4"/>
  <c r="I40" i="4"/>
  <c r="K40" i="4"/>
  <c r="H42" i="4"/>
  <c r="K42" i="4"/>
  <c r="L42" i="4" s="1"/>
  <c r="E43" i="4"/>
  <c r="F43" i="4"/>
  <c r="G43" i="4"/>
  <c r="I43" i="4"/>
  <c r="J43" i="4"/>
  <c r="F44" i="4"/>
  <c r="G44" i="4"/>
  <c r="H44" i="4"/>
  <c r="J44" i="4"/>
  <c r="E45" i="4"/>
  <c r="F45" i="4"/>
  <c r="H45" i="4"/>
  <c r="H133" i="4" s="1"/>
  <c r="J45" i="4"/>
  <c r="K45" i="4"/>
  <c r="D47" i="4"/>
  <c r="E47" i="4"/>
  <c r="E55" i="4" s="1"/>
  <c r="F47" i="4"/>
  <c r="G47" i="4"/>
  <c r="H47" i="4"/>
  <c r="I47" i="4"/>
  <c r="J47" i="4"/>
  <c r="K47" i="4"/>
  <c r="L47" i="4" s="1"/>
  <c r="M47" i="4"/>
  <c r="E48" i="4"/>
  <c r="F48" i="4"/>
  <c r="F56" i="4" s="1"/>
  <c r="H48" i="4"/>
  <c r="I48" i="4"/>
  <c r="K48" i="4"/>
  <c r="M48" i="4"/>
  <c r="E49" i="4"/>
  <c r="F49" i="4"/>
  <c r="I49" i="4" s="1"/>
  <c r="H49" i="4"/>
  <c r="K49" i="4"/>
  <c r="M49" i="4"/>
  <c r="M50" i="4"/>
  <c r="D51" i="4"/>
  <c r="E51" i="4"/>
  <c r="F51" i="4"/>
  <c r="I51" i="4" s="1"/>
  <c r="G51" i="4"/>
  <c r="H51" i="4"/>
  <c r="J51" i="4"/>
  <c r="K51" i="4"/>
  <c r="L51" i="4"/>
  <c r="M51" i="4"/>
  <c r="E52" i="4"/>
  <c r="F52" i="4"/>
  <c r="H52" i="4"/>
  <c r="I52" i="4" s="1"/>
  <c r="K52" i="4"/>
  <c r="E53" i="4"/>
  <c r="F53" i="4"/>
  <c r="H53" i="4"/>
  <c r="I53" i="4"/>
  <c r="K53" i="4"/>
  <c r="H55" i="4"/>
  <c r="K55" i="4"/>
  <c r="L55" i="4" s="1"/>
  <c r="E56" i="4"/>
  <c r="H56" i="4"/>
  <c r="K56" i="4"/>
  <c r="E57" i="4"/>
  <c r="H57" i="4"/>
  <c r="K57" i="4"/>
  <c r="E58" i="4"/>
  <c r="F58" i="4"/>
  <c r="H58" i="4"/>
  <c r="K58" i="4"/>
  <c r="B60" i="4"/>
  <c r="D60" i="4"/>
  <c r="E60" i="4"/>
  <c r="F60" i="4"/>
  <c r="G60" i="4"/>
  <c r="H60" i="4"/>
  <c r="I60" i="4"/>
  <c r="J60" i="4"/>
  <c r="K60" i="4"/>
  <c r="L60" i="4" s="1"/>
  <c r="M60" i="4"/>
  <c r="E61" i="4"/>
  <c r="F61" i="4"/>
  <c r="H61" i="4"/>
  <c r="I61" i="4"/>
  <c r="K61" i="4"/>
  <c r="E62" i="4"/>
  <c r="F62" i="4"/>
  <c r="H62" i="4"/>
  <c r="I62" i="4" s="1"/>
  <c r="K62" i="4"/>
  <c r="E63" i="4"/>
  <c r="A65" i="4"/>
  <c r="B65" i="4"/>
  <c r="D65" i="4"/>
  <c r="E65" i="4"/>
  <c r="L65" i="4" s="1"/>
  <c r="F65" i="4"/>
  <c r="I65" i="4" s="1"/>
  <c r="G65" i="4"/>
  <c r="H65" i="4"/>
  <c r="J65" i="4"/>
  <c r="K65" i="4"/>
  <c r="M65" i="4"/>
  <c r="A66" i="4"/>
  <c r="B66" i="4"/>
  <c r="C66" i="4"/>
  <c r="D66" i="4"/>
  <c r="E66" i="4"/>
  <c r="E74" i="4" s="1"/>
  <c r="F66" i="4"/>
  <c r="I66" i="4" s="1"/>
  <c r="H66" i="4"/>
  <c r="K66" i="4"/>
  <c r="K74" i="4" s="1"/>
  <c r="M66" i="4"/>
  <c r="A67" i="4"/>
  <c r="B67" i="4"/>
  <c r="C67" i="4"/>
  <c r="D67" i="4"/>
  <c r="E67" i="4"/>
  <c r="F67" i="4"/>
  <c r="H67" i="4"/>
  <c r="I67" i="4" s="1"/>
  <c r="J67" i="4"/>
  <c r="K67" i="4"/>
  <c r="M67" i="4"/>
  <c r="A68" i="4"/>
  <c r="B68" i="4"/>
  <c r="C68" i="4"/>
  <c r="D68" i="4"/>
  <c r="M68" i="4"/>
  <c r="A69" i="4"/>
  <c r="B69" i="4"/>
  <c r="D69" i="4"/>
  <c r="E69" i="4"/>
  <c r="F69" i="4"/>
  <c r="I69" i="4" s="1"/>
  <c r="G69" i="4"/>
  <c r="H69" i="4"/>
  <c r="J69" i="4"/>
  <c r="K69" i="4"/>
  <c r="L69" i="4"/>
  <c r="M69" i="4"/>
  <c r="A70" i="4"/>
  <c r="B70" i="4"/>
  <c r="C70" i="4"/>
  <c r="D70" i="4"/>
  <c r="E70" i="4"/>
  <c r="F70" i="4"/>
  <c r="H70" i="4"/>
  <c r="H74" i="4" s="1"/>
  <c r="I70" i="4"/>
  <c r="K70" i="4"/>
  <c r="A71" i="4"/>
  <c r="B71" i="4"/>
  <c r="C71" i="4"/>
  <c r="D71" i="4"/>
  <c r="E71" i="4"/>
  <c r="F71" i="4"/>
  <c r="I71" i="4" s="1"/>
  <c r="H71" i="4"/>
  <c r="K71" i="4"/>
  <c r="A72" i="4"/>
  <c r="B72" i="4"/>
  <c r="C72" i="4"/>
  <c r="D72" i="4"/>
  <c r="A73" i="4"/>
  <c r="B73" i="4"/>
  <c r="H73" i="4"/>
  <c r="K73" i="4"/>
  <c r="M73" i="4"/>
  <c r="A74" i="4"/>
  <c r="B74" i="4"/>
  <c r="F74" i="4"/>
  <c r="I74" i="4" s="1"/>
  <c r="G74" i="4"/>
  <c r="J74" i="4"/>
  <c r="L74" i="4"/>
  <c r="A75" i="4"/>
  <c r="B75" i="4"/>
  <c r="E75" i="4"/>
  <c r="G75" i="4"/>
  <c r="H75" i="4"/>
  <c r="J75" i="4"/>
  <c r="K75" i="4"/>
  <c r="L75" i="4"/>
  <c r="A76" i="4"/>
  <c r="B76" i="4"/>
  <c r="E76" i="4"/>
  <c r="F76" i="4"/>
  <c r="F133" i="4" s="1"/>
  <c r="G76" i="4"/>
  <c r="H76" i="4"/>
  <c r="I76" i="4"/>
  <c r="J76" i="4"/>
  <c r="K76" i="4"/>
  <c r="L76" i="4"/>
  <c r="D77" i="4"/>
  <c r="A78" i="4"/>
  <c r="B78" i="4"/>
  <c r="D78" i="4"/>
  <c r="E78" i="4"/>
  <c r="F78" i="4"/>
  <c r="F86" i="4" s="1"/>
  <c r="I86" i="4" s="1"/>
  <c r="G78" i="4"/>
  <c r="H78" i="4"/>
  <c r="J78" i="4"/>
  <c r="K78" i="4"/>
  <c r="L78" i="4"/>
  <c r="M78" i="4"/>
  <c r="A79" i="4"/>
  <c r="B79" i="4"/>
  <c r="C79" i="4"/>
  <c r="D79" i="4"/>
  <c r="E79" i="4"/>
  <c r="E87" i="4" s="1"/>
  <c r="F79" i="4"/>
  <c r="H79" i="4"/>
  <c r="I79" i="4" s="1"/>
  <c r="K79" i="4"/>
  <c r="K87" i="4" s="1"/>
  <c r="A80" i="4"/>
  <c r="B80" i="4"/>
  <c r="C80" i="4"/>
  <c r="D80" i="4"/>
  <c r="E80" i="4"/>
  <c r="F80" i="4"/>
  <c r="H80" i="4"/>
  <c r="I80" i="4"/>
  <c r="K80" i="4"/>
  <c r="A81" i="4"/>
  <c r="B81" i="4"/>
  <c r="C81" i="4"/>
  <c r="D81" i="4"/>
  <c r="A82" i="4"/>
  <c r="B82" i="4"/>
  <c r="D82" i="4"/>
  <c r="E82" i="4"/>
  <c r="F82" i="4"/>
  <c r="I82" i="4" s="1"/>
  <c r="G82" i="4"/>
  <c r="H82" i="4"/>
  <c r="H86" i="4" s="1"/>
  <c r="J82" i="4"/>
  <c r="K82" i="4"/>
  <c r="L82" i="4"/>
  <c r="M82" i="4"/>
  <c r="A83" i="4"/>
  <c r="B83" i="4"/>
  <c r="C83" i="4"/>
  <c r="D83" i="4"/>
  <c r="E83" i="4"/>
  <c r="F83" i="4"/>
  <c r="H83" i="4"/>
  <c r="I83" i="4" s="1"/>
  <c r="K83" i="4"/>
  <c r="A84" i="4"/>
  <c r="B84" i="4"/>
  <c r="C84" i="4"/>
  <c r="D84" i="4"/>
  <c r="E84" i="4"/>
  <c r="F84" i="4"/>
  <c r="F88" i="4" s="1"/>
  <c r="I88" i="4" s="1"/>
  <c r="H84" i="4"/>
  <c r="K84" i="4"/>
  <c r="A85" i="4"/>
  <c r="B85" i="4"/>
  <c r="C85" i="4"/>
  <c r="D85" i="4"/>
  <c r="E86" i="4"/>
  <c r="K86" i="4"/>
  <c r="L86" i="4" s="1"/>
  <c r="F87" i="4"/>
  <c r="H87" i="4"/>
  <c r="I87" i="4" s="1"/>
  <c r="J87" i="4"/>
  <c r="E88" i="4"/>
  <c r="H88" i="4"/>
  <c r="K88" i="4"/>
  <c r="E89" i="4"/>
  <c r="F89" i="4"/>
  <c r="H89" i="4"/>
  <c r="K89" i="4"/>
  <c r="B91" i="4"/>
  <c r="D91" i="4"/>
  <c r="E91" i="4"/>
  <c r="F91" i="4"/>
  <c r="I91" i="4" s="1"/>
  <c r="G91" i="4"/>
  <c r="H91" i="4"/>
  <c r="J91" i="4"/>
  <c r="K91" i="4"/>
  <c r="L91" i="4"/>
  <c r="M91" i="4"/>
  <c r="E92" i="4"/>
  <c r="F92" i="4"/>
  <c r="I92" i="4" s="1"/>
  <c r="H92" i="4"/>
  <c r="K92" i="4"/>
  <c r="E93" i="4"/>
  <c r="F93" i="4"/>
  <c r="H93" i="4"/>
  <c r="I93" i="4"/>
  <c r="K93" i="4"/>
  <c r="A95" i="4"/>
  <c r="B95" i="4"/>
  <c r="D95" i="4"/>
  <c r="E95" i="4"/>
  <c r="F95" i="4"/>
  <c r="I95" i="4" s="1"/>
  <c r="G95" i="4"/>
  <c r="H95" i="4"/>
  <c r="J95" i="4"/>
  <c r="K95" i="4"/>
  <c r="L95" i="4"/>
  <c r="M95" i="4"/>
  <c r="A96" i="4"/>
  <c r="B96" i="4"/>
  <c r="C96" i="4"/>
  <c r="D96" i="4"/>
  <c r="E96" i="4"/>
  <c r="F96" i="4"/>
  <c r="H96" i="4"/>
  <c r="I96" i="4" s="1"/>
  <c r="K96" i="4"/>
  <c r="A97" i="4"/>
  <c r="B97" i="4"/>
  <c r="C97" i="4"/>
  <c r="D97" i="4"/>
  <c r="E97" i="4"/>
  <c r="F97" i="4"/>
  <c r="I97" i="4" s="1"/>
  <c r="H97" i="4"/>
  <c r="K97" i="4"/>
  <c r="A98" i="4"/>
  <c r="B98" i="4"/>
  <c r="C98" i="4"/>
  <c r="D98" i="4"/>
  <c r="B99" i="4"/>
  <c r="D99" i="4"/>
  <c r="E99" i="4"/>
  <c r="F99" i="4"/>
  <c r="G99" i="4"/>
  <c r="H99" i="4"/>
  <c r="I99" i="4"/>
  <c r="J99" i="4"/>
  <c r="K99" i="4"/>
  <c r="L99" i="4" s="1"/>
  <c r="M99" i="4"/>
  <c r="E100" i="4"/>
  <c r="F100" i="4"/>
  <c r="F108" i="4" s="1"/>
  <c r="H100" i="4"/>
  <c r="K100" i="4"/>
  <c r="E101" i="4"/>
  <c r="E109" i="4" s="1"/>
  <c r="F101" i="4"/>
  <c r="I101" i="4" s="1"/>
  <c r="H101" i="4"/>
  <c r="H109" i="4" s="1"/>
  <c r="K101" i="4"/>
  <c r="K109" i="4" s="1"/>
  <c r="B103" i="4"/>
  <c r="D103" i="4"/>
  <c r="E103" i="4"/>
  <c r="F103" i="4"/>
  <c r="I103" i="4" s="1"/>
  <c r="G103" i="4"/>
  <c r="H103" i="4"/>
  <c r="J103" i="4"/>
  <c r="K103" i="4"/>
  <c r="L103" i="4"/>
  <c r="M103" i="4"/>
  <c r="E104" i="4"/>
  <c r="F104" i="4"/>
  <c r="I104" i="4" s="1"/>
  <c r="H104" i="4"/>
  <c r="K104" i="4"/>
  <c r="E105" i="4"/>
  <c r="F105" i="4"/>
  <c r="H105" i="4"/>
  <c r="I105" i="4"/>
  <c r="K105" i="4"/>
  <c r="E107" i="4"/>
  <c r="H107" i="4"/>
  <c r="E108" i="4"/>
  <c r="K108" i="4"/>
  <c r="J109" i="4"/>
  <c r="E110" i="4"/>
  <c r="F110" i="4"/>
  <c r="H110" i="4"/>
  <c r="K110" i="4"/>
  <c r="B113" i="4"/>
  <c r="D113" i="4"/>
  <c r="E113" i="4"/>
  <c r="F113" i="4"/>
  <c r="I113" i="4" s="1"/>
  <c r="G113" i="4"/>
  <c r="H113" i="4"/>
  <c r="H121" i="4" s="1"/>
  <c r="I121" i="4" s="1"/>
  <c r="J113" i="4"/>
  <c r="K113" i="4"/>
  <c r="L113" i="4"/>
  <c r="M113" i="4"/>
  <c r="D114" i="4"/>
  <c r="E114" i="4"/>
  <c r="F114" i="4"/>
  <c r="I114" i="4" s="1"/>
  <c r="H114" i="4"/>
  <c r="J114" i="4"/>
  <c r="K114" i="4"/>
  <c r="D115" i="4"/>
  <c r="E115" i="4"/>
  <c r="F115" i="4"/>
  <c r="I115" i="4" s="1"/>
  <c r="H115" i="4"/>
  <c r="H123" i="4" s="1"/>
  <c r="K115" i="4"/>
  <c r="D116" i="4"/>
  <c r="B117" i="4"/>
  <c r="D117" i="4"/>
  <c r="E117" i="4"/>
  <c r="E121" i="4" s="1"/>
  <c r="F117" i="4"/>
  <c r="G117" i="4"/>
  <c r="H117" i="4"/>
  <c r="I117" i="4"/>
  <c r="J117" i="4"/>
  <c r="K117" i="4"/>
  <c r="L117" i="4" s="1"/>
  <c r="M117" i="4"/>
  <c r="D118" i="4"/>
  <c r="E118" i="4"/>
  <c r="E122" i="4" s="1"/>
  <c r="F118" i="4"/>
  <c r="H118" i="4"/>
  <c r="H122" i="4" s="1"/>
  <c r="I118" i="4"/>
  <c r="J118" i="4"/>
  <c r="K118" i="4"/>
  <c r="D119" i="4"/>
  <c r="E119" i="4"/>
  <c r="F119" i="4"/>
  <c r="I119" i="4" s="1"/>
  <c r="H119" i="4"/>
  <c r="K119" i="4"/>
  <c r="D120" i="4"/>
  <c r="F121" i="4"/>
  <c r="F122" i="4"/>
  <c r="I122" i="4" s="1"/>
  <c r="J122" i="4"/>
  <c r="K122" i="4"/>
  <c r="E123" i="4"/>
  <c r="K123" i="4"/>
  <c r="E124" i="4"/>
  <c r="F124" i="4"/>
  <c r="D125" i="4"/>
  <c r="B126" i="4"/>
  <c r="D126" i="4"/>
  <c r="E126" i="4"/>
  <c r="F126" i="4"/>
  <c r="I126" i="4" s="1"/>
  <c r="G126" i="4"/>
  <c r="H126" i="4"/>
  <c r="J126" i="4"/>
  <c r="K126" i="4"/>
  <c r="L126" i="4"/>
  <c r="M126" i="4"/>
  <c r="D127" i="4"/>
  <c r="E127" i="4"/>
  <c r="F127" i="4"/>
  <c r="H127" i="4"/>
  <c r="I127" i="4"/>
  <c r="K127" i="4"/>
  <c r="D128" i="4"/>
  <c r="E128" i="4"/>
  <c r="F128" i="4"/>
  <c r="I128" i="4" s="1"/>
  <c r="H128" i="4"/>
  <c r="K128" i="4"/>
  <c r="D129" i="4"/>
  <c r="K133" i="4"/>
  <c r="D134" i="4"/>
  <c r="B136" i="4"/>
  <c r="D136" i="4"/>
  <c r="E136" i="4"/>
  <c r="F136" i="4"/>
  <c r="G136" i="4"/>
  <c r="H136" i="4"/>
  <c r="I136" i="4"/>
  <c r="J136" i="4"/>
  <c r="K136" i="4"/>
  <c r="L136" i="4" s="1"/>
  <c r="M136" i="4"/>
  <c r="E137" i="4"/>
  <c r="F137" i="4"/>
  <c r="H137" i="4"/>
  <c r="I137" i="4"/>
  <c r="K137" i="4"/>
  <c r="E138" i="4"/>
  <c r="F138" i="4"/>
  <c r="H138" i="4"/>
  <c r="I138" i="4" s="1"/>
  <c r="K138" i="4"/>
  <c r="B140" i="4"/>
  <c r="D140" i="4"/>
  <c r="E140" i="4"/>
  <c r="F140" i="4"/>
  <c r="I140" i="4" s="1"/>
  <c r="G140" i="4"/>
  <c r="H140" i="4"/>
  <c r="H168" i="4" s="1"/>
  <c r="J140" i="4"/>
  <c r="K140" i="4"/>
  <c r="L140" i="4"/>
  <c r="M140" i="4"/>
  <c r="E141" i="4"/>
  <c r="F141" i="4"/>
  <c r="H141" i="4"/>
  <c r="I141" i="4" s="1"/>
  <c r="K141" i="4"/>
  <c r="E142" i="4"/>
  <c r="F142" i="4"/>
  <c r="I142" i="4" s="1"/>
  <c r="H142" i="4"/>
  <c r="K142" i="4"/>
  <c r="D144" i="4"/>
  <c r="E144" i="4"/>
  <c r="F144" i="4"/>
  <c r="I144" i="4" s="1"/>
  <c r="G144" i="4"/>
  <c r="H144" i="4"/>
  <c r="J144" i="4"/>
  <c r="K144" i="4"/>
  <c r="L144" i="4"/>
  <c r="M144" i="4"/>
  <c r="E145" i="4"/>
  <c r="F145" i="4"/>
  <c r="H145" i="4"/>
  <c r="I145" i="4" s="1"/>
  <c r="K145" i="4"/>
  <c r="E146" i="4"/>
  <c r="F146" i="4"/>
  <c r="I146" i="4" s="1"/>
  <c r="H146" i="4"/>
  <c r="K146" i="4"/>
  <c r="D148" i="4"/>
  <c r="E148" i="4"/>
  <c r="F148" i="4"/>
  <c r="I148" i="4" s="1"/>
  <c r="G148" i="4"/>
  <c r="H148" i="4"/>
  <c r="J148" i="4"/>
  <c r="K148" i="4"/>
  <c r="L148" i="4"/>
  <c r="M148" i="4"/>
  <c r="E149" i="4"/>
  <c r="F149" i="4"/>
  <c r="H149" i="4"/>
  <c r="I149" i="4" s="1"/>
  <c r="K149" i="4"/>
  <c r="E150" i="4"/>
  <c r="F150" i="4"/>
  <c r="I150" i="4" s="1"/>
  <c r="H150" i="4"/>
  <c r="K150" i="4"/>
  <c r="D152" i="4"/>
  <c r="E152" i="4"/>
  <c r="F152" i="4"/>
  <c r="I152" i="4" s="1"/>
  <c r="G152" i="4"/>
  <c r="H152" i="4"/>
  <c r="J152" i="4"/>
  <c r="K152" i="4"/>
  <c r="L152" i="4"/>
  <c r="M152" i="4"/>
  <c r="E153" i="4"/>
  <c r="F153" i="4"/>
  <c r="H153" i="4"/>
  <c r="I153" i="4" s="1"/>
  <c r="K153" i="4"/>
  <c r="E154" i="4"/>
  <c r="F154" i="4"/>
  <c r="I154" i="4" s="1"/>
  <c r="H154" i="4"/>
  <c r="K154" i="4"/>
  <c r="D156" i="4"/>
  <c r="E156" i="4"/>
  <c r="F156" i="4"/>
  <c r="I156" i="4" s="1"/>
  <c r="G156" i="4"/>
  <c r="H156" i="4"/>
  <c r="J156" i="4"/>
  <c r="K156" i="4"/>
  <c r="L156" i="4"/>
  <c r="M156" i="4"/>
  <c r="E157" i="4"/>
  <c r="F157" i="4"/>
  <c r="H157" i="4"/>
  <c r="I157" i="4" s="1"/>
  <c r="K157" i="4"/>
  <c r="E158" i="4"/>
  <c r="F158" i="4"/>
  <c r="I158" i="4" s="1"/>
  <c r="H158" i="4"/>
  <c r="K158" i="4"/>
  <c r="D160" i="4"/>
  <c r="E160" i="4"/>
  <c r="F160" i="4"/>
  <c r="I160" i="4" s="1"/>
  <c r="G160" i="4"/>
  <c r="H160" i="4"/>
  <c r="J160" i="4"/>
  <c r="K160" i="4"/>
  <c r="L160" i="4"/>
  <c r="M160" i="4"/>
  <c r="E161" i="4"/>
  <c r="F161" i="4"/>
  <c r="H161" i="4"/>
  <c r="I161" i="4" s="1"/>
  <c r="K161" i="4"/>
  <c r="E162" i="4"/>
  <c r="F162" i="4"/>
  <c r="I162" i="4" s="1"/>
  <c r="H162" i="4"/>
  <c r="K162" i="4"/>
  <c r="D164" i="4"/>
  <c r="E164" i="4"/>
  <c r="F164" i="4"/>
  <c r="I164" i="4" s="1"/>
  <c r="G164" i="4"/>
  <c r="H164" i="4"/>
  <c r="J164" i="4"/>
  <c r="K164" i="4"/>
  <c r="L164" i="4"/>
  <c r="M164" i="4"/>
  <c r="E165" i="4"/>
  <c r="F165" i="4"/>
  <c r="H165" i="4"/>
  <c r="I165" i="4" s="1"/>
  <c r="K165" i="4"/>
  <c r="E166" i="4"/>
  <c r="F166" i="4"/>
  <c r="I166" i="4" s="1"/>
  <c r="H166" i="4"/>
  <c r="K166" i="4"/>
  <c r="E168" i="4"/>
  <c r="F168" i="4"/>
  <c r="I168" i="4" s="1"/>
  <c r="K168" i="4"/>
  <c r="L168" i="4" s="1"/>
  <c r="E169" i="4"/>
  <c r="F169" i="4"/>
  <c r="H169" i="4"/>
  <c r="I169" i="4" s="1"/>
  <c r="K169" i="4"/>
  <c r="E170" i="4"/>
  <c r="F170" i="4"/>
  <c r="K170" i="4"/>
  <c r="E171" i="4"/>
  <c r="F171" i="4"/>
  <c r="H171" i="4"/>
  <c r="K171" i="4"/>
  <c r="E73" i="4" l="1"/>
  <c r="L73" i="4" s="1"/>
  <c r="E133" i="4"/>
  <c r="E175" i="4" s="1"/>
  <c r="E130" i="4"/>
  <c r="E172" i="4" s="1"/>
  <c r="K131" i="4"/>
  <c r="K173" i="4" s="1"/>
  <c r="H131" i="4"/>
  <c r="H173" i="4" s="1"/>
  <c r="I56" i="4"/>
  <c r="F131" i="4"/>
  <c r="H130" i="4"/>
  <c r="H172" i="4" s="1"/>
  <c r="E132" i="4"/>
  <c r="E174" i="4" s="1"/>
  <c r="K132" i="4"/>
  <c r="K174" i="4" s="1"/>
  <c r="E131" i="4"/>
  <c r="E173" i="4" s="1"/>
  <c r="F107" i="4"/>
  <c r="I107" i="4" s="1"/>
  <c r="I78" i="4"/>
  <c r="F73" i="4"/>
  <c r="I73" i="4" s="1"/>
  <c r="F55" i="4"/>
  <c r="I55" i="4" s="1"/>
  <c r="I44" i="4"/>
  <c r="F42" i="4"/>
  <c r="H132" i="4"/>
  <c r="F123" i="4"/>
  <c r="I123" i="4" s="1"/>
  <c r="F109" i="4"/>
  <c r="I109" i="4" s="1"/>
  <c r="H108" i="4"/>
  <c r="I108" i="4" s="1"/>
  <c r="K107" i="4"/>
  <c r="L107" i="4" s="1"/>
  <c r="I100" i="4"/>
  <c r="I84" i="4"/>
  <c r="F75" i="4"/>
  <c r="I75" i="4" s="1"/>
  <c r="F57" i="4"/>
  <c r="I57" i="4" s="1"/>
  <c r="H170" i="4"/>
  <c r="I170" i="4" s="1"/>
  <c r="K121" i="4"/>
  <c r="L121" i="4" s="1"/>
  <c r="H174" i="4" l="1"/>
  <c r="F132" i="4"/>
  <c r="I42" i="4"/>
  <c r="F130" i="4"/>
  <c r="I131" i="4"/>
  <c r="F173" i="4"/>
  <c r="I173" i="4" s="1"/>
  <c r="K130" i="4"/>
  <c r="K172" i="4" l="1"/>
  <c r="L172" i="4" s="1"/>
  <c r="L130" i="4"/>
  <c r="F172" i="4"/>
  <c r="I172" i="4" s="1"/>
  <c r="I130" i="4"/>
  <c r="F174" i="4"/>
  <c r="I174" i="4" s="1"/>
  <c r="I132" i="4"/>
</calcChain>
</file>

<file path=xl/sharedStrings.xml><?xml version="1.0" encoding="utf-8"?>
<sst xmlns="http://schemas.openxmlformats.org/spreadsheetml/2006/main" count="307" uniqueCount="164">
  <si>
    <t>G. TOTAL</t>
  </si>
  <si>
    <t>(B)   TA PROJECTS :</t>
  </si>
  <si>
    <t>Others</t>
  </si>
  <si>
    <t>CD VAT</t>
  </si>
  <si>
    <t>(RPA)</t>
  </si>
  <si>
    <t>GOB</t>
  </si>
  <si>
    <t>P.A.</t>
  </si>
  <si>
    <t>TOTAL</t>
  </si>
  <si>
    <t>(A)  INVESTMENT PROJECTS :</t>
  </si>
  <si>
    <t>(Figures in Lakh Taka)</t>
  </si>
  <si>
    <t>Technical Assistance (TA) Projects  :</t>
  </si>
  <si>
    <t>Investment Projects  :</t>
  </si>
  <si>
    <t xml:space="preserve">   BANGLADESH RAILWAY</t>
  </si>
  <si>
    <t>GRAND TOTAL (A + B)</t>
  </si>
  <si>
    <t>TOTAL OF
T.A. PROJECTS</t>
  </si>
  <si>
    <t>(B) Technical Assistance (TA) PROJECTS :</t>
  </si>
  <si>
    <t>TOTAL
INVESTMENT
PROJECTS</t>
  </si>
  <si>
    <t>224089200: Construction of 3rd &amp; 4th Dual Gauge Line in Dhaka-Tongi and Dual Gauge Double Line in Dhaka-Joydevpur Section of Bangladesh Railway (2nd Revised).(LoC) (01.07.2012 to 30.06.2027), Project Director, Nazneen Ara Keya, Mobile: 01711506113</t>
  </si>
  <si>
    <t>(A) INVESTMENT PROJECTS :</t>
  </si>
  <si>
    <t xml:space="preserve">     (Figures in Lakh Taka)</t>
  </si>
  <si>
    <t>Revenue</t>
  </si>
  <si>
    <t>(GoB Rev)</t>
  </si>
  <si>
    <t>(DRGA_CF)</t>
  </si>
  <si>
    <t>%</t>
  </si>
  <si>
    <t>Capital</t>
  </si>
  <si>
    <t>GoB</t>
  </si>
  <si>
    <t>(% )</t>
  </si>
  <si>
    <t>Total</t>
  </si>
  <si>
    <t>Cumulative
Since 
Beginning</t>
  </si>
  <si>
    <t>Current Year</t>
  </si>
  <si>
    <t>Cumulative since beginning</t>
  </si>
  <si>
    <t>Estimated
Cost</t>
  </si>
  <si>
    <t>Name of the Projects with Project Details
(Project CODE, Implementation Period &amp; Name of the PD with Designation &amp; Mobile No.)</t>
  </si>
  <si>
    <t>Serial  No.</t>
  </si>
  <si>
    <t>*  জুলাই-জুলাই পর্যন্ত এডিপি (২০২০-২১) বাস্তবায়নের জাতীয় গড় অগ্রগতি (আর্থিক)</t>
  </si>
  <si>
    <t>* ডিআরজিএ = ডেব্‌ট রিলিফ গ্রান্ট এসিসট্যান্টস।</t>
  </si>
  <si>
    <r>
      <rPr>
        <b/>
        <sz val="14"/>
        <rFont val="Nikosh"/>
      </rPr>
      <t xml:space="preserve">* </t>
    </r>
    <r>
      <rPr>
        <sz val="14"/>
        <rFont val="Nikosh"/>
      </rPr>
      <t xml:space="preserve"> ইডিসিএফ  = ইকোনোমিক ডেভেলপমেন্ট কো-অপারেশন ফাণ্ড।</t>
    </r>
  </si>
  <si>
    <t>পূর্ববর্তী বছর =</t>
  </si>
  <si>
    <t>(বিনিয়োগ ও টিএ)</t>
  </si>
  <si>
    <t>সর্বমোট</t>
  </si>
  <si>
    <t>মোট টিএ প্রকল্প</t>
  </si>
  <si>
    <t>মোট বিনিয়োগ প্রকল্প</t>
  </si>
  <si>
    <t>(ভারতীয় রাষ্ট্রীয় ঋণ)</t>
  </si>
  <si>
    <t>বিনিয়োগ প্রকল্প:</t>
  </si>
  <si>
    <t>অঙ্কসমূহ লক্ষ টাকায়</t>
  </si>
  <si>
    <t>পি.এ.</t>
  </si>
  <si>
    <t>জিওবি</t>
  </si>
  <si>
    <t>মোট</t>
  </si>
  <si>
    <t>প্রকল্প সংখ্যা</t>
  </si>
  <si>
    <t>অর্থের উৎস</t>
  </si>
  <si>
    <t>কারিগরী সহায়তা (টিএ) প্রকল্প</t>
  </si>
  <si>
    <t>বিনিয়োগ প্রকল্প</t>
  </si>
  <si>
    <t>বাংলাদেশ রেলওয়ে</t>
  </si>
  <si>
    <t>উপরোক্ত সর্বমোট ক+খ+গ+ঘ+ঙ+চ+ছ+জ+ঝ+ঞ =</t>
  </si>
  <si>
    <t>উপরোক্ত মোট 'ঞ' =</t>
  </si>
  <si>
    <t>সর্বমোট (বিনিয়োগ ও টিএ) প্রকল্প</t>
  </si>
  <si>
    <t>মোট কারিগরি সহায়তা (টিএ) প্রকল্প</t>
  </si>
  <si>
    <t>২২৩০৩৫৭০০: দোহাজারী হতে রামু হয়ে কক্সবাজার এবং রামু হতে মায়ানমারের নিকটে গুনদুম পর্যন্ত  সিঙ্গেল লাইন ডুয়েল গেজ ট্র্যাক নির্মাণ প্রকল্প এর প্রকল্প বাস্তবায়ন ব্যবস্থাপনায় বাংলাদেশ রেলওয়ের সামর্থ্য বৃদ্ধির লক্ষ্যে কারিগরি সহায়তা প্রকল্প। (এডিবি), ০১.০১.২০১৮ হতে ৩১.১২.২০২৪, প্রকল্প পরিচালক , মোঃ মফিজুর রহমান, মোবা: ০১৭৫৫৫০০৪৬৮</t>
  </si>
  <si>
    <t>মোট টেন্ডারার্স ফাইনান্সিং</t>
  </si>
  <si>
    <t>সর্বমোট বিনিয়োগ প্রকল্প</t>
  </si>
  <si>
    <t>২২৪০৮৮১০০: বাংলাদেশ রেলওয়ের জন্য ২০০ টি মিটার গেজ প্যাসেঞ্জার ক্যারেজ সংগ্রহ। (টেন্ডারার্স ফাইনান্সিং), ০১.০৭.২০১৬ হতে ৩০.০৬.২০২১, সিএমই (উন্নয়ন), মৃণাল কান্তি বণিক, মোবা: ০১৭১১৬৯২৯৭৮</t>
  </si>
  <si>
    <t>মোট চায়না অর্থায়ণপুষ্ট</t>
  </si>
  <si>
    <t>২২৪০৯০০০০: পদ্মা সেতু রেল সংযোগ (১ম সংশোধিত)। (চায়না), ০১.০১.২০১৬ হতে ৩০.০৬.২০২৪, প্রকল্প পরিচালক (পিবিআরএলপি), গোলাম ফখরুদ্দিন আহমেদ চৌধুরী, মোবা: ০১৭৭০৭৯৯৮৯৯</t>
  </si>
  <si>
    <t>(জ) বিনিয়োগ প্রকল্প (চায়না অর্থায়নপুষ্ট):</t>
  </si>
  <si>
    <t>(ছ) বিনিয়োগ প্রকল্প (চায়না অর্থায়নপুষ্ট):</t>
  </si>
  <si>
    <t>মোট এলওসি অর্থায়ণপুষ্ট</t>
  </si>
  <si>
    <t>২২৪২৬৯৯০০: বগুড়া হতে শহীদ এম মনসুর আলী স্টেশন, সিরাজগঞ্জ পর্যন্ত নতুন ডুয়েলগেজ রেলপথ নির্মাণ। (এলওসি), ০১.০৭.২০১৮ হতে ৩০.০৬.২০২৩, পরিচালক (প্রকৌশল), মোঃ আবু জাফর মিঞা, মোবা: ০১৭১১৫০৬১১৩</t>
  </si>
  <si>
    <t>২২৪২৬৯২০০: বাংলাদেশ রেলওয়ের খুলনা-দর্শনা জংশন সেকসনে ডাবল লাইন রেলপথ নির্মাণ। (এলওসি), ০১.০১.২০১৮ হতে ৩১.১২.২০২২, সিই (পশ্চিম), আল ফাত্তাহ মোঃ মাসউদুর রহমান, মোবা: ০১৭১১৫০৬১০২</t>
  </si>
  <si>
    <t>২২৪০৮৯২০০: বাংলাদেশ রেলওয়ের ঢাকা-টঙ্গী সেকশনের ৩য় ও ৪র্থ ডুয়েল গেজ লাইন এবং টঙ্গী-জয়দেবপুর সেকশনে ডুয়েল গেজ ডাবল লাইন নির্মাণ (১ম সংশোধিত)। (এলওসি), ০১.০৭.২০১২ হতে ৩০.০৬.২০২৩, প্রকল্প পরিচালক, মোঃ আফজাল হোসেন, মোবা: ০১৭১১৫০৬১১৩</t>
  </si>
  <si>
    <t xml:space="preserve">২২৪০৯০৮০০: বাংলাদেশ রেলওয়ের কুলাউড়া-শাহবাজপুর সেকশনের পুনর্বাসন। (এলওসি), ০১.০৭.২০১১ হতে ৩১.১২.২০২০, অতি: সিই (ট্র্যাক, পূর্ব), মোঃ তানভিরুল ইসলাম, মোবা: ০১৭১১৬৯১৫২৯ </t>
  </si>
  <si>
    <t>(চ) বিনিয়োগ প্রকল্প (এলওসি অর্থায়নপুষ্ট):</t>
  </si>
  <si>
    <t>মোট ইডিসিএফ অর্থায়ণপুষ্ট</t>
  </si>
  <si>
    <t>২২৪১৩৬২০০: বাংলাদেশ রেলওয়ের জন্য ২০টি মিটারগেজ লোকোমোটিভ এবং ১৫০টি মিটারগেজ যাত্রীবাহী ক্যারেজ সংগ্রহ। (ইডিসিএফ), ০১.০৭.২০১৭ হতে ৩০.০৬.২০২১, জিএম (প্রকল্প), মোহাম্মদ হাসান মনসুর, মোবা: ০১৭১১৬৯১১৫০</t>
  </si>
  <si>
    <t>২২৪২৭১৮০০: বাংলাদেশ রেলওয়ের জয়দেবপুর হতে ঈশ্বরদী পর্যন্ত ডুয়েল গেজ ডাবল লাইন নির্মাণ প্রকল্প। (চায়না), ০১.০১.২০১৯ হতে ৩১.১২.২০২৪, প্রকল্প পরিচালক, মোঃ মনিরুল ইসলাম ফিরোজী, মোবা: ০১৭১১৫৬৪৫৭৫</t>
  </si>
  <si>
    <t>মোট জাইকা অর্থায়ণপুষ্ট</t>
  </si>
  <si>
    <t>২২৪০৮৮২০০: বঙ্গবন্ধু শেখ মুজিব রেলওয়ে সেতু। (জাইকা), ০১.০১.২০১৬ হতে ৩১.১২.২০২৩, মহাব্যবস্থাপক/প্রকল্প পরিচালক, মোঃ কামরুল আহসান, মোবা: ০১৭১১৫০৬১০৫</t>
  </si>
  <si>
    <t>(ঘ) বিনিয়োগ প্রকল্প (জাইকা অর্থায়নপুষ্ট):</t>
  </si>
  <si>
    <t>২২৪০৮৯৭০০: ঢাকা-নারায়ণগঞ্জ সেকশনে বিদ্যমান মিটারগেজ রেল লাইনের সমান্তরাল একটি ডুয়েলগেজ রেল লাইন নির্মাণ। (ডিআরজিএ), ০১.০৭.২০১৪ হতে ৩০.০৬.২০২১, প্রকল্প পরিচালক, মোঃ আফজাল হোসেন, মোবা: ০১৭১১৫০৬১১৩</t>
  </si>
  <si>
    <t>(গ) বিনিয়োগ প্রকল্প (ডিআরজিএ অর্থায়নপুষ্ট):</t>
  </si>
  <si>
    <t>মোট এডিবি অর্থায়ণপুষ্ট</t>
  </si>
  <si>
    <t>২২৪২৬৯০০০: বাংলাদেশ রেলওয়ের রোলিং স্টক অপারেশন উন্নয়ন (রোলিং স্টক সংগ্রহ)। (এডিবি), ০১.০৭.২০১৭ হতে ৩০.০৬.২০২১, জিএম (প্রকল্প), মোঃ মিজানুর রহমান, মোবা: ০১৭০৯৯৯৯০৯৪</t>
  </si>
  <si>
    <t>(খ) বিনিয়োগ প্রকল্প (এডিবি অর্থায়নপুষ্ট):</t>
  </si>
  <si>
    <t>মোট জিওবি অর্থায়ণপুষ্ট</t>
  </si>
  <si>
    <t>২২৪২৬৯১০০: মধুখালী হতে কামারখালী হয়ে মাগুরা শহর পর্যন্ত ব্রডগেজ রেলপথ নির্মাণ। (জিওবি), ০১.০৫.২০১৮ হতে ৩০.০৪.২০২২, অতি: প্রধান প্রকৌশলী (ট্র্যাক, পশ্চিম), আছাদুল হক, মোবা: ০১৭১১৬৯১৫৭৩</t>
  </si>
  <si>
    <t>২২৪০৮৮৪০০: বাংলাদেশ রেলওয়ের পশ্চিমাঞ্চলের লেভেল ক্রসিং গেইটসমূহের পুনর্বাসন ও মান উন্নয়ন (১ম সংশোধিত)। (জিওবি), ০১.০৭.২০১৫ হতে ৩০.০৬.২০২১, ডিইএন-১, মেঃ মোস্তাফিজুর রহমান, মোবা: ০১৭১১৬৯২৮৭০</t>
  </si>
  <si>
    <t>২২৪০৮৮৩০০: বাংলাদেশ রেলওয়ের পূর্বাঞ্চলের লেভেল ক্রসিং গেইটসমূহের পুনর্বাসন ও মান উন্নয়ন (২য় সংশোধিত)। (জিওবি), ০১.০৭.২০১৫ হতে ৩০.০৬.২০২১, ডিডি(এস্টেট), মোঃ আবিদুর রহমান, মোবা: ০১৭১১৬৯২৯৪০</t>
  </si>
  <si>
    <t>(ক) বিনিয়োগ প্রকল্প</t>
  </si>
  <si>
    <t>(ক) বিনিয়োগ প্রকল্প (জিওবি অর্থায়নপুষ্ট)</t>
  </si>
  <si>
    <t>(ডিআরজিএ)</t>
  </si>
  <si>
    <t>পিএ</t>
  </si>
  <si>
    <t>সিদ্ধান্ত ও বাস্তবায়ন</t>
  </si>
  <si>
    <t>আর্থিক</t>
  </si>
  <si>
    <t>ভৌত</t>
  </si>
  <si>
    <t>প্রকল্পের নাম, বাস্তবায়ন কাল, প্রকল্প পরিচালকের নাম ও মোবাইল নম্বর।</t>
  </si>
  <si>
    <t>প্রাক্কলিত ব্যয়</t>
  </si>
  <si>
    <t>প্রকল্পের কোড ও নাম, বাস্তবায়ন কাল, প্রকল্প পরিচালকের পদবী, নাম ও মোবাইল নম্বর।</t>
  </si>
  <si>
    <t>ক্রমিক</t>
  </si>
  <si>
    <t>Particulars of the projects &amp; their expenditure upto July-2026 are summarised below:</t>
  </si>
  <si>
    <t>2026-2027</t>
  </si>
  <si>
    <t>2025-2026</t>
  </si>
  <si>
    <t>No. of Projects included  in ADP :</t>
  </si>
  <si>
    <t>ADP Allocation</t>
  </si>
  <si>
    <t>Expenditure in July-2026</t>
  </si>
  <si>
    <t>Expenditure upto July-2026</t>
  </si>
  <si>
    <t>% of ADP utilisation till in July-2026</t>
  </si>
  <si>
    <t>Expenditure in July-2025</t>
  </si>
  <si>
    <t>Expenditure upto July-2025</t>
  </si>
  <si>
    <t>% of ADP utilisation till in July-2025</t>
  </si>
  <si>
    <t xml:space="preserve">সিদ্ধান্ত: 
বাস্তবায়ন: </t>
  </si>
  <si>
    <t>Progress report of ongoing projects of Bangladesh Railway for the month of July-2026</t>
  </si>
  <si>
    <t>Physical Progress (2026-2027)</t>
  </si>
  <si>
    <t>ADP Allocation (2026-2027)</t>
  </si>
  <si>
    <t>Fund Release (2026-2027)</t>
  </si>
  <si>
    <t>Financial progress (% of Total ADP)</t>
  </si>
  <si>
    <t>July-2026</t>
  </si>
  <si>
    <t>Current Year  (2026-2027)</t>
  </si>
  <si>
    <t>Target (2026-2027)</t>
  </si>
  <si>
    <t>224090800: Rehabilitation of Kulaura-Shahbazpur Section of Bangladesh Railway (2nd Revised).(LoC) (01.07.2011 to 31.12.2027), Project Director, MD. Sultan Ali, Mobile: 01711692929</t>
  </si>
  <si>
    <t>224089700: Construction of a Dual Gauge Line Parallel to The Existing Meter Gauge Line in Dhaka-Narayanganj Section (1st Revised).(DRGA) (01.07.2014 to 30.06.2026), Project Director, Md. Selim Rouf, Mobile: 01325087301</t>
  </si>
  <si>
    <t/>
  </si>
  <si>
    <t>224088300: Rehabilitation, Construction and Upgradation of Important Level Crossing Gates of East Zone of Bangladesh Railway (5th revised).(GoB) (01.07.2015 to 30.06.2027), Project Director, Sheikh Naimul Haque, Mobile: 01711691177</t>
  </si>
  <si>
    <t>224088400: Rehabilitation, Construction and Upgradation of important Level Crossing Gates of West Zone of Bangladesh Railway (4th revised). (GoB) (01.07.2015 to 30.06.2027), XEN (P&amp;D),Rajshahi, Birbal Mondal, Mobile: 1711692870</t>
  </si>
  <si>
    <t>224090000: Padma Bridge Rail Link Project (2nd Revised).(China) (01.01.2016 to 30.06.2027), PD (PBRLP), Nazneen Ara Keya, Mobile: 01770799899</t>
  </si>
  <si>
    <t>224088200: Jamuna Rail Bridge Project (2nd Revised).(JICA) (01.07.2016 to 30.06.2027), Project Director, Al Fattah Md. Masudur Rahman, Mobile: 01711506105</t>
  </si>
  <si>
    <t>224269100: Construction of Broad Gauge Rail Line From Madhukhali to Magura Via Kamarkhali (1st Revised).(GoB) (01.05.2018 to 31.12.2027), Project Director , Md. Ahsan Jabir, Mobile: 01711691573</t>
  </si>
  <si>
    <t>224269200: CONSTRUCTIONS OF DOUBLE LINE TRACK BETWEEN KHULNA-DARSANA JUNCTION SECTION OF BANGLADESH RAILWAY.(LoC) (01.01.2018 to 31.12.2025), Project Director (Additional Charge), Md. Monirul Islam Firozi, Mobile: 01711564575</t>
  </si>
  <si>
    <t>224269900: Construction of Dual Gauge Railway Line from Bogra to Shahid M. Mansur Ali Station, Sirajganj of Bangladesh Railway.(LoC) (01.07.2018 to 30.06.2026), Project Director , Md. Abu Zafor Miah, Mobile: 01711692942</t>
  </si>
  <si>
    <t>224271800: Construction of Dual Gauge Double line between Joydebpur-Ishurdi section of Bangladesh Railway.(JICA) (01.01.2019 to 31.12.2027), Project Director, Md. Monirul Islam Firozi, Mobile: 01711564575</t>
  </si>
  <si>
    <t xml:space="preserve">224308700: CONVERSION OF METER GAUGE RAIL LINE INTO DUAL GAUGE IN AKHAURA-SYLHET SECTION OF BANGLADESH RAILWAY.(China) (01.04.2019 to 30.06.2025), Project Director, , Mobile: </t>
  </si>
  <si>
    <t>224363600: Procurement of 200 Broad Gauge (BG) Passenger Carriages for Bangladesh Railways.(EIB) (01.07.2022 to 30.06.2027), Project Director, Md. Zaidul Islam, Mobile: 01711692893</t>
  </si>
  <si>
    <t>224374100: 50 Nos. BG &amp; 50 Nos. MG Passenger Carriages Rehabilitation Project For Bangladesh Railway Western Zone.(GoB) (01.07.2022 to 30.06.2027), Project Director, Shah Shufi Nur Mohammed, Mobile: 01711506134</t>
  </si>
  <si>
    <t>224374200: Rehabilitation of Sylhet to Chhatak Bazar Section (Meter Gauge Track) of Bangladesh Railway, heavily damaged by Flood 2022.(ADB) (01.04.2023 to 30.06.2027), Project Director, Mohammad Mohiuddin Arif, Mobile: 01711691057</t>
  </si>
  <si>
    <t>224378500: Replacement and Modernization of Signalling and Interlocking System of Station of Ishurdi-Parbatipur Section in West Zone of Bangladesh Railway.(EDCF) (01.07.2023 to 30.06.2027), Project Director, Syed Md. Shahiduzzaman, Mobile: 01709999093</t>
  </si>
  <si>
    <t>224396900: Construction of Pubail-Dhirasram rail link including land acquisition for construction of Dhirasram ICD.(GoB) (01.10.2023 to
30.09.2026), Project Director, Md. Hamidur Rahman, Mobile: 01711691161</t>
  </si>
  <si>
    <t>224394000: Conversion of existing Chattogram-Dohazari Meter Gauge track into Dual Gauge track.(ADB) (01.07.2023 to
30.06.2028), Project Director, Md. Ashadul Haque, Mobile: 01711691664</t>
  </si>
  <si>
    <t>224404800: Construction of Rail-Cum-Road Bridge Across the River Karnaphuli at Kalurghat Point.(EDCF) (01.07.2024 to 31.12.2030), Project Director, Md. Abul kalam Chawdhury, Mobile: 01755500476</t>
  </si>
  <si>
    <t>224414800: Maintenance &amp; Rehabilitation of Railway Track in Eastern Zone of Bangladesh Railway.(GoB) (01.07.2025 to 30.06.2029), Project Director, Md.Tanvirul Islam, Mobile: 01711506101</t>
  </si>
  <si>
    <t>222019900: Feasibility Study with detailed design for Expansion &amp; Modernization of Railway Training Academy (RTA)(GoB) (01.07.2025 to 31.10.2026), Project Director, Jebunnesa Jery, Mobile: 01711691024</t>
  </si>
  <si>
    <t>224425700: Track Maintenance and Rehabilitation of Western zone of Bangladesh Railway (1st phase)(GoB) (01.03.2026 to 28.02.2031), Project Director (Focal Point Officer), AHMED HOSSAIN MASUM, Mobile: 01711506102</t>
  </si>
  <si>
    <t>223040500: Technical Assistance (TA) for Railway Connectivity Improvement Preparatory Facility (RCIPF) (1st Revised).(ADB) (01.07.2020 to 30.06.2027), Project Director, Md. Abidur Rahman, Mobile: 01711691175</t>
  </si>
  <si>
    <t>223048800: Technical Assistance for Facilitation of Rail Transport for Container Freight Cargo.(ADB) (06.04.2023 to 30.06.2026), Joint Director General ( Operation ), Md. Shahidul Islam, Mobile: 01711506118</t>
  </si>
  <si>
    <t>223051300: Technical Assistance for Construction of Dual Gauge Double Line
Between Joydebpur-Ishurdi Section (Engineering Service).
(JICA) (01.07.2023 to 30.06.2027), Project Director (Additional Charge), Md. Monirul Islam Firozi, Mobile: 01711564575</t>
  </si>
  <si>
    <t>223050000: Transaction Technical Assistance for Capacity Development of Bangladesh Railway for Safeguard Implementation and Railway Safety Enhancement.(ADB) (15.10.2023 
to 30.06.2028), Project Director, Md. Abul kalam Chawdhury, Mobile: 01755500476</t>
  </si>
  <si>
    <t>223055700: Technical Assistance for Green Railway Transport Project Preparation Facility .(World Bank) (01.04.2025 to 31.03.2027
), Project Director, Md. Arman Hossain, Mobile: 01711691025</t>
  </si>
  <si>
    <t>223054300: Operational Efficiency Improvement of the Bangladesh Railway.(ADB) (01.01.2025 to 31.12.2026), Project Director, Md. Mizanur Rahman, Mobile: 01914524163</t>
  </si>
  <si>
    <t>223056000: Improvement Project of Rolling Stock management and maintenance for Bangladesh Railway.(South Korea) (01.01.2025 to 30.06.2027), Project Director, Fakir Mohammad Mohiuddin, Mobile: 01711692965</t>
  </si>
  <si>
    <t>223058500: Advanced Project of Rolling Stock (Carriage) Operation and Management in Bangladesh Railway.(South Korea) (01.01.2026 to 31.12.2027), Project Director, Fakir Mohammad Mohiuddin, Mobile: 01711692966</t>
  </si>
  <si>
    <t xml:space="preserve"> বাংলাদেশ রেলওয়ে কর্তৃক বাস্তবায়নাধীন ২০২৬-২০২৭ অর্থবছরের এডিপি প্রকল্পসমূহের অর্থায়নভিত্তিক বিবরণ এবং জুলাই-২০২৬ পর্যন্ত অগ্রগতির সার-সংক্ষেপ।</t>
  </si>
  <si>
    <t>এডিপি'তে অন্তর্ভুক্ত মোট প্রকল্পের সংখ্যা</t>
  </si>
  <si>
    <t>২০২৬-২০২৭ অর্থ বছরের এডিপি বরাদ্দ</t>
  </si>
  <si>
    <t>২০২৬-২০২৭ অর্থ বছরের অগ্রগতি</t>
  </si>
  <si>
    <t>(ক) জিওবি অর্থায়ন প্রকল্প</t>
  </si>
  <si>
    <t>(খ) এডিবি অর্থায়ন প্রকল্প</t>
  </si>
  <si>
    <t>(গ) ডিআরজিএ অর্থায়ন প্রকল্প</t>
  </si>
  <si>
    <t>(ঘ) জাইকা অর্থায়ন প্রকল্প</t>
  </si>
  <si>
    <t>(ঙ) ইডিসিএফ অর্থায়ন প্রকল্প</t>
  </si>
  <si>
    <t>(চ) এলওসি অর্থায়ন প্রকল্প</t>
  </si>
  <si>
    <t>(ছ) চায়না অর্থায়ন প্রকল্প</t>
  </si>
  <si>
    <t>(জ) ইআইবি অর্থায়ন প্রকল্প</t>
  </si>
  <si>
    <t>(ঝ) কারিগরি সহায়তা (টিএ) প্রকল্প:</t>
  </si>
  <si>
    <t>এডিবি অর্থায়ন প্রকল্প</t>
  </si>
  <si>
    <t>জাইকা অর্থায়ন প্রকল্প</t>
  </si>
  <si>
    <t>বিশ্ব ব্যাংক  অর্থায়ন প্রকল্প</t>
  </si>
  <si>
    <t>দক্ষিণ কোরিয়া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</si>
</sst>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00\)"/>
    <numFmt numFmtId="165" formatCode="\(0\)"/>
    <numFmt numFmtId="166" formatCode="#,##0[$ Nos]"/>
    <numFmt numFmtId="167" formatCode="0.00_);\(0.00\)"/>
    <numFmt numFmtId="168" formatCode="0_);\(0\)"/>
    <numFmt numFmtId="169" formatCode="\(0\)_);\(0\)"/>
    <numFmt numFmtId="170" formatCode="\(0.00\)_);\(0.00\)"/>
    <numFmt numFmtId="171" formatCode="[$-5000445]0.00%"/>
    <numFmt numFmtId="172" formatCode="\(\আ\র\প\ি\এ\=\ [$-5000445]0.00\)"/>
    <numFmt numFmtId="173" formatCode="[$-5000445]0.00"/>
    <numFmt numFmtId="174" formatCode="[$-5000445]0\ট\ি"/>
    <numFmt numFmtId="175" formatCode="[$-5000445]0"/>
    <numFmt numFmtId="176" formatCode="\([$-5000445]0\ \ট\ি\)"/>
    <numFmt numFmtId="177" formatCode="[$-5000445]0.0000._);\(0.00\)"/>
    <numFmt numFmtId="178" formatCode="\([$-5000445]0.00\)"/>
    <numFmt numFmtId="179" formatCode="[$-5000445]0\।"/>
    <numFmt numFmtId="180" formatCode="[$-5000445]0\ \ট\ি"/>
  </numFmts>
  <fonts count="50" x14ac:knownFonts="1">
    <font>
      <sz val="11"/>
      <color theme="1"/>
      <name val="Calibri"/>
      <family val="2"/>
      <scheme val="minor"/>
    </font>
    <font>
      <sz val="14"/>
      <color theme="1"/>
      <name val="Calibri"/>
      <family val="2"/>
      <scheme val="minor"/>
    </font>
    <font>
      <sz val="10"/>
      <color theme="1"/>
      <name val="Calibri"/>
      <family val="2"/>
      <scheme val="minor"/>
    </font>
    <font>
      <sz val="14"/>
      <color rgb="FFC00000"/>
      <name val="Calibri"/>
      <family val="2"/>
      <scheme val="minor"/>
    </font>
    <font>
      <sz val="14"/>
      <name val="Nikosh"/>
    </font>
    <font>
      <sz val="14"/>
      <color indexed="8"/>
      <name val="SutonnyOMJ"/>
    </font>
    <font>
      <sz val="14"/>
      <name val="Calibri"/>
      <family val="2"/>
      <scheme val="minor"/>
    </font>
    <font>
      <sz val="14"/>
      <color theme="1"/>
      <name val="Arial"/>
      <family val="2"/>
    </font>
    <font>
      <sz val="10"/>
      <name val="Arial"/>
      <family val="2"/>
    </font>
    <font>
      <sz val="14"/>
      <name val="Arial"/>
      <family val="2"/>
    </font>
    <font>
      <b/>
      <sz val="14"/>
      <name val="Arial"/>
      <family val="2"/>
    </font>
    <font>
      <sz val="14"/>
      <color rgb="FF002060"/>
      <name val="Arial"/>
      <family val="2"/>
    </font>
    <font>
      <u/>
      <sz val="14"/>
      <name val="Arial"/>
      <family val="2"/>
    </font>
    <font>
      <sz val="13.5"/>
      <name val="Arial"/>
      <family val="2"/>
    </font>
    <font>
      <b/>
      <sz val="16"/>
      <name val="Arial"/>
      <family val="2"/>
    </font>
    <font>
      <sz val="20"/>
      <name val="Arial"/>
      <family val="2"/>
    </font>
    <font>
      <sz val="24"/>
      <name val="Arial"/>
      <family val="2"/>
    </font>
    <font>
      <b/>
      <sz val="13"/>
      <name val="Arial"/>
      <family val="2"/>
    </font>
    <font>
      <sz val="11"/>
      <name val="Arial"/>
      <family val="2"/>
    </font>
    <font>
      <sz val="13"/>
      <name val="Arial"/>
      <family val="2"/>
    </font>
    <font>
      <sz val="12"/>
      <name val="Arial"/>
      <family val="2"/>
    </font>
    <font>
      <sz val="14"/>
      <color rgb="FFFF0000"/>
      <name val="Arial"/>
      <family val="2"/>
    </font>
    <font>
      <b/>
      <sz val="18"/>
      <name val="Arial"/>
      <family val="2"/>
    </font>
    <font>
      <sz val="12"/>
      <color theme="1"/>
      <name val="Arial"/>
      <family val="2"/>
    </font>
    <font>
      <sz val="13"/>
      <color rgb="FFFF0000"/>
      <name val="Arial"/>
      <family val="2"/>
    </font>
    <font>
      <sz val="1"/>
      <name val="Arial"/>
      <family val="2"/>
    </font>
    <font>
      <sz val="11"/>
      <name val="Calibri"/>
      <family val="2"/>
      <scheme val="minor"/>
    </font>
    <font>
      <b/>
      <sz val="28"/>
      <name val="Arial"/>
      <family val="2"/>
    </font>
    <font>
      <sz val="10"/>
      <name val="Nikosh"/>
    </font>
    <font>
      <sz val="15"/>
      <name val="Nikosh"/>
    </font>
    <font>
      <sz val="13"/>
      <name val="Nikosh"/>
    </font>
    <font>
      <b/>
      <sz val="14"/>
      <name val="Nikosh"/>
    </font>
    <font>
      <sz val="16"/>
      <name val="Nikosh"/>
    </font>
    <font>
      <b/>
      <sz val="15"/>
      <name val="Nikosh"/>
    </font>
    <font>
      <b/>
      <sz val="16"/>
      <name val="Nikosh"/>
    </font>
    <font>
      <sz val="12"/>
      <name val="Nikosh"/>
    </font>
    <font>
      <sz val="18.5"/>
      <name val="Nikosh"/>
    </font>
    <font>
      <sz val="28"/>
      <name val="Nikosh"/>
    </font>
    <font>
      <sz val="8"/>
      <name val="Nikosh"/>
    </font>
    <font>
      <sz val="14"/>
      <color rgb="FFFF00FF"/>
      <name val="Nikosh"/>
    </font>
    <font>
      <sz val="8"/>
      <color rgb="FFFF00FF"/>
      <name val="Nikosh"/>
    </font>
    <font>
      <sz val="10"/>
      <color rgb="FFFF00FF"/>
      <name val="Nikosh"/>
    </font>
    <font>
      <b/>
      <sz val="12"/>
      <name val="Nikosh"/>
    </font>
    <font>
      <sz val="14"/>
      <color rgb="FFFF0000"/>
      <name val="Nikosh"/>
    </font>
    <font>
      <sz val="12.5"/>
      <name val="Nikosh"/>
    </font>
    <font>
      <sz val="10"/>
      <color rgb="FFC00000"/>
      <name val="Nikosh"/>
    </font>
    <font>
      <sz val="8"/>
      <color rgb="FFFF0000"/>
      <name val="Nikosh"/>
    </font>
    <font>
      <sz val="10"/>
      <color rgb="FFFF0000"/>
      <name val="Nikosh"/>
    </font>
    <font>
      <sz val="11"/>
      <name val="Nikosh"/>
    </font>
    <font>
      <sz val="20"/>
      <name val="Nikosh"/>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s>
  <borders count="52">
    <border>
      <left/>
      <right/>
      <top/>
      <bottom/>
      <diagonal/>
    </border>
    <border>
      <left/>
      <right/>
      <top/>
      <bottom style="thin">
        <color indexed="64"/>
      </bottom>
      <diagonal/>
    </border>
    <border>
      <left/>
      <right style="thin">
        <color indexed="64"/>
      </right>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top style="thin">
        <color indexed="64"/>
      </top>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hair">
        <color theme="0" tint="-0.499984740745262"/>
      </left>
      <right style="thin">
        <color indexed="64"/>
      </right>
      <top/>
      <bottom style="thin">
        <color indexed="64"/>
      </bottom>
      <diagonal/>
    </border>
    <border>
      <left style="hair">
        <color theme="0" tint="-0.499984740745262"/>
      </left>
      <right style="hair">
        <color theme="0" tint="-0.499984740745262"/>
      </right>
      <top/>
      <bottom style="thin">
        <color indexed="64"/>
      </bottom>
      <diagonal/>
    </border>
    <border>
      <left style="thin">
        <color indexed="64"/>
      </left>
      <right style="hair">
        <color theme="0" tint="-0.499984740745262"/>
      </right>
      <top/>
      <bottom style="thin">
        <color indexed="64"/>
      </bottom>
      <diagonal/>
    </border>
    <border>
      <left/>
      <right style="thin">
        <color indexed="64"/>
      </right>
      <top/>
      <bottom style="thin">
        <color indexed="64"/>
      </bottom>
      <diagonal/>
    </border>
    <border>
      <left style="hair">
        <color theme="0" tint="-0.499984740745262"/>
      </left>
      <right style="thin">
        <color indexed="64"/>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thin">
        <color indexed="64"/>
      </left>
      <right style="hair">
        <color theme="0" tint="-0.499984740745262"/>
      </right>
      <top style="hair">
        <color theme="0" tint="-0.499984740745262"/>
      </top>
      <bottom/>
      <diagonal/>
    </border>
    <border>
      <left style="hair">
        <color indexed="64"/>
      </left>
      <right style="thin">
        <color indexed="64"/>
      </right>
      <top/>
      <bottom/>
      <diagonal/>
    </border>
    <border>
      <left style="hair">
        <color indexed="64"/>
      </left>
      <right style="hair">
        <color indexed="64"/>
      </right>
      <top/>
      <bottom/>
      <diagonal/>
    </border>
    <border>
      <left style="thin">
        <color indexed="64"/>
      </left>
      <right style="hair">
        <color indexed="64"/>
      </right>
      <top/>
      <bottom/>
      <diagonal/>
    </border>
    <border>
      <left style="hair">
        <color theme="0" tint="-0.499984740745262"/>
      </left>
      <right style="thin">
        <color indexed="64"/>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n">
        <color indexed="64"/>
      </left>
      <right style="hair">
        <color theme="0" tint="-0.499984740745262"/>
      </right>
      <top style="hair">
        <color theme="0" tint="-0.499984740745262"/>
      </top>
      <bottom style="hair">
        <color theme="0" tint="-0.499984740745262"/>
      </bottom>
      <diagonal/>
    </border>
    <border>
      <left style="thin">
        <color indexed="64"/>
      </left>
      <right style="thin">
        <color indexed="64"/>
      </right>
      <top style="hair">
        <color theme="0" tint="-0.499984740745262"/>
      </top>
      <bottom/>
      <diagonal/>
    </border>
    <border>
      <left style="thin">
        <color indexed="64"/>
      </left>
      <right style="thin">
        <color indexed="64"/>
      </right>
      <top style="hair">
        <color theme="0" tint="-0.499984740745262"/>
      </top>
      <bottom style="hair">
        <color theme="0" tint="-0.499984740745262"/>
      </bottom>
      <diagonal/>
    </border>
    <border>
      <left style="hair">
        <color theme="0" tint="-0.499984740745262"/>
      </left>
      <right style="thin">
        <color indexed="64"/>
      </right>
      <top style="thin">
        <color indexed="64"/>
      </top>
      <bottom style="hair">
        <color theme="0" tint="-0.499984740745262"/>
      </bottom>
      <diagonal/>
    </border>
    <border>
      <left style="hair">
        <color theme="0" tint="-0.499984740745262"/>
      </left>
      <right style="hair">
        <color theme="0" tint="-0.499984740745262"/>
      </right>
      <top style="thin">
        <color indexed="64"/>
      </top>
      <bottom style="hair">
        <color theme="0" tint="-0.499984740745262"/>
      </bottom>
      <diagonal/>
    </border>
    <border>
      <left style="thin">
        <color indexed="64"/>
      </left>
      <right style="hair">
        <color theme="0" tint="-0.499984740745262"/>
      </right>
      <top style="thin">
        <color indexed="64"/>
      </top>
      <bottom style="hair">
        <color theme="0" tint="-0.499984740745262"/>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theme="0" tint="-0.499984740745262"/>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theme="0" tint="-0.499984740745262"/>
      </top>
      <bottom style="hair">
        <color indexed="64"/>
      </bottom>
      <diagonal/>
    </border>
    <border>
      <left style="thin">
        <color indexed="64"/>
      </left>
      <right style="thin">
        <color indexed="64"/>
      </right>
      <top style="hair">
        <color theme="0" tint="-0.499984740745262"/>
      </top>
      <bottom style="thin">
        <color indexed="64"/>
      </bottom>
      <diagonal/>
    </border>
  </borders>
  <cellStyleXfs count="3">
    <xf numFmtId="0" fontId="0" fillId="0" borderId="0"/>
    <xf numFmtId="0" fontId="8" fillId="0" borderId="0"/>
    <xf numFmtId="0" fontId="8" fillId="0" borderId="0"/>
  </cellStyleXfs>
  <cellXfs count="616">
    <xf numFmtId="0" fontId="0" fillId="0" borderId="0" xfId="0"/>
    <xf numFmtId="0" fontId="1" fillId="0" borderId="0" xfId="0" applyFont="1" applyAlignment="1">
      <alignment vertical="top"/>
    </xf>
    <xf numFmtId="9" fontId="1" fillId="0" borderId="0" xfId="0" applyNumberFormat="1" applyFont="1" applyAlignment="1">
      <alignment vertical="top"/>
    </xf>
    <xf numFmtId="0" fontId="2" fillId="0" borderId="0" xfId="0" applyFont="1" applyAlignment="1">
      <alignment vertical="top"/>
    </xf>
    <xf numFmtId="0" fontId="3" fillId="0" borderId="0" xfId="0" applyFont="1" applyAlignment="1">
      <alignment vertical="top"/>
    </xf>
    <xf numFmtId="2" fontId="1" fillId="0" borderId="0" xfId="0" applyNumberFormat="1" applyFont="1" applyAlignment="1">
      <alignment vertical="top"/>
    </xf>
    <xf numFmtId="0" fontId="4" fillId="0" borderId="0" xfId="0" applyFont="1" applyAlignment="1">
      <alignment vertical="top" wrapText="1"/>
    </xf>
    <xf numFmtId="0" fontId="5" fillId="0" borderId="0" xfId="0" applyFont="1" applyAlignment="1">
      <alignment vertical="top" wrapText="1"/>
    </xf>
    <xf numFmtId="10" fontId="1" fillId="0" borderId="0" xfId="0" applyNumberFormat="1" applyFont="1" applyAlignment="1">
      <alignment vertical="top"/>
    </xf>
    <xf numFmtId="0" fontId="1" fillId="0" borderId="1" xfId="0" applyFont="1" applyBorder="1" applyAlignment="1">
      <alignment vertical="top"/>
    </xf>
    <xf numFmtId="2" fontId="6" fillId="0" borderId="0" xfId="0" applyNumberFormat="1" applyFont="1" applyAlignment="1">
      <alignment vertical="top"/>
    </xf>
    <xf numFmtId="0" fontId="1" fillId="0" borderId="2" xfId="0" applyFont="1" applyBorder="1" applyAlignment="1">
      <alignment vertical="top"/>
    </xf>
    <xf numFmtId="1" fontId="1" fillId="0" borderId="0" xfId="0" applyNumberFormat="1" applyFont="1" applyAlignment="1">
      <alignment vertical="top"/>
    </xf>
    <xf numFmtId="0" fontId="7" fillId="0" borderId="0" xfId="0" applyFont="1" applyAlignment="1">
      <alignment horizontal="left" vertical="top"/>
    </xf>
    <xf numFmtId="10" fontId="9" fillId="0" borderId="3" xfId="1" applyNumberFormat="1" applyFont="1" applyBorder="1" applyAlignment="1">
      <alignment vertical="top"/>
    </xf>
    <xf numFmtId="164" fontId="9" fillId="0" borderId="4" xfId="1" applyNumberFormat="1" applyFont="1" applyBorder="1" applyAlignment="1">
      <alignment horizontal="right" vertical="top"/>
    </xf>
    <xf numFmtId="165" fontId="9" fillId="0" borderId="4" xfId="1" applyNumberFormat="1" applyFont="1" applyBorder="1" applyAlignment="1">
      <alignment horizontal="right" vertical="top"/>
    </xf>
    <xf numFmtId="0" fontId="9" fillId="0" borderId="5" xfId="1" applyFont="1" applyBorder="1" applyAlignment="1">
      <alignment vertical="top"/>
    </xf>
    <xf numFmtId="0" fontId="7" fillId="0" borderId="6" xfId="0" applyFont="1" applyBorder="1" applyAlignment="1">
      <alignment horizontal="left" vertical="top"/>
    </xf>
    <xf numFmtId="0" fontId="7" fillId="0" borderId="5" xfId="0" applyFont="1" applyBorder="1" applyAlignment="1">
      <alignment horizontal="left" vertical="top"/>
    </xf>
    <xf numFmtId="10" fontId="9" fillId="0" borderId="7" xfId="1" applyNumberFormat="1" applyFont="1" applyBorder="1" applyAlignment="1">
      <alignment vertical="top"/>
    </xf>
    <xf numFmtId="2" fontId="9" fillId="0" borderId="8" xfId="1" applyNumberFormat="1" applyFont="1" applyBorder="1" applyAlignment="1">
      <alignment vertical="top"/>
    </xf>
    <xf numFmtId="1" fontId="9" fillId="0" borderId="8" xfId="1" applyNumberFormat="1" applyFont="1" applyBorder="1" applyAlignment="1">
      <alignment vertical="top"/>
    </xf>
    <xf numFmtId="0" fontId="9" fillId="0" borderId="9" xfId="1" applyFont="1" applyBorder="1" applyAlignment="1">
      <alignment vertical="top"/>
    </xf>
    <xf numFmtId="2" fontId="9" fillId="0" borderId="10" xfId="1" applyNumberFormat="1" applyFont="1" applyBorder="1" applyAlignment="1">
      <alignment vertical="top"/>
    </xf>
    <xf numFmtId="10" fontId="9" fillId="0" borderId="11" xfId="1" applyNumberFormat="1" applyFont="1" applyBorder="1" applyAlignment="1">
      <alignment vertical="top"/>
    </xf>
    <xf numFmtId="2" fontId="9" fillId="0" borderId="12" xfId="1" applyNumberFormat="1" applyFont="1" applyBorder="1" applyAlignment="1">
      <alignment vertical="top"/>
    </xf>
    <xf numFmtId="1" fontId="9" fillId="0" borderId="12" xfId="1" applyNumberFormat="1" applyFont="1" applyBorder="1" applyAlignment="1">
      <alignment vertical="top"/>
    </xf>
    <xf numFmtId="0" fontId="9" fillId="0" borderId="13" xfId="1" applyFont="1" applyBorder="1" applyAlignment="1">
      <alignment vertical="top"/>
    </xf>
    <xf numFmtId="10" fontId="10" fillId="0" borderId="11" xfId="1" applyNumberFormat="1" applyFont="1" applyBorder="1" applyAlignment="1">
      <alignment vertical="top"/>
    </xf>
    <xf numFmtId="10" fontId="9" fillId="0" borderId="14" xfId="1" applyNumberFormat="1" applyFont="1" applyBorder="1" applyAlignment="1">
      <alignment vertical="top"/>
    </xf>
    <xf numFmtId="2" fontId="11" fillId="0" borderId="14" xfId="1" applyNumberFormat="1" applyFont="1" applyBorder="1" applyAlignment="1">
      <alignment vertical="top"/>
    </xf>
    <xf numFmtId="1" fontId="9" fillId="0" borderId="15" xfId="1" applyNumberFormat="1" applyFont="1" applyBorder="1" applyAlignment="1">
      <alignment vertical="top"/>
    </xf>
    <xf numFmtId="0" fontId="9" fillId="0" borderId="14" xfId="1" applyFont="1" applyBorder="1" applyAlignment="1">
      <alignment vertical="top"/>
    </xf>
    <xf numFmtId="2" fontId="9" fillId="0" borderId="0" xfId="1" applyNumberFormat="1" applyFont="1" applyAlignment="1">
      <alignment vertical="top"/>
    </xf>
    <xf numFmtId="2" fontId="9" fillId="0" borderId="14" xfId="1" applyNumberFormat="1" applyFont="1" applyBorder="1" applyAlignment="1">
      <alignment vertical="top"/>
    </xf>
    <xf numFmtId="0" fontId="9" fillId="0" borderId="14" xfId="1" applyFont="1" applyBorder="1" applyAlignment="1">
      <alignment horizontal="left" vertical="top"/>
    </xf>
    <xf numFmtId="1" fontId="9" fillId="0" borderId="4" xfId="1" applyNumberFormat="1" applyFont="1" applyBorder="1" applyAlignment="1">
      <alignment vertical="top"/>
    </xf>
    <xf numFmtId="2" fontId="9" fillId="0" borderId="4" xfId="1" applyNumberFormat="1" applyFont="1" applyBorder="1" applyAlignment="1">
      <alignment vertical="top"/>
    </xf>
    <xf numFmtId="0" fontId="9" fillId="0" borderId="5" xfId="1" applyFont="1" applyBorder="1" applyAlignment="1">
      <alignment horizontal="left" vertical="top"/>
    </xf>
    <xf numFmtId="0" fontId="9" fillId="0" borderId="9" xfId="1" applyFont="1" applyBorder="1" applyAlignment="1">
      <alignment horizontal="left" vertical="top"/>
    </xf>
    <xf numFmtId="10" fontId="9" fillId="0" borderId="7" xfId="1" applyNumberFormat="1" applyFont="1" applyBorder="1" applyAlignment="1">
      <alignment horizontal="left" vertical="top"/>
    </xf>
    <xf numFmtId="164" fontId="9" fillId="0" borderId="8" xfId="1" applyNumberFormat="1" applyFont="1" applyBorder="1" applyAlignment="1">
      <alignment horizontal="right" vertical="top"/>
    </xf>
    <xf numFmtId="165" fontId="9" fillId="0" borderId="8" xfId="1" applyNumberFormat="1" applyFont="1" applyBorder="1" applyAlignment="1">
      <alignment horizontal="right" vertical="top"/>
    </xf>
    <xf numFmtId="0" fontId="9" fillId="0" borderId="13" xfId="1" applyFont="1" applyBorder="1" applyAlignment="1">
      <alignment horizontal="left" vertical="top"/>
    </xf>
    <xf numFmtId="10" fontId="9" fillId="0" borderId="2" xfId="1" applyNumberFormat="1" applyFont="1" applyBorder="1" applyAlignment="1">
      <alignment vertical="top"/>
    </xf>
    <xf numFmtId="0" fontId="9" fillId="0" borderId="0" xfId="1" applyFont="1" applyAlignment="1">
      <alignment vertical="top"/>
    </xf>
    <xf numFmtId="10" fontId="9" fillId="0" borderId="1" xfId="1" applyNumberFormat="1" applyFont="1" applyBorder="1" applyAlignment="1">
      <alignment vertical="top"/>
    </xf>
    <xf numFmtId="0" fontId="9" fillId="0" borderId="10" xfId="1" applyFont="1" applyBorder="1" applyAlignment="1">
      <alignment vertical="top"/>
    </xf>
    <xf numFmtId="10" fontId="9" fillId="0" borderId="16" xfId="1" applyNumberFormat="1" applyFont="1" applyBorder="1" applyAlignment="1">
      <alignment vertical="center"/>
    </xf>
    <xf numFmtId="0" fontId="9" fillId="0" borderId="14" xfId="1" applyFont="1" applyBorder="1" applyAlignment="1">
      <alignment vertical="center"/>
    </xf>
    <xf numFmtId="0" fontId="10" fillId="0" borderId="14" xfId="1" applyFont="1" applyBorder="1" applyAlignment="1">
      <alignment vertical="center"/>
    </xf>
    <xf numFmtId="2" fontId="9" fillId="0" borderId="0" xfId="1" applyNumberFormat="1" applyFont="1" applyAlignment="1">
      <alignment vertical="center"/>
    </xf>
    <xf numFmtId="10" fontId="9" fillId="0" borderId="14" xfId="1" applyNumberFormat="1" applyFont="1" applyBorder="1" applyAlignment="1">
      <alignment vertical="center"/>
    </xf>
    <xf numFmtId="0" fontId="9" fillId="0" borderId="17" xfId="1" applyFont="1" applyBorder="1" applyAlignment="1">
      <alignment vertical="center"/>
    </xf>
    <xf numFmtId="10" fontId="9" fillId="0" borderId="18" xfId="1" applyNumberFormat="1" applyFont="1" applyBorder="1" applyAlignment="1">
      <alignment vertical="top"/>
    </xf>
    <xf numFmtId="2" fontId="9" fillId="0" borderId="18" xfId="1" applyNumberFormat="1" applyFont="1" applyBorder="1" applyAlignment="1">
      <alignment vertical="top"/>
    </xf>
    <xf numFmtId="0" fontId="9" fillId="0" borderId="18" xfId="1" applyFont="1" applyBorder="1" applyAlignment="1">
      <alignment vertical="top"/>
    </xf>
    <xf numFmtId="2" fontId="9" fillId="0" borderId="1" xfId="1" applyNumberFormat="1" applyFont="1" applyBorder="1" applyAlignment="1">
      <alignment vertical="top"/>
    </xf>
    <xf numFmtId="0" fontId="9" fillId="0" borderId="18" xfId="1" applyFont="1" applyBorder="1" applyAlignment="1">
      <alignment horizontal="left" vertical="top"/>
    </xf>
    <xf numFmtId="0" fontId="1" fillId="0" borderId="0" xfId="0" applyFont="1" applyAlignment="1">
      <alignment horizontal="left" vertical="top"/>
    </xf>
    <xf numFmtId="2" fontId="9" fillId="0" borderId="0" xfId="1" applyNumberFormat="1" applyFont="1" applyAlignment="1">
      <alignment horizontal="left" vertical="top"/>
    </xf>
    <xf numFmtId="10" fontId="9" fillId="0" borderId="7" xfId="1" applyNumberFormat="1" applyFont="1" applyBorder="1" applyAlignment="1">
      <alignment horizontal="right" vertical="top"/>
    </xf>
    <xf numFmtId="0" fontId="9" fillId="0" borderId="2" xfId="1" applyFont="1" applyBorder="1" applyAlignment="1">
      <alignment vertical="top"/>
    </xf>
    <xf numFmtId="0" fontId="12" fillId="0" borderId="0" xfId="1" applyFont="1" applyAlignment="1">
      <alignment vertical="top"/>
    </xf>
    <xf numFmtId="0" fontId="9" fillId="0" borderId="1" xfId="1" applyFont="1" applyBorder="1" applyAlignment="1">
      <alignment vertical="top"/>
    </xf>
    <xf numFmtId="0" fontId="9" fillId="0" borderId="19" xfId="1" applyFont="1" applyBorder="1" applyAlignment="1">
      <alignment vertical="top"/>
    </xf>
    <xf numFmtId="0" fontId="9" fillId="0" borderId="16" xfId="1" applyFont="1" applyBorder="1" applyAlignment="1">
      <alignment vertical="center"/>
    </xf>
    <xf numFmtId="0" fontId="12" fillId="0" borderId="14" xfId="1" applyFont="1" applyBorder="1" applyAlignment="1">
      <alignment vertical="center"/>
    </xf>
    <xf numFmtId="0" fontId="1" fillId="0" borderId="17" xfId="0" applyFont="1" applyBorder="1" applyAlignment="1">
      <alignment vertical="center"/>
    </xf>
    <xf numFmtId="0" fontId="9" fillId="0" borderId="0" xfId="1" applyFont="1" applyAlignment="1">
      <alignment horizontal="center" vertical="top"/>
    </xf>
    <xf numFmtId="0" fontId="9" fillId="0" borderId="20" xfId="1" applyFont="1" applyBorder="1" applyAlignment="1">
      <alignment vertical="top"/>
    </xf>
    <xf numFmtId="0" fontId="9" fillId="2" borderId="24" xfId="1" applyFont="1" applyFill="1" applyBorder="1" applyAlignment="1">
      <alignment horizontal="center" vertical="top" wrapText="1"/>
    </xf>
    <xf numFmtId="0" fontId="9" fillId="2" borderId="21" xfId="1" applyFont="1" applyFill="1" applyBorder="1" applyAlignment="1">
      <alignment horizontal="center" vertical="top" wrapText="1"/>
    </xf>
    <xf numFmtId="0" fontId="9" fillId="0" borderId="6" xfId="1" applyFont="1" applyBorder="1" applyAlignment="1">
      <alignment vertical="top"/>
    </xf>
    <xf numFmtId="0" fontId="9" fillId="2" borderId="22" xfId="1" applyFont="1" applyFill="1" applyBorder="1" applyAlignment="1">
      <alignment horizontal="center" vertical="top" wrapText="1"/>
    </xf>
    <xf numFmtId="0" fontId="9" fillId="0" borderId="2" xfId="1" applyFont="1" applyBorder="1" applyAlignment="1">
      <alignment horizontal="left" vertical="top"/>
    </xf>
    <xf numFmtId="166" fontId="9" fillId="0" borderId="0" xfId="2" applyNumberFormat="1" applyFont="1" applyAlignment="1">
      <alignment horizontal="left" vertical="top"/>
    </xf>
    <xf numFmtId="0" fontId="9" fillId="0" borderId="2" xfId="1" applyFont="1" applyBorder="1" applyAlignment="1">
      <alignment horizontal="center" vertical="top"/>
    </xf>
    <xf numFmtId="166" fontId="9" fillId="0" borderId="14" xfId="2" applyNumberFormat="1" applyFont="1" applyBorder="1" applyAlignment="1">
      <alignment horizontal="left" vertical="top"/>
    </xf>
    <xf numFmtId="0" fontId="1" fillId="0" borderId="23" xfId="0" applyFont="1" applyBorder="1" applyAlignment="1">
      <alignment vertical="top"/>
    </xf>
    <xf numFmtId="0" fontId="9" fillId="0" borderId="0" xfId="0" applyFont="1"/>
    <xf numFmtId="10" fontId="9" fillId="0" borderId="0" xfId="0" applyNumberFormat="1" applyFont="1" applyAlignment="1">
      <alignment horizontal="right"/>
    </xf>
    <xf numFmtId="10" fontId="9" fillId="0" borderId="0" xfId="0" applyNumberFormat="1" applyFont="1"/>
    <xf numFmtId="2" fontId="9" fillId="0" borderId="0" xfId="0" applyNumberFormat="1" applyFont="1"/>
    <xf numFmtId="0" fontId="10" fillId="0" borderId="0" xfId="0" applyFont="1" applyAlignment="1">
      <alignment horizontal="right" vertical="top"/>
    </xf>
    <xf numFmtId="0" fontId="8" fillId="0" borderId="0" xfId="0" applyFont="1"/>
    <xf numFmtId="0" fontId="10" fillId="0" borderId="0" xfId="0" applyFont="1"/>
    <xf numFmtId="2" fontId="10" fillId="0" borderId="25" xfId="2" applyNumberFormat="1" applyFont="1" applyBorder="1" applyAlignment="1">
      <alignment horizontal="right" vertical="top"/>
    </xf>
    <xf numFmtId="10" fontId="10" fillId="0" borderId="26" xfId="2" applyNumberFormat="1" applyFont="1" applyBorder="1" applyAlignment="1">
      <alignment horizontal="right" vertical="top"/>
    </xf>
    <xf numFmtId="167" fontId="10" fillId="0" borderId="27" xfId="2" applyNumberFormat="1" applyFont="1" applyBorder="1" applyAlignment="1">
      <alignment horizontal="right" vertical="top"/>
    </xf>
    <xf numFmtId="10" fontId="17" fillId="0" borderId="26" xfId="2" applyNumberFormat="1" applyFont="1" applyBorder="1" applyAlignment="1">
      <alignment horizontal="center" vertical="top"/>
    </xf>
    <xf numFmtId="2" fontId="10" fillId="0" borderId="27" xfId="2" applyNumberFormat="1" applyFont="1" applyBorder="1" applyAlignment="1">
      <alignment horizontal="right" vertical="top"/>
    </xf>
    <xf numFmtId="2" fontId="10" fillId="0" borderId="25" xfId="2" applyNumberFormat="1" applyFont="1" applyBorder="1" applyAlignment="1" applyProtection="1">
      <alignment horizontal="right" vertical="top"/>
      <protection locked="0"/>
    </xf>
    <xf numFmtId="2" fontId="10" fillId="0" borderId="27" xfId="2" applyNumberFormat="1" applyFont="1" applyBorder="1" applyAlignment="1" applyProtection="1">
      <alignment horizontal="right" vertical="top"/>
      <protection locked="0"/>
    </xf>
    <xf numFmtId="168" fontId="10" fillId="0" borderId="25" xfId="2" applyNumberFormat="1" applyFont="1" applyBorder="1" applyAlignment="1">
      <alignment horizontal="right" vertical="top"/>
    </xf>
    <xf numFmtId="168" fontId="10" fillId="0" borderId="27" xfId="2" applyNumberFormat="1" applyFont="1" applyBorder="1" applyAlignment="1">
      <alignment horizontal="right" vertical="top"/>
    </xf>
    <xf numFmtId="10" fontId="10" fillId="0" borderId="28" xfId="2" applyNumberFormat="1" applyFont="1" applyBorder="1" applyAlignment="1">
      <alignment horizontal="right" vertical="top"/>
    </xf>
    <xf numFmtId="10" fontId="10" fillId="0" borderId="1" xfId="2" applyNumberFormat="1" applyFont="1" applyBorder="1" applyAlignment="1">
      <alignment horizontal="right" vertical="top"/>
    </xf>
    <xf numFmtId="10" fontId="10" fillId="0" borderId="19" xfId="2" applyNumberFormat="1" applyFont="1" applyBorder="1" applyAlignment="1">
      <alignment horizontal="right" vertical="top"/>
    </xf>
    <xf numFmtId="10" fontId="10" fillId="0" borderId="20" xfId="2" applyNumberFormat="1" applyFont="1" applyBorder="1" applyAlignment="1">
      <alignment horizontal="right" vertical="top"/>
    </xf>
    <xf numFmtId="2" fontId="10" fillId="0" borderId="20" xfId="2" applyNumberFormat="1" applyFont="1" applyBorder="1" applyAlignment="1">
      <alignment horizontal="right" vertical="top"/>
    </xf>
    <xf numFmtId="167" fontId="10" fillId="0" borderId="29" xfId="2" applyNumberFormat="1" applyFont="1" applyBorder="1" applyAlignment="1">
      <alignment horizontal="right" vertical="top"/>
    </xf>
    <xf numFmtId="10" fontId="10" fillId="0" borderId="30" xfId="2" applyNumberFormat="1" applyFont="1" applyBorder="1" applyAlignment="1">
      <alignment horizontal="right" vertical="top"/>
    </xf>
    <xf numFmtId="169" fontId="17" fillId="0" borderId="31" xfId="2" applyNumberFormat="1" applyFont="1" applyBorder="1" applyAlignment="1">
      <alignment horizontal="right" vertical="top" wrapText="1"/>
    </xf>
    <xf numFmtId="10" fontId="17" fillId="0" borderId="30" xfId="2" applyNumberFormat="1" applyFont="1" applyBorder="1" applyAlignment="1">
      <alignment horizontal="right" vertical="top" wrapText="1"/>
    </xf>
    <xf numFmtId="167" fontId="10" fillId="0" borderId="29" xfId="2" applyNumberFormat="1" applyFont="1" applyBorder="1" applyAlignment="1" applyProtection="1">
      <alignment horizontal="right" vertical="top"/>
      <protection locked="0"/>
    </xf>
    <xf numFmtId="168" fontId="10" fillId="0" borderId="29" xfId="2" applyNumberFormat="1" applyFont="1" applyBorder="1" applyAlignment="1">
      <alignment horizontal="right" vertical="top"/>
    </xf>
    <xf numFmtId="10" fontId="10" fillId="0" borderId="32" xfId="2" applyNumberFormat="1" applyFont="1" applyBorder="1" applyAlignment="1">
      <alignment horizontal="right" vertical="top"/>
    </xf>
    <xf numFmtId="10" fontId="10" fillId="0" borderId="33" xfId="2" applyNumberFormat="1" applyFont="1" applyBorder="1" applyAlignment="1">
      <alignment horizontal="right" vertical="top"/>
    </xf>
    <xf numFmtId="10" fontId="10" fillId="0" borderId="34" xfId="2" applyNumberFormat="1" applyFont="1" applyBorder="1" applyAlignment="1">
      <alignment horizontal="right" vertical="top"/>
    </xf>
    <xf numFmtId="10" fontId="10" fillId="0" borderId="6" xfId="2" applyNumberFormat="1" applyFont="1" applyBorder="1" applyAlignment="1">
      <alignment horizontal="right" vertical="top"/>
    </xf>
    <xf numFmtId="164" fontId="10" fillId="0" borderId="6" xfId="2" applyNumberFormat="1" applyFont="1" applyBorder="1" applyAlignment="1">
      <alignment horizontal="right" vertical="top"/>
    </xf>
    <xf numFmtId="2" fontId="10" fillId="0" borderId="35" xfId="2" applyNumberFormat="1" applyFont="1" applyBorder="1" applyAlignment="1">
      <alignment horizontal="right" vertical="top"/>
    </xf>
    <xf numFmtId="10" fontId="10" fillId="0" borderId="36" xfId="2" applyNumberFormat="1" applyFont="1" applyBorder="1" applyAlignment="1">
      <alignment horizontal="right" vertical="top"/>
    </xf>
    <xf numFmtId="164" fontId="10" fillId="0" borderId="37" xfId="2" applyNumberFormat="1" applyFont="1" applyBorder="1" applyAlignment="1">
      <alignment horizontal="right" vertical="top"/>
    </xf>
    <xf numFmtId="10" fontId="17" fillId="0" borderId="36" xfId="2" applyNumberFormat="1" applyFont="1" applyBorder="1" applyAlignment="1">
      <alignment horizontal="right" vertical="top" wrapText="1"/>
    </xf>
    <xf numFmtId="167" fontId="10" fillId="0" borderId="35" xfId="2" applyNumberFormat="1" applyFont="1" applyBorder="1" applyAlignment="1">
      <alignment horizontal="right" vertical="top"/>
    </xf>
    <xf numFmtId="170" fontId="10" fillId="0" borderId="37" xfId="2" applyNumberFormat="1" applyFont="1" applyBorder="1" applyAlignment="1" applyProtection="1">
      <alignment horizontal="right" vertical="top"/>
      <protection locked="0"/>
    </xf>
    <xf numFmtId="167" fontId="10" fillId="0" borderId="35" xfId="2" applyNumberFormat="1" applyFont="1" applyBorder="1" applyAlignment="1" applyProtection="1">
      <alignment horizontal="right" vertical="top"/>
      <protection locked="0"/>
    </xf>
    <xf numFmtId="168" fontId="10" fillId="0" borderId="35" xfId="2" applyNumberFormat="1" applyFont="1" applyBorder="1" applyAlignment="1">
      <alignment horizontal="right" vertical="top"/>
    </xf>
    <xf numFmtId="169" fontId="17" fillId="0" borderId="37" xfId="2" applyNumberFormat="1" applyFont="1" applyBorder="1" applyAlignment="1">
      <alignment horizontal="right" vertical="top" wrapText="1"/>
    </xf>
    <xf numFmtId="164" fontId="10" fillId="0" borderId="38" xfId="2" applyNumberFormat="1" applyFont="1" applyBorder="1" applyAlignment="1">
      <alignment horizontal="right" vertical="top"/>
    </xf>
    <xf numFmtId="2" fontId="10" fillId="0" borderId="37" xfId="2" applyNumberFormat="1" applyFont="1" applyBorder="1" applyAlignment="1">
      <alignment horizontal="right" vertical="top"/>
    </xf>
    <xf numFmtId="2" fontId="17" fillId="0" borderId="35" xfId="2" applyNumberFormat="1" applyFont="1" applyBorder="1" applyAlignment="1">
      <alignment horizontal="right" vertical="top"/>
    </xf>
    <xf numFmtId="2" fontId="17" fillId="0" borderId="35" xfId="2" applyNumberFormat="1" applyFont="1" applyBorder="1" applyAlignment="1" applyProtection="1">
      <alignment horizontal="right" vertical="top"/>
      <protection locked="0"/>
    </xf>
    <xf numFmtId="2" fontId="10" fillId="0" borderId="37" xfId="2" applyNumberFormat="1" applyFont="1" applyBorder="1" applyAlignment="1" applyProtection="1">
      <alignment horizontal="right" vertical="top"/>
      <protection locked="0"/>
    </xf>
    <xf numFmtId="168" fontId="10" fillId="0" borderId="37" xfId="2" applyNumberFormat="1" applyFont="1" applyBorder="1" applyAlignment="1">
      <alignment horizontal="right" vertical="top"/>
    </xf>
    <xf numFmtId="2" fontId="10" fillId="0" borderId="39" xfId="2" applyNumberFormat="1" applyFont="1" applyBorder="1" applyAlignment="1">
      <alignment horizontal="right" vertical="top"/>
    </xf>
    <xf numFmtId="2" fontId="10" fillId="0" borderId="35" xfId="2" applyNumberFormat="1" applyFont="1" applyBorder="1" applyAlignment="1" applyProtection="1">
      <alignment horizontal="right" vertical="top"/>
      <protection locked="0"/>
    </xf>
    <xf numFmtId="2" fontId="10" fillId="0" borderId="40" xfId="2" applyNumberFormat="1" applyFont="1" applyBorder="1" applyAlignment="1">
      <alignment horizontal="right" vertical="top"/>
    </xf>
    <xf numFmtId="10" fontId="10" fillId="0" borderId="41" xfId="2" applyNumberFormat="1" applyFont="1" applyBorder="1" applyAlignment="1">
      <alignment horizontal="right" vertical="top"/>
    </xf>
    <xf numFmtId="2" fontId="10" fillId="0" borderId="42" xfId="2" applyNumberFormat="1" applyFont="1" applyBorder="1" applyAlignment="1">
      <alignment horizontal="right" vertical="top"/>
    </xf>
    <xf numFmtId="2" fontId="10" fillId="0" borderId="42" xfId="2" applyNumberFormat="1" applyFont="1" applyBorder="1" applyAlignment="1" applyProtection="1">
      <alignment horizontal="right" vertical="top"/>
      <protection locked="0"/>
    </xf>
    <xf numFmtId="2" fontId="10" fillId="0" borderId="40" xfId="2" applyNumberFormat="1" applyFont="1" applyBorder="1" applyAlignment="1" applyProtection="1">
      <alignment horizontal="right" vertical="top"/>
      <protection locked="0"/>
    </xf>
    <xf numFmtId="168" fontId="10" fillId="0" borderId="40" xfId="2" applyNumberFormat="1" applyFont="1" applyBorder="1" applyAlignment="1">
      <alignment horizontal="right" vertical="top"/>
    </xf>
    <xf numFmtId="168" fontId="10" fillId="0" borderId="42" xfId="2" applyNumberFormat="1" applyFont="1" applyBorder="1" applyAlignment="1">
      <alignment horizontal="right" vertical="top"/>
    </xf>
    <xf numFmtId="10" fontId="10" fillId="0" borderId="43" xfId="2" applyNumberFormat="1" applyFont="1" applyBorder="1" applyAlignment="1">
      <alignment horizontal="right" vertical="top"/>
    </xf>
    <xf numFmtId="10" fontId="10" fillId="0" borderId="44" xfId="2" applyNumberFormat="1" applyFont="1" applyBorder="1" applyAlignment="1">
      <alignment horizontal="right" vertical="top"/>
    </xf>
    <xf numFmtId="10" fontId="10" fillId="0" borderId="45" xfId="2" applyNumberFormat="1" applyFont="1" applyBorder="1" applyAlignment="1" applyProtection="1">
      <alignment horizontal="right" vertical="top"/>
      <protection locked="0"/>
    </xf>
    <xf numFmtId="10" fontId="10" fillId="0" borderId="23" xfId="2" applyNumberFormat="1" applyFont="1" applyBorder="1" applyAlignment="1">
      <alignment horizontal="right" vertical="top"/>
    </xf>
    <xf numFmtId="2" fontId="10" fillId="0" borderId="46" xfId="2" applyNumberFormat="1" applyFont="1" applyBorder="1" applyAlignment="1">
      <alignment horizontal="right" vertical="top"/>
    </xf>
    <xf numFmtId="10" fontId="10" fillId="0" borderId="19" xfId="2" applyNumberFormat="1" applyFont="1" applyBorder="1" applyAlignment="1" applyProtection="1">
      <alignment horizontal="right" vertical="top"/>
      <protection locked="0"/>
    </xf>
    <xf numFmtId="2" fontId="9" fillId="0" borderId="25" xfId="2" applyNumberFormat="1" applyFont="1" applyBorder="1" applyAlignment="1">
      <alignment horizontal="right" vertical="top"/>
    </xf>
    <xf numFmtId="10" fontId="9" fillId="0" borderId="26" xfId="2" applyNumberFormat="1" applyFont="1" applyBorder="1" applyAlignment="1">
      <alignment horizontal="right" vertical="top"/>
    </xf>
    <xf numFmtId="167" fontId="9" fillId="0" borderId="27" xfId="2" applyNumberFormat="1" applyFont="1" applyBorder="1" applyAlignment="1">
      <alignment horizontal="right" vertical="top"/>
    </xf>
    <xf numFmtId="2" fontId="9" fillId="0" borderId="27" xfId="2" applyNumberFormat="1" applyFont="1" applyBorder="1" applyAlignment="1">
      <alignment horizontal="right" vertical="top"/>
    </xf>
    <xf numFmtId="2" fontId="9" fillId="0" borderId="25" xfId="2" applyNumberFormat="1" applyFont="1" applyBorder="1" applyAlignment="1" applyProtection="1">
      <alignment horizontal="right" vertical="top"/>
      <protection locked="0"/>
    </xf>
    <xf numFmtId="10" fontId="17" fillId="0" borderId="26" xfId="2" applyNumberFormat="1" applyFont="1" applyBorder="1" applyAlignment="1" applyProtection="1">
      <alignment horizontal="center" vertical="top"/>
      <protection locked="0"/>
    </xf>
    <xf numFmtId="2" fontId="9" fillId="0" borderId="27" xfId="2" applyNumberFormat="1" applyFont="1" applyBorder="1" applyAlignment="1" applyProtection="1">
      <alignment horizontal="right" vertical="top"/>
      <protection locked="0"/>
    </xf>
    <xf numFmtId="168" fontId="9" fillId="0" borderId="25" xfId="2" applyNumberFormat="1" applyFont="1" applyBorder="1" applyAlignment="1">
      <alignment horizontal="right" vertical="top"/>
    </xf>
    <xf numFmtId="168" fontId="9" fillId="0" borderId="27" xfId="2" applyNumberFormat="1" applyFont="1" applyBorder="1" applyAlignment="1">
      <alignment horizontal="right" vertical="top"/>
    </xf>
    <xf numFmtId="10" fontId="9" fillId="0" borderId="47" xfId="2" applyNumberFormat="1" applyFont="1" applyBorder="1" applyAlignment="1">
      <alignment horizontal="right" vertical="top"/>
    </xf>
    <xf numFmtId="10" fontId="9" fillId="0" borderId="48" xfId="2" applyNumberFormat="1" applyFont="1" applyBorder="1" applyAlignment="1">
      <alignment horizontal="right" vertical="top"/>
    </xf>
    <xf numFmtId="10" fontId="9" fillId="0" borderId="49" xfId="2" applyNumberFormat="1" applyFont="1" applyBorder="1" applyAlignment="1">
      <alignment horizontal="right" vertical="top"/>
    </xf>
    <xf numFmtId="10" fontId="9" fillId="0" borderId="20" xfId="2" applyNumberFormat="1" applyFont="1" applyBorder="1" applyAlignment="1">
      <alignment horizontal="right" vertical="top"/>
    </xf>
    <xf numFmtId="2" fontId="9" fillId="0" borderId="20" xfId="2" applyNumberFormat="1" applyFont="1" applyBorder="1" applyAlignment="1">
      <alignment horizontal="right" vertical="top"/>
    </xf>
    <xf numFmtId="167" fontId="9" fillId="0" borderId="29" xfId="2" applyNumberFormat="1" applyFont="1" applyBorder="1" applyAlignment="1">
      <alignment horizontal="right" vertical="top"/>
    </xf>
    <xf numFmtId="10" fontId="9" fillId="0" borderId="30" xfId="2" applyNumberFormat="1" applyFont="1" applyBorder="1" applyAlignment="1">
      <alignment horizontal="right" vertical="top"/>
    </xf>
    <xf numFmtId="164" fontId="9" fillId="0" borderId="31" xfId="2" applyNumberFormat="1" applyFont="1" applyBorder="1" applyAlignment="1">
      <alignment horizontal="right" vertical="top"/>
    </xf>
    <xf numFmtId="167" fontId="9" fillId="0" borderId="29" xfId="2" applyNumberFormat="1" applyFont="1" applyBorder="1" applyAlignment="1" applyProtection="1">
      <alignment horizontal="right" vertical="top"/>
      <protection locked="0"/>
    </xf>
    <xf numFmtId="10" fontId="17" fillId="0" borderId="30" xfId="2" applyNumberFormat="1" applyFont="1" applyBorder="1" applyAlignment="1" applyProtection="1">
      <alignment horizontal="right" vertical="top" wrapText="1"/>
      <protection locked="0"/>
    </xf>
    <xf numFmtId="170" fontId="9" fillId="0" borderId="31" xfId="2" applyNumberFormat="1" applyFont="1" applyBorder="1" applyAlignment="1" applyProtection="1">
      <alignment horizontal="right" vertical="top"/>
      <protection locked="0"/>
    </xf>
    <xf numFmtId="168" fontId="9" fillId="0" borderId="29" xfId="2" applyNumberFormat="1" applyFont="1" applyBorder="1" applyAlignment="1">
      <alignment horizontal="right" vertical="top"/>
    </xf>
    <xf numFmtId="169" fontId="19" fillId="0" borderId="31" xfId="2" applyNumberFormat="1" applyFont="1" applyBorder="1" applyAlignment="1">
      <alignment horizontal="right" vertical="top" wrapText="1"/>
    </xf>
    <xf numFmtId="10" fontId="9" fillId="0" borderId="32" xfId="2" applyNumberFormat="1" applyFont="1" applyBorder="1" applyAlignment="1">
      <alignment horizontal="right" vertical="top"/>
    </xf>
    <xf numFmtId="10" fontId="9" fillId="0" borderId="33" xfId="2" applyNumberFormat="1" applyFont="1" applyBorder="1" applyAlignment="1">
      <alignment horizontal="right" vertical="top"/>
    </xf>
    <xf numFmtId="10" fontId="9" fillId="0" borderId="34" xfId="2" applyNumberFormat="1" applyFont="1" applyBorder="1" applyAlignment="1">
      <alignment horizontal="right" vertical="top"/>
    </xf>
    <xf numFmtId="10" fontId="9" fillId="0" borderId="6" xfId="2" applyNumberFormat="1" applyFont="1" applyBorder="1" applyAlignment="1">
      <alignment horizontal="right" vertical="top"/>
    </xf>
    <xf numFmtId="2" fontId="9" fillId="0" borderId="6" xfId="2" applyNumberFormat="1" applyFont="1" applyBorder="1" applyAlignment="1">
      <alignment horizontal="right" vertical="top"/>
    </xf>
    <xf numFmtId="2" fontId="9" fillId="0" borderId="35" xfId="2" applyNumberFormat="1" applyFont="1" applyBorder="1" applyAlignment="1">
      <alignment horizontal="right" vertical="top"/>
    </xf>
    <xf numFmtId="10" fontId="9" fillId="0" borderId="36" xfId="2" applyNumberFormat="1" applyFont="1" applyBorder="1" applyAlignment="1">
      <alignment horizontal="right" vertical="top"/>
    </xf>
    <xf numFmtId="164" fontId="9" fillId="0" borderId="37" xfId="2" applyNumberFormat="1" applyFont="1" applyBorder="1" applyAlignment="1">
      <alignment horizontal="right" vertical="top"/>
    </xf>
    <xf numFmtId="10" fontId="19" fillId="0" borderId="36" xfId="2" applyNumberFormat="1" applyFont="1" applyBorder="1" applyAlignment="1">
      <alignment horizontal="right" vertical="top" wrapText="1"/>
    </xf>
    <xf numFmtId="2" fontId="9" fillId="0" borderId="35" xfId="2" applyNumberFormat="1" applyFont="1" applyBorder="1" applyAlignment="1" applyProtection="1">
      <alignment horizontal="right" vertical="top"/>
      <protection locked="0"/>
    </xf>
    <xf numFmtId="10" fontId="17" fillId="0" borderId="36" xfId="2" applyNumberFormat="1" applyFont="1" applyBorder="1" applyAlignment="1" applyProtection="1">
      <alignment horizontal="right" vertical="top" wrapText="1"/>
      <protection locked="0"/>
    </xf>
    <xf numFmtId="170" fontId="9" fillId="0" borderId="37" xfId="2" applyNumberFormat="1" applyFont="1" applyBorder="1" applyAlignment="1" applyProtection="1">
      <alignment horizontal="right" vertical="top"/>
      <protection locked="0"/>
    </xf>
    <xf numFmtId="167" fontId="9" fillId="0" borderId="35" xfId="2" applyNumberFormat="1" applyFont="1" applyBorder="1" applyAlignment="1" applyProtection="1">
      <alignment horizontal="right" vertical="top"/>
      <protection locked="0"/>
    </xf>
    <xf numFmtId="168" fontId="9" fillId="0" borderId="35" xfId="2" applyNumberFormat="1" applyFont="1" applyBorder="1" applyAlignment="1">
      <alignment horizontal="right" vertical="top"/>
    </xf>
    <xf numFmtId="169" fontId="19" fillId="0" borderId="37" xfId="2" applyNumberFormat="1" applyFont="1" applyBorder="1" applyAlignment="1">
      <alignment horizontal="right" vertical="top" wrapText="1"/>
    </xf>
    <xf numFmtId="2" fontId="9" fillId="0" borderId="38" xfId="2" applyNumberFormat="1" applyFont="1" applyBorder="1" applyAlignment="1">
      <alignment horizontal="right" vertical="top"/>
    </xf>
    <xf numFmtId="2" fontId="9" fillId="0" borderId="37" xfId="2" applyNumberFormat="1" applyFont="1" applyBorder="1" applyAlignment="1">
      <alignment horizontal="right" vertical="top"/>
    </xf>
    <xf numFmtId="10" fontId="9" fillId="0" borderId="36" xfId="2" applyNumberFormat="1" applyFont="1" applyBorder="1" applyAlignment="1" applyProtection="1">
      <alignment horizontal="right" vertical="top"/>
      <protection locked="0"/>
    </xf>
    <xf numFmtId="2" fontId="9" fillId="0" borderId="37" xfId="2" applyNumberFormat="1" applyFont="1" applyBorder="1" applyAlignment="1" applyProtection="1">
      <alignment horizontal="right" vertical="top"/>
      <protection locked="0"/>
    </xf>
    <xf numFmtId="168" fontId="9" fillId="0" borderId="37" xfId="2" applyNumberFormat="1" applyFont="1" applyBorder="1" applyAlignment="1">
      <alignment horizontal="right" vertical="top"/>
    </xf>
    <xf numFmtId="2" fontId="9" fillId="0" borderId="39" xfId="2" applyNumberFormat="1" applyFont="1" applyBorder="1" applyAlignment="1">
      <alignment horizontal="right" vertical="top"/>
    </xf>
    <xf numFmtId="2" fontId="9" fillId="0" borderId="40" xfId="2" applyNumberFormat="1" applyFont="1" applyBorder="1" applyAlignment="1">
      <alignment horizontal="right" vertical="top"/>
    </xf>
    <xf numFmtId="10" fontId="9" fillId="0" borderId="41" xfId="2" applyNumberFormat="1" applyFont="1" applyBorder="1" applyAlignment="1">
      <alignment horizontal="right" vertical="top"/>
    </xf>
    <xf numFmtId="2" fontId="9" fillId="0" borderId="42" xfId="2" applyNumberFormat="1" applyFont="1" applyBorder="1" applyAlignment="1">
      <alignment horizontal="right" vertical="top"/>
    </xf>
    <xf numFmtId="2" fontId="9" fillId="0" borderId="40" xfId="2" applyNumberFormat="1" applyFont="1" applyBorder="1" applyAlignment="1" applyProtection="1">
      <alignment horizontal="right" vertical="top"/>
      <protection locked="0"/>
    </xf>
    <xf numFmtId="10" fontId="9" fillId="0" borderId="41" xfId="2" applyNumberFormat="1" applyFont="1" applyBorder="1" applyAlignment="1" applyProtection="1">
      <alignment horizontal="right" vertical="top"/>
      <protection locked="0"/>
    </xf>
    <xf numFmtId="2" fontId="9" fillId="0" borderId="42" xfId="2" applyNumberFormat="1" applyFont="1" applyBorder="1" applyAlignment="1" applyProtection="1">
      <alignment horizontal="right" vertical="top"/>
      <protection locked="0"/>
    </xf>
    <xf numFmtId="168" fontId="9" fillId="0" borderId="40" xfId="2" applyNumberFormat="1" applyFont="1" applyBorder="1" applyAlignment="1">
      <alignment horizontal="right" vertical="top"/>
    </xf>
    <xf numFmtId="168" fontId="9" fillId="0" borderId="42" xfId="2" applyNumberFormat="1" applyFont="1" applyBorder="1" applyAlignment="1">
      <alignment horizontal="right" vertical="top"/>
    </xf>
    <xf numFmtId="10" fontId="9" fillId="0" borderId="43" xfId="2" applyNumberFormat="1" applyFont="1" applyBorder="1" applyAlignment="1">
      <alignment horizontal="right" vertical="top"/>
    </xf>
    <xf numFmtId="10" fontId="9" fillId="0" borderId="44" xfId="2" applyNumberFormat="1" applyFont="1" applyBorder="1" applyAlignment="1">
      <alignment horizontal="right" vertical="top"/>
    </xf>
    <xf numFmtId="10" fontId="9" fillId="0" borderId="45" xfId="2" applyNumberFormat="1" applyFont="1" applyBorder="1" applyAlignment="1" applyProtection="1">
      <alignment horizontal="right" vertical="top"/>
      <protection locked="0"/>
    </xf>
    <xf numFmtId="10" fontId="9" fillId="0" borderId="23" xfId="2" applyNumberFormat="1" applyFont="1" applyBorder="1" applyAlignment="1">
      <alignment horizontal="right" vertical="top"/>
    </xf>
    <xf numFmtId="2" fontId="9" fillId="0" borderId="46" xfId="2" applyNumberFormat="1" applyFont="1" applyBorder="1" applyAlignment="1">
      <alignment horizontal="right" vertical="top"/>
    </xf>
    <xf numFmtId="170" fontId="19" fillId="0" borderId="50" xfId="2" applyNumberFormat="1" applyFont="1" applyBorder="1" applyAlignment="1">
      <alignment horizontal="right" vertical="top" wrapText="1"/>
    </xf>
    <xf numFmtId="10" fontId="9" fillId="5" borderId="43" xfId="2" applyNumberFormat="1" applyFont="1" applyFill="1" applyBorder="1" applyAlignment="1">
      <alignment horizontal="right" vertical="top"/>
    </xf>
    <xf numFmtId="10" fontId="9" fillId="5" borderId="44" xfId="2" applyNumberFormat="1" applyFont="1" applyFill="1" applyBorder="1" applyAlignment="1">
      <alignment horizontal="right" vertical="top"/>
    </xf>
    <xf numFmtId="2" fontId="21" fillId="0" borderId="35" xfId="2" applyNumberFormat="1" applyFont="1" applyBorder="1" applyAlignment="1" applyProtection="1">
      <alignment horizontal="right" vertical="top"/>
      <protection locked="0"/>
    </xf>
    <xf numFmtId="2" fontId="9" fillId="0" borderId="21" xfId="2" applyNumberFormat="1" applyFont="1" applyBorder="1" applyAlignment="1">
      <alignment horizontal="right" vertical="top"/>
    </xf>
    <xf numFmtId="10" fontId="9" fillId="0" borderId="18" xfId="2" applyNumberFormat="1" applyFont="1" applyBorder="1" applyAlignment="1">
      <alignment horizontal="right" vertical="top"/>
    </xf>
    <xf numFmtId="167" fontId="9" fillId="0" borderId="18" xfId="2" applyNumberFormat="1" applyFont="1" applyBorder="1" applyAlignment="1">
      <alignment horizontal="right" vertical="top"/>
    </xf>
    <xf numFmtId="2" fontId="9" fillId="0" borderId="18" xfId="2" applyNumberFormat="1" applyFont="1" applyBorder="1" applyAlignment="1">
      <alignment horizontal="right" vertical="top"/>
    </xf>
    <xf numFmtId="10" fontId="17" fillId="0" borderId="18" xfId="2" applyNumberFormat="1" applyFont="1" applyBorder="1" applyAlignment="1">
      <alignment horizontal="center" vertical="top"/>
    </xf>
    <xf numFmtId="2" fontId="9" fillId="0" borderId="18" xfId="2" applyNumberFormat="1" applyFont="1" applyBorder="1" applyAlignment="1" applyProtection="1">
      <alignment horizontal="right" vertical="top"/>
      <protection locked="0"/>
    </xf>
    <xf numFmtId="10" fontId="17" fillId="0" borderId="18" xfId="2" applyNumberFormat="1" applyFont="1" applyBorder="1" applyAlignment="1" applyProtection="1">
      <alignment horizontal="center" vertical="top"/>
      <protection locked="0"/>
    </xf>
    <xf numFmtId="167" fontId="9" fillId="0" borderId="18" xfId="2" applyNumberFormat="1" applyFont="1" applyBorder="1" applyAlignment="1" applyProtection="1">
      <alignment horizontal="right" vertical="top"/>
      <protection locked="0"/>
    </xf>
    <xf numFmtId="168" fontId="9" fillId="0" borderId="18" xfId="2" applyNumberFormat="1" applyFont="1" applyBorder="1" applyAlignment="1">
      <alignment horizontal="right" vertical="top"/>
    </xf>
    <xf numFmtId="0" fontId="9" fillId="0" borderId="18" xfId="0" applyFont="1" applyBorder="1"/>
    <xf numFmtId="169" fontId="9" fillId="0" borderId="37" xfId="2" applyNumberFormat="1" applyFont="1" applyBorder="1" applyAlignment="1">
      <alignment horizontal="right" vertical="top" wrapText="1"/>
    </xf>
    <xf numFmtId="10" fontId="9" fillId="0" borderId="45" xfId="2" applyNumberFormat="1" applyFont="1" applyBorder="1" applyAlignment="1">
      <alignment horizontal="right" vertical="top"/>
    </xf>
    <xf numFmtId="10" fontId="21" fillId="0" borderId="34" xfId="2" applyNumberFormat="1" applyFont="1" applyBorder="1" applyAlignment="1">
      <alignment horizontal="right" vertical="top"/>
    </xf>
    <xf numFmtId="10" fontId="9" fillId="0" borderId="34" xfId="2" applyNumberFormat="1" applyFont="1" applyBorder="1" applyAlignment="1" applyProtection="1">
      <alignment horizontal="right" vertical="top"/>
      <protection locked="0"/>
    </xf>
    <xf numFmtId="2" fontId="9" fillId="5" borderId="39" xfId="2" applyNumberFormat="1" applyFont="1" applyFill="1" applyBorder="1" applyAlignment="1">
      <alignment horizontal="right" vertical="top"/>
    </xf>
    <xf numFmtId="10" fontId="7" fillId="0" borderId="41" xfId="2" applyNumberFormat="1" applyFont="1" applyBorder="1" applyAlignment="1">
      <alignment horizontal="right" vertical="top"/>
    </xf>
    <xf numFmtId="2" fontId="9" fillId="5" borderId="46" xfId="2" applyNumberFormat="1" applyFont="1" applyFill="1" applyBorder="1" applyAlignment="1">
      <alignment horizontal="right" vertical="top"/>
    </xf>
    <xf numFmtId="170" fontId="19" fillId="0" borderId="51" xfId="2" applyNumberFormat="1" applyFont="1" applyBorder="1" applyAlignment="1">
      <alignment horizontal="right" vertical="top" wrapText="1"/>
    </xf>
    <xf numFmtId="10" fontId="9" fillId="5" borderId="36" xfId="2" applyNumberFormat="1" applyFont="1" applyFill="1" applyBorder="1" applyAlignment="1" applyProtection="1">
      <alignment horizontal="right" vertical="top"/>
      <protection locked="0"/>
    </xf>
    <xf numFmtId="10" fontId="9" fillId="5" borderId="41" xfId="2" applyNumberFormat="1" applyFont="1" applyFill="1" applyBorder="1" applyAlignment="1" applyProtection="1">
      <alignment horizontal="right" vertical="top"/>
      <protection locked="0"/>
    </xf>
    <xf numFmtId="168" fontId="9" fillId="6" borderId="29" xfId="2" applyNumberFormat="1" applyFont="1" applyFill="1" applyBorder="1" applyAlignment="1">
      <alignment horizontal="right" vertical="top"/>
    </xf>
    <xf numFmtId="169" fontId="19" fillId="6" borderId="31" xfId="2" applyNumberFormat="1" applyFont="1" applyFill="1" applyBorder="1" applyAlignment="1">
      <alignment horizontal="right" vertical="top" wrapText="1"/>
    </xf>
    <xf numFmtId="2" fontId="9" fillId="5" borderId="35" xfId="2" applyNumberFormat="1" applyFont="1" applyFill="1" applyBorder="1" applyAlignment="1">
      <alignment horizontal="right" vertical="top"/>
    </xf>
    <xf numFmtId="2" fontId="7" fillId="0" borderId="42" xfId="2" applyNumberFormat="1" applyFont="1" applyBorder="1" applyAlignment="1">
      <alignment horizontal="right" vertical="top"/>
    </xf>
    <xf numFmtId="0" fontId="9" fillId="0" borderId="1" xfId="0" applyFont="1" applyBorder="1"/>
    <xf numFmtId="9" fontId="9" fillId="0" borderId="36" xfId="2" applyNumberFormat="1" applyFont="1" applyBorder="1" applyAlignment="1" applyProtection="1">
      <alignment horizontal="right" vertical="top"/>
      <protection locked="0"/>
    </xf>
    <xf numFmtId="167" fontId="9" fillId="5" borderId="35" xfId="2" applyNumberFormat="1" applyFont="1" applyFill="1" applyBorder="1" applyAlignment="1" applyProtection="1">
      <alignment horizontal="right" vertical="top"/>
      <protection locked="0"/>
    </xf>
    <xf numFmtId="10" fontId="17" fillId="5" borderId="36" xfId="2" applyNumberFormat="1" applyFont="1" applyFill="1" applyBorder="1" applyAlignment="1" applyProtection="1">
      <alignment horizontal="right" vertical="top" wrapText="1"/>
      <protection locked="0"/>
    </xf>
    <xf numFmtId="170" fontId="9" fillId="5" borderId="37" xfId="2" applyNumberFormat="1" applyFont="1" applyFill="1" applyBorder="1" applyAlignment="1" applyProtection="1">
      <alignment horizontal="right" vertical="top"/>
      <protection locked="0"/>
    </xf>
    <xf numFmtId="2" fontId="9" fillId="5" borderId="35" xfId="2" applyNumberFormat="1" applyFont="1" applyFill="1" applyBorder="1" applyAlignment="1" applyProtection="1">
      <alignment horizontal="right" vertical="top"/>
      <protection locked="0"/>
    </xf>
    <xf numFmtId="2" fontId="9" fillId="5" borderId="37" xfId="2" applyNumberFormat="1" applyFont="1" applyFill="1" applyBorder="1" applyAlignment="1" applyProtection="1">
      <alignment horizontal="right" vertical="top"/>
      <protection locked="0"/>
    </xf>
    <xf numFmtId="2" fontId="9" fillId="5" borderId="40" xfId="2" applyNumberFormat="1" applyFont="1" applyFill="1" applyBorder="1" applyAlignment="1" applyProtection="1">
      <alignment horizontal="right" vertical="top"/>
      <protection locked="0"/>
    </xf>
    <xf numFmtId="2" fontId="9" fillId="5" borderId="42" xfId="2" applyNumberFormat="1" applyFont="1" applyFill="1" applyBorder="1" applyAlignment="1" applyProtection="1">
      <alignment horizontal="right" vertical="top"/>
      <protection locked="0"/>
    </xf>
    <xf numFmtId="170" fontId="19" fillId="0" borderId="37" xfId="2" applyNumberFormat="1" applyFont="1" applyBorder="1" applyAlignment="1">
      <alignment horizontal="right" vertical="top" wrapText="1"/>
    </xf>
    <xf numFmtId="2" fontId="7" fillId="0" borderId="37" xfId="2" applyNumberFormat="1" applyFont="1" applyBorder="1" applyAlignment="1">
      <alignment horizontal="right" vertical="top"/>
    </xf>
    <xf numFmtId="164" fontId="21" fillId="0" borderId="31" xfId="2" applyNumberFormat="1" applyFont="1" applyBorder="1" applyAlignment="1">
      <alignment horizontal="right" vertical="top"/>
    </xf>
    <xf numFmtId="170" fontId="24" fillId="0" borderId="37" xfId="2" applyNumberFormat="1" applyFont="1" applyBorder="1" applyAlignment="1">
      <alignment horizontal="right" vertical="top" wrapText="1"/>
    </xf>
    <xf numFmtId="164" fontId="7" fillId="0" borderId="37" xfId="2" applyNumberFormat="1" applyFont="1" applyBorder="1" applyAlignment="1">
      <alignment horizontal="right" vertical="top"/>
    </xf>
    <xf numFmtId="2" fontId="21" fillId="0" borderId="38" xfId="2" applyNumberFormat="1" applyFont="1" applyBorder="1" applyAlignment="1">
      <alignment horizontal="right" vertical="top"/>
    </xf>
    <xf numFmtId="0" fontId="19" fillId="0" borderId="0" xfId="0" applyFont="1"/>
    <xf numFmtId="0" fontId="19" fillId="0" borderId="0" xfId="2" applyFont="1" applyAlignment="1">
      <alignment horizontal="center" vertical="top" wrapText="1"/>
    </xf>
    <xf numFmtId="10" fontId="19" fillId="0" borderId="0" xfId="2" applyNumberFormat="1" applyFont="1" applyAlignment="1">
      <alignment horizontal="right" vertical="top"/>
    </xf>
    <xf numFmtId="10" fontId="19" fillId="0" borderId="0" xfId="2" applyNumberFormat="1" applyFont="1" applyAlignment="1">
      <alignment horizontal="center" vertical="top"/>
    </xf>
    <xf numFmtId="2" fontId="19" fillId="0" borderId="0" xfId="2" applyNumberFormat="1" applyFont="1" applyAlignment="1">
      <alignment horizontal="center" vertical="top" wrapText="1"/>
    </xf>
    <xf numFmtId="0" fontId="22" fillId="0" borderId="0" xfId="2" applyFont="1" applyAlignment="1">
      <alignment horizontal="left" vertical="center"/>
    </xf>
    <xf numFmtId="0" fontId="19" fillId="2" borderId="3" xfId="2" applyFont="1" applyFill="1" applyBorder="1" applyAlignment="1">
      <alignment horizontal="center" vertical="center" wrapText="1"/>
    </xf>
    <xf numFmtId="2" fontId="25" fillId="2" borderId="4" xfId="2" applyNumberFormat="1" applyFont="1" applyFill="1" applyBorder="1" applyAlignment="1">
      <alignment horizontal="center" vertical="center"/>
    </xf>
    <xf numFmtId="0" fontId="19" fillId="2" borderId="5" xfId="2" applyFont="1" applyFill="1" applyBorder="1" applyAlignment="1">
      <alignment horizontal="center" vertical="center" wrapText="1"/>
    </xf>
    <xf numFmtId="0" fontId="9" fillId="2" borderId="49" xfId="2" applyFont="1" applyFill="1" applyBorder="1" applyAlignment="1">
      <alignment vertical="top" wrapText="1"/>
    </xf>
    <xf numFmtId="2" fontId="19" fillId="2" borderId="20" xfId="2" applyNumberFormat="1" applyFont="1" applyFill="1" applyBorder="1" applyAlignment="1">
      <alignment horizontal="center" vertical="center"/>
    </xf>
    <xf numFmtId="0" fontId="19" fillId="2" borderId="7" xfId="2" applyFont="1" applyFill="1" applyBorder="1" applyAlignment="1">
      <alignment horizontal="center" vertical="center" wrapText="1"/>
    </xf>
    <xf numFmtId="2" fontId="25" fillId="2" borderId="8" xfId="2" applyNumberFormat="1" applyFont="1" applyFill="1" applyBorder="1" applyAlignment="1">
      <alignment horizontal="center" vertical="center"/>
    </xf>
    <xf numFmtId="0" fontId="19" fillId="2" borderId="9" xfId="2" applyFont="1" applyFill="1" applyBorder="1" applyAlignment="1">
      <alignment horizontal="center" vertical="center" wrapText="1"/>
    </xf>
    <xf numFmtId="2" fontId="19" fillId="2" borderId="6" xfId="2" applyNumberFormat="1" applyFont="1" applyFill="1" applyBorder="1" applyAlignment="1">
      <alignment horizontal="center" vertical="center"/>
    </xf>
    <xf numFmtId="10" fontId="19" fillId="2" borderId="8" xfId="2" applyNumberFormat="1" applyFont="1" applyFill="1" applyBorder="1" applyAlignment="1">
      <alignment horizontal="center" vertical="center"/>
    </xf>
    <xf numFmtId="2" fontId="19" fillId="2" borderId="6" xfId="2" applyNumberFormat="1" applyFont="1" applyFill="1" applyBorder="1" applyAlignment="1">
      <alignment horizontal="center" vertical="center" wrapText="1"/>
    </xf>
    <xf numFmtId="0" fontId="19" fillId="2" borderId="11" xfId="2" applyFont="1" applyFill="1" applyBorder="1" applyAlignment="1">
      <alignment horizontal="center" vertical="center" wrapText="1"/>
    </xf>
    <xf numFmtId="10" fontId="19" fillId="2" borderId="12" xfId="2" applyNumberFormat="1" applyFont="1" applyFill="1" applyBorder="1" applyAlignment="1">
      <alignment horizontal="center" vertical="center" wrapText="1"/>
    </xf>
    <xf numFmtId="0" fontId="19" fillId="2" borderId="13" xfId="2" applyFont="1" applyFill="1" applyBorder="1" applyAlignment="1">
      <alignment horizontal="center" vertical="center" wrapText="1"/>
    </xf>
    <xf numFmtId="2" fontId="19" fillId="2" borderId="23" xfId="2" applyNumberFormat="1" applyFont="1" applyFill="1" applyBorder="1" applyAlignment="1">
      <alignment horizontal="center" vertical="center" wrapText="1"/>
    </xf>
    <xf numFmtId="0" fontId="4" fillId="0" borderId="0" xfId="0" applyFont="1" applyAlignment="1">
      <alignment vertical="top"/>
    </xf>
    <xf numFmtId="9" fontId="4" fillId="0" borderId="0" xfId="0" applyNumberFormat="1" applyFont="1" applyAlignment="1">
      <alignment vertical="top"/>
    </xf>
    <xf numFmtId="0" fontId="28" fillId="0" borderId="0" xfId="0" applyFont="1" applyAlignment="1">
      <alignment vertical="top"/>
    </xf>
    <xf numFmtId="2" fontId="4" fillId="0" borderId="0" xfId="0" applyNumberFormat="1" applyFont="1" applyAlignment="1">
      <alignment vertical="top"/>
    </xf>
    <xf numFmtId="0" fontId="4" fillId="0" borderId="1" xfId="0" applyFont="1" applyBorder="1" applyAlignment="1">
      <alignment vertical="top"/>
    </xf>
    <xf numFmtId="0" fontId="4" fillId="0" borderId="2" xfId="0" applyFont="1" applyBorder="1" applyAlignment="1">
      <alignment vertical="top"/>
    </xf>
    <xf numFmtId="171" fontId="29" fillId="0" borderId="0" xfId="0" applyNumberFormat="1" applyFont="1" applyAlignment="1">
      <alignment horizontal="right" vertical="top"/>
    </xf>
    <xf numFmtId="0" fontId="30" fillId="0" borderId="0" xfId="0" applyFont="1" applyAlignment="1">
      <alignment vertical="top"/>
    </xf>
    <xf numFmtId="171" fontId="29" fillId="0" borderId="20" xfId="0" applyNumberFormat="1" applyFont="1" applyBorder="1" applyAlignment="1">
      <alignment horizontal="right" vertical="top"/>
    </xf>
    <xf numFmtId="172" fontId="4" fillId="0" borderId="20" xfId="0" applyNumberFormat="1" applyFont="1" applyBorder="1" applyAlignment="1">
      <alignment vertical="top"/>
    </xf>
    <xf numFmtId="172" fontId="4" fillId="0" borderId="19" xfId="0" applyNumberFormat="1" applyFont="1" applyBorder="1" applyAlignment="1">
      <alignment vertical="top"/>
    </xf>
    <xf numFmtId="173" fontId="29" fillId="0" borderId="20" xfId="0" applyNumberFormat="1" applyFont="1" applyBorder="1" applyAlignment="1">
      <alignment horizontal="right" vertical="top"/>
    </xf>
    <xf numFmtId="174" fontId="32" fillId="0" borderId="20" xfId="0" applyNumberFormat="1" applyFont="1" applyBorder="1" applyAlignment="1">
      <alignment horizontal="right" vertical="top"/>
    </xf>
    <xf numFmtId="0" fontId="4" fillId="0" borderId="19" xfId="0" applyFont="1" applyBorder="1" applyAlignment="1">
      <alignment horizontal="right" vertical="top"/>
    </xf>
    <xf numFmtId="173" fontId="4" fillId="0" borderId="23" xfId="0" applyNumberFormat="1" applyFont="1" applyBorder="1" applyAlignment="1">
      <alignment horizontal="right" vertical="top"/>
    </xf>
    <xf numFmtId="173" fontId="29" fillId="0" borderId="23" xfId="0" applyNumberFormat="1" applyFont="1" applyBorder="1" applyAlignment="1">
      <alignment horizontal="right" vertical="top"/>
    </xf>
    <xf numFmtId="175" fontId="29" fillId="0" borderId="23" xfId="0" applyNumberFormat="1" applyFont="1" applyBorder="1" applyAlignment="1">
      <alignment horizontal="right" vertical="top"/>
    </xf>
    <xf numFmtId="174" fontId="32" fillId="0" borderId="23" xfId="0" applyNumberFormat="1" applyFont="1" applyBorder="1" applyAlignment="1">
      <alignment horizontal="right" vertical="top"/>
    </xf>
    <xf numFmtId="0" fontId="4" fillId="0" borderId="17" xfId="0" applyFont="1" applyBorder="1" applyAlignment="1">
      <alignment horizontal="left" vertical="top"/>
    </xf>
    <xf numFmtId="173" fontId="29" fillId="0" borderId="0" xfId="0" applyNumberFormat="1" applyFont="1" applyAlignment="1">
      <alignment horizontal="right" vertical="top"/>
    </xf>
    <xf numFmtId="0" fontId="32" fillId="0" borderId="0" xfId="0" applyFont="1" applyAlignment="1">
      <alignment horizontal="right" vertical="top"/>
    </xf>
    <xf numFmtId="0" fontId="4" fillId="0" borderId="0" xfId="0" applyFont="1" applyAlignment="1">
      <alignment horizontal="left" vertical="top"/>
    </xf>
    <xf numFmtId="171" fontId="33" fillId="0" borderId="20" xfId="0" applyNumberFormat="1" applyFont="1" applyBorder="1" applyAlignment="1">
      <alignment horizontal="right" vertical="top"/>
    </xf>
    <xf numFmtId="175" fontId="29" fillId="0" borderId="20" xfId="0" applyNumberFormat="1" applyFont="1" applyBorder="1" applyAlignment="1">
      <alignment horizontal="right" vertical="top"/>
    </xf>
    <xf numFmtId="173" fontId="33" fillId="0" borderId="20" xfId="0" applyNumberFormat="1" applyFont="1" applyBorder="1" applyAlignment="1">
      <alignment horizontal="right" vertical="top"/>
    </xf>
    <xf numFmtId="176" fontId="34" fillId="0" borderId="20" xfId="0" applyNumberFormat="1" applyFont="1" applyBorder="1" applyAlignment="1">
      <alignment horizontal="right" vertical="top"/>
    </xf>
    <xf numFmtId="0" fontId="31" fillId="0" borderId="19" xfId="0" applyFont="1" applyBorder="1" applyAlignment="1">
      <alignment horizontal="left" vertical="top"/>
    </xf>
    <xf numFmtId="173" fontId="31" fillId="0" borderId="23" xfId="0" applyNumberFormat="1" applyFont="1" applyBorder="1" applyAlignment="1">
      <alignment horizontal="right" vertical="top"/>
    </xf>
    <xf numFmtId="175" fontId="33" fillId="0" borderId="23" xfId="0" applyNumberFormat="1" applyFont="1" applyBorder="1" applyAlignment="1">
      <alignment horizontal="right" vertical="top"/>
    </xf>
    <xf numFmtId="174" fontId="34" fillId="0" borderId="23" xfId="0" applyNumberFormat="1" applyFont="1" applyBorder="1" applyAlignment="1">
      <alignment horizontal="right" vertical="top"/>
    </xf>
    <xf numFmtId="0" fontId="31" fillId="0" borderId="17" xfId="0" applyFont="1" applyBorder="1" applyAlignment="1">
      <alignment horizontal="left" vertical="top"/>
    </xf>
    <xf numFmtId="173" fontId="29" fillId="0" borderId="1" xfId="0" applyNumberFormat="1" applyFont="1" applyBorder="1" applyAlignment="1">
      <alignment horizontal="right" vertical="top"/>
    </xf>
    <xf numFmtId="0" fontId="32" fillId="0" borderId="1" xfId="0" applyFont="1" applyBorder="1" applyAlignment="1">
      <alignment horizontal="right" vertical="top"/>
    </xf>
    <xf numFmtId="0" fontId="4" fillId="0" borderId="1" xfId="0" applyFont="1" applyBorder="1" applyAlignment="1">
      <alignment horizontal="left" vertical="top"/>
    </xf>
    <xf numFmtId="175" fontId="29" fillId="0" borderId="6" xfId="0" applyNumberFormat="1" applyFont="1" applyBorder="1" applyAlignment="1">
      <alignment horizontal="right" vertical="top"/>
    </xf>
    <xf numFmtId="174" fontId="32" fillId="0" borderId="6" xfId="0" applyNumberFormat="1" applyFont="1" applyBorder="1" applyAlignment="1">
      <alignment horizontal="right" vertical="top"/>
    </xf>
    <xf numFmtId="0" fontId="4" fillId="0" borderId="19" xfId="0" applyFont="1" applyBorder="1" applyAlignment="1">
      <alignment horizontal="left" vertical="top"/>
    </xf>
    <xf numFmtId="177" fontId="29" fillId="0" borderId="0" xfId="0" applyNumberFormat="1" applyFont="1" applyAlignment="1">
      <alignment horizontal="right" vertical="top"/>
    </xf>
    <xf numFmtId="175" fontId="29" fillId="0" borderId="0" xfId="0" applyNumberFormat="1" applyFont="1" applyAlignment="1">
      <alignment horizontal="right" vertical="top"/>
    </xf>
    <xf numFmtId="0" fontId="34" fillId="0" borderId="0" xfId="0" applyFont="1" applyAlignment="1">
      <alignment vertical="top"/>
    </xf>
    <xf numFmtId="172" fontId="4" fillId="0" borderId="0" xfId="0" applyNumberFormat="1" applyFont="1" applyAlignment="1">
      <alignment vertical="top"/>
    </xf>
    <xf numFmtId="174" fontId="32" fillId="0" borderId="0" xfId="0" applyNumberFormat="1" applyFont="1" applyAlignment="1">
      <alignment horizontal="right" vertical="top"/>
    </xf>
    <xf numFmtId="0" fontId="4" fillId="0" borderId="0" xfId="0" applyFont="1" applyAlignment="1">
      <alignment horizontal="right" vertical="top"/>
    </xf>
    <xf numFmtId="172" fontId="4" fillId="0" borderId="28" xfId="0" applyNumberFormat="1" applyFont="1" applyBorder="1" applyAlignment="1">
      <alignment vertical="top"/>
    </xf>
    <xf numFmtId="173" fontId="35" fillId="0" borderId="23" xfId="0" applyNumberFormat="1" applyFont="1" applyBorder="1" applyAlignment="1">
      <alignment horizontal="right" vertical="top"/>
    </xf>
    <xf numFmtId="167" fontId="4" fillId="0" borderId="0" xfId="0" applyNumberFormat="1" applyFont="1" applyAlignment="1">
      <alignment horizontal="center" vertical="top"/>
    </xf>
    <xf numFmtId="2" fontId="4" fillId="0" borderId="0" xfId="0" applyNumberFormat="1" applyFont="1" applyAlignment="1">
      <alignment horizontal="center" vertical="top"/>
    </xf>
    <xf numFmtId="0" fontId="4" fillId="0" borderId="0" xfId="0" applyFont="1" applyAlignment="1">
      <alignment horizontal="center" vertical="top"/>
    </xf>
    <xf numFmtId="0" fontId="32" fillId="0" borderId="20" xfId="0" applyFont="1" applyBorder="1" applyAlignment="1">
      <alignment horizontal="right" vertical="top"/>
    </xf>
    <xf numFmtId="0" fontId="4" fillId="0" borderId="19" xfId="0" applyFont="1" applyBorder="1" applyAlignment="1">
      <alignment vertical="top"/>
    </xf>
    <xf numFmtId="174" fontId="4" fillId="0" borderId="23" xfId="0" applyNumberFormat="1" applyFont="1" applyBorder="1" applyAlignment="1">
      <alignment vertical="top"/>
    </xf>
    <xf numFmtId="176" fontId="32" fillId="0" borderId="20" xfId="0" applyNumberFormat="1" applyFont="1" applyBorder="1" applyAlignment="1">
      <alignment horizontal="right" vertical="top"/>
    </xf>
    <xf numFmtId="0" fontId="32" fillId="0" borderId="0" xfId="0" applyFont="1" applyAlignment="1">
      <alignment vertical="top"/>
    </xf>
    <xf numFmtId="0" fontId="32" fillId="2" borderId="24" xfId="0" applyFont="1" applyFill="1" applyBorder="1" applyAlignment="1">
      <alignment horizontal="center" vertical="top" wrapText="1"/>
    </xf>
    <xf numFmtId="0" fontId="32" fillId="0" borderId="0" xfId="0" applyFont="1" applyAlignment="1">
      <alignment horizontal="left" vertical="top"/>
    </xf>
    <xf numFmtId="0" fontId="4" fillId="5" borderId="0" xfId="0" applyFont="1" applyFill="1"/>
    <xf numFmtId="0" fontId="38" fillId="5" borderId="0" xfId="0" applyFont="1" applyFill="1"/>
    <xf numFmtId="0" fontId="4" fillId="5" borderId="0" xfId="0" applyFont="1" applyFill="1" applyAlignment="1">
      <alignment wrapText="1"/>
    </xf>
    <xf numFmtId="10" fontId="4" fillId="5" borderId="0" xfId="0" applyNumberFormat="1" applyFont="1" applyFill="1"/>
    <xf numFmtId="10" fontId="4" fillId="5" borderId="0" xfId="0" applyNumberFormat="1" applyFont="1" applyFill="1" applyAlignment="1">
      <alignment horizontal="right"/>
    </xf>
    <xf numFmtId="2" fontId="4" fillId="5" borderId="0" xfId="0" applyNumberFormat="1" applyFont="1" applyFill="1"/>
    <xf numFmtId="0" fontId="4" fillId="0" borderId="0" xfId="0" applyFont="1"/>
    <xf numFmtId="1" fontId="28" fillId="5" borderId="0" xfId="0" applyNumberFormat="1" applyFont="1" applyFill="1"/>
    <xf numFmtId="1" fontId="4" fillId="5" borderId="0" xfId="0" applyNumberFormat="1" applyFont="1" applyFill="1"/>
    <xf numFmtId="0" fontId="28" fillId="5" borderId="0" xfId="0" applyFont="1" applyFill="1"/>
    <xf numFmtId="0" fontId="4" fillId="5" borderId="0" xfId="0" applyFont="1" applyFill="1" applyAlignment="1">
      <alignment horizontal="left" vertical="top" wrapText="1"/>
    </xf>
    <xf numFmtId="10" fontId="4" fillId="5" borderId="28" xfId="0" applyNumberFormat="1" applyFont="1" applyFill="1" applyBorder="1" applyAlignment="1">
      <alignment horizontal="right" vertical="top"/>
    </xf>
    <xf numFmtId="2" fontId="4" fillId="5" borderId="1" xfId="0" applyNumberFormat="1" applyFont="1" applyFill="1" applyBorder="1" applyAlignment="1">
      <alignment horizontal="right" vertical="top"/>
    </xf>
    <xf numFmtId="10" fontId="4" fillId="5" borderId="19" xfId="0" applyNumberFormat="1" applyFont="1" applyFill="1" applyBorder="1" applyAlignment="1">
      <alignment horizontal="right" vertical="top"/>
    </xf>
    <xf numFmtId="175" fontId="4" fillId="5" borderId="20" xfId="0" applyNumberFormat="1" applyFont="1" applyFill="1" applyBorder="1" applyAlignment="1">
      <alignment horizontal="right" vertical="top" indent="1"/>
    </xf>
    <xf numFmtId="178" fontId="4" fillId="5" borderId="20" xfId="0" applyNumberFormat="1" applyFont="1" applyFill="1" applyBorder="1" applyAlignment="1">
      <alignment horizontal="right" vertical="top"/>
    </xf>
    <xf numFmtId="10" fontId="4" fillId="5" borderId="2" xfId="0" applyNumberFormat="1" applyFont="1" applyFill="1" applyBorder="1" applyAlignment="1">
      <alignment horizontal="right" vertical="top"/>
    </xf>
    <xf numFmtId="173" fontId="4" fillId="5" borderId="0" xfId="0" applyNumberFormat="1" applyFont="1" applyFill="1" applyAlignment="1">
      <alignment horizontal="right" vertical="top"/>
    </xf>
    <xf numFmtId="171" fontId="4" fillId="5" borderId="10" xfId="0" applyNumberFormat="1" applyFont="1" applyFill="1" applyBorder="1" applyAlignment="1">
      <alignment horizontal="right" vertical="top"/>
    </xf>
    <xf numFmtId="171" fontId="4" fillId="5" borderId="2" xfId="0" applyNumberFormat="1" applyFont="1" applyFill="1" applyBorder="1" applyAlignment="1">
      <alignment horizontal="right" vertical="top"/>
    </xf>
    <xf numFmtId="180" fontId="4" fillId="5" borderId="10" xfId="0" applyNumberFormat="1" applyFont="1" applyFill="1" applyBorder="1" applyAlignment="1">
      <alignment horizontal="right" vertical="top"/>
    </xf>
    <xf numFmtId="175" fontId="4" fillId="5" borderId="6" xfId="0" applyNumberFormat="1" applyFont="1" applyFill="1" applyBorder="1" applyAlignment="1">
      <alignment horizontal="right" vertical="top" indent="1"/>
    </xf>
    <xf numFmtId="173" fontId="4" fillId="5" borderId="6" xfId="0" applyNumberFormat="1" applyFont="1" applyFill="1" applyBorder="1" applyAlignment="1">
      <alignment horizontal="right" vertical="top"/>
    </xf>
    <xf numFmtId="10" fontId="4" fillId="5" borderId="10" xfId="0" applyNumberFormat="1" applyFont="1" applyFill="1" applyBorder="1" applyAlignment="1">
      <alignment horizontal="right" vertical="top"/>
    </xf>
    <xf numFmtId="171" fontId="4" fillId="5" borderId="16" xfId="0" applyNumberFormat="1" applyFont="1" applyFill="1" applyBorder="1" applyAlignment="1">
      <alignment horizontal="right" vertical="top"/>
    </xf>
    <xf numFmtId="173" fontId="4" fillId="5" borderId="14" xfId="0" applyNumberFormat="1" applyFont="1" applyFill="1" applyBorder="1" applyAlignment="1">
      <alignment horizontal="right" vertical="top"/>
    </xf>
    <xf numFmtId="171" fontId="4" fillId="5" borderId="17" xfId="0" applyNumberFormat="1" applyFont="1" applyFill="1" applyBorder="1" applyAlignment="1">
      <alignment horizontal="right" vertical="top"/>
    </xf>
    <xf numFmtId="175" fontId="4" fillId="5" borderId="23" xfId="0" applyNumberFormat="1" applyFont="1" applyFill="1" applyBorder="1" applyAlignment="1">
      <alignment horizontal="right" vertical="top" indent="1"/>
    </xf>
    <xf numFmtId="173" fontId="4" fillId="5" borderId="23" xfId="0" applyNumberFormat="1" applyFont="1" applyFill="1" applyBorder="1" applyAlignment="1">
      <alignment horizontal="right" vertical="top"/>
    </xf>
    <xf numFmtId="0" fontId="39" fillId="5" borderId="0" xfId="0" applyFont="1" applyFill="1"/>
    <xf numFmtId="0" fontId="40" fillId="5" borderId="0" xfId="0" applyFont="1" applyFill="1"/>
    <xf numFmtId="0" fontId="39" fillId="5" borderId="0" xfId="0" applyFont="1" applyFill="1" applyAlignment="1">
      <alignment horizontal="left" vertical="top" wrapText="1"/>
    </xf>
    <xf numFmtId="0" fontId="4" fillId="5" borderId="20" xfId="0" applyFont="1" applyFill="1" applyBorder="1" applyAlignment="1">
      <alignment horizontal="left" vertical="top" wrapText="1"/>
    </xf>
    <xf numFmtId="179" fontId="4" fillId="5" borderId="20" xfId="2" applyNumberFormat="1" applyFont="1" applyFill="1" applyBorder="1" applyAlignment="1">
      <alignment horizontal="center" vertical="top"/>
    </xf>
    <xf numFmtId="1" fontId="41" fillId="4" borderId="0" xfId="2" applyNumberFormat="1" applyFont="1" applyFill="1" applyAlignment="1">
      <alignment horizontal="left" vertical="top" wrapText="1"/>
    </xf>
    <xf numFmtId="1" fontId="39" fillId="5" borderId="0" xfId="2" applyNumberFormat="1" applyFont="1" applyFill="1" applyAlignment="1">
      <alignment horizontal="left" vertical="top" wrapText="1"/>
    </xf>
    <xf numFmtId="2" fontId="35" fillId="0" borderId="20" xfId="2" applyNumberFormat="1" applyFont="1" applyBorder="1" applyAlignment="1">
      <alignment horizontal="left" vertical="top" wrapText="1"/>
    </xf>
    <xf numFmtId="179" fontId="35" fillId="5" borderId="20" xfId="2" applyNumberFormat="1" applyFont="1" applyFill="1" applyBorder="1" applyAlignment="1">
      <alignment horizontal="center" vertical="top"/>
    </xf>
    <xf numFmtId="1" fontId="28" fillId="4" borderId="20" xfId="2" applyNumberFormat="1" applyFont="1" applyFill="1" applyBorder="1" applyAlignment="1">
      <alignment horizontal="left" vertical="top" wrapText="1"/>
    </xf>
    <xf numFmtId="1" fontId="4" fillId="5" borderId="0" xfId="2" applyNumberFormat="1" applyFont="1" applyFill="1" applyAlignment="1">
      <alignment horizontal="left" vertical="top" wrapText="1"/>
    </xf>
    <xf numFmtId="1" fontId="28" fillId="4" borderId="6" xfId="2" applyNumberFormat="1" applyFont="1" applyFill="1" applyBorder="1" applyAlignment="1">
      <alignment horizontal="left" vertical="top" wrapText="1"/>
    </xf>
    <xf numFmtId="1" fontId="28" fillId="4" borderId="23" xfId="2" applyNumberFormat="1" applyFont="1" applyFill="1" applyBorder="1" applyAlignment="1">
      <alignment horizontal="left" vertical="top" wrapText="1"/>
    </xf>
    <xf numFmtId="1" fontId="4" fillId="5" borderId="19" xfId="2" applyNumberFormat="1" applyFont="1" applyFill="1" applyBorder="1" applyAlignment="1">
      <alignment horizontal="left" vertical="top" wrapText="1"/>
    </xf>
    <xf numFmtId="1" fontId="4" fillId="5" borderId="10" xfId="2" applyNumberFormat="1" applyFont="1" applyFill="1" applyBorder="1" applyAlignment="1">
      <alignment horizontal="left" vertical="top" wrapText="1"/>
    </xf>
    <xf numFmtId="1" fontId="4" fillId="5" borderId="17" xfId="2" applyNumberFormat="1" applyFont="1" applyFill="1" applyBorder="1" applyAlignment="1">
      <alignment horizontal="left" vertical="top" wrapText="1"/>
    </xf>
    <xf numFmtId="0" fontId="4" fillId="5" borderId="24" xfId="0" applyFont="1" applyFill="1" applyBorder="1" applyAlignment="1">
      <alignment horizontal="left" vertical="top" wrapText="1"/>
    </xf>
    <xf numFmtId="10" fontId="35" fillId="5" borderId="28" xfId="0" applyNumberFormat="1" applyFont="1" applyFill="1" applyBorder="1" applyAlignment="1">
      <alignment horizontal="right" vertical="top"/>
    </xf>
    <xf numFmtId="2" fontId="35" fillId="5" borderId="1" xfId="0" applyNumberFormat="1" applyFont="1" applyFill="1" applyBorder="1" applyAlignment="1">
      <alignment horizontal="right" vertical="top"/>
    </xf>
    <xf numFmtId="10" fontId="35" fillId="5" borderId="19" xfId="0" applyNumberFormat="1" applyFont="1" applyFill="1" applyBorder="1" applyAlignment="1">
      <alignment horizontal="right" vertical="top"/>
    </xf>
    <xf numFmtId="175" fontId="35" fillId="5" borderId="20" xfId="0" applyNumberFormat="1" applyFont="1" applyFill="1" applyBorder="1" applyAlignment="1">
      <alignment horizontal="right" vertical="top" indent="1"/>
    </xf>
    <xf numFmtId="178" fontId="35" fillId="5" borderId="20" xfId="0" applyNumberFormat="1" applyFont="1" applyFill="1" applyBorder="1" applyAlignment="1">
      <alignment horizontal="right" vertical="top"/>
    </xf>
    <xf numFmtId="0" fontId="42" fillId="0" borderId="28" xfId="1" applyFont="1" applyBorder="1" applyAlignment="1">
      <alignment horizontal="left"/>
    </xf>
    <xf numFmtId="10" fontId="35" fillId="5" borderId="21" xfId="0" applyNumberFormat="1" applyFont="1" applyFill="1" applyBorder="1" applyAlignment="1">
      <alignment vertical="center"/>
    </xf>
    <xf numFmtId="0" fontId="35" fillId="5" borderId="0" xfId="0" applyFont="1" applyFill="1" applyAlignment="1">
      <alignment vertical="center"/>
    </xf>
    <xf numFmtId="10" fontId="35" fillId="5" borderId="0" xfId="0" applyNumberFormat="1" applyFont="1" applyFill="1" applyAlignment="1">
      <alignment horizontal="right" vertical="center"/>
    </xf>
    <xf numFmtId="10" fontId="35" fillId="5" borderId="18" xfId="0" applyNumberFormat="1" applyFont="1" applyFill="1" applyBorder="1" applyAlignment="1">
      <alignment vertical="center"/>
    </xf>
    <xf numFmtId="2" fontId="35" fillId="5" borderId="0" xfId="0" applyNumberFormat="1" applyFont="1" applyFill="1" applyAlignment="1">
      <alignment vertical="center"/>
    </xf>
    <xf numFmtId="0" fontId="42" fillId="0" borderId="14" xfId="1" applyFont="1" applyBorder="1" applyAlignment="1">
      <alignment horizontal="left"/>
    </xf>
    <xf numFmtId="0" fontId="42" fillId="5" borderId="17" xfId="1" applyFont="1" applyFill="1" applyBorder="1" applyAlignment="1">
      <alignment horizontal="left" vertical="top"/>
    </xf>
    <xf numFmtId="171" fontId="43" fillId="5" borderId="17" xfId="0" applyNumberFormat="1" applyFont="1" applyFill="1" applyBorder="1" applyAlignment="1">
      <alignment horizontal="right" vertical="top"/>
    </xf>
    <xf numFmtId="10" fontId="32" fillId="5" borderId="21" xfId="0" applyNumberFormat="1" applyFont="1" applyFill="1" applyBorder="1" applyAlignment="1">
      <alignment vertical="center"/>
    </xf>
    <xf numFmtId="0" fontId="32" fillId="5" borderId="0" xfId="0" applyFont="1" applyFill="1" applyAlignment="1">
      <alignment vertical="center"/>
    </xf>
    <xf numFmtId="10" fontId="32" fillId="5" borderId="0" xfId="0" applyNumberFormat="1" applyFont="1" applyFill="1" applyAlignment="1">
      <alignment horizontal="right" vertical="center"/>
    </xf>
    <xf numFmtId="10" fontId="32" fillId="5" borderId="18" xfId="0" applyNumberFormat="1" applyFont="1" applyFill="1" applyBorder="1" applyAlignment="1">
      <alignment vertical="center"/>
    </xf>
    <xf numFmtId="2" fontId="32" fillId="5" borderId="0" xfId="0" applyNumberFormat="1" applyFont="1" applyFill="1" applyAlignment="1">
      <alignment vertical="center"/>
    </xf>
    <xf numFmtId="0" fontId="31" fillId="0" borderId="14" xfId="1" applyFont="1" applyBorder="1" applyAlignment="1">
      <alignment horizontal="left"/>
    </xf>
    <xf numFmtId="0" fontId="34" fillId="5" borderId="17" xfId="1" applyFont="1" applyFill="1" applyBorder="1" applyAlignment="1">
      <alignment horizontal="left" vertical="top"/>
    </xf>
    <xf numFmtId="173" fontId="44" fillId="5" borderId="0" xfId="0" applyNumberFormat="1" applyFont="1" applyFill="1" applyAlignment="1">
      <alignment horizontal="right" vertical="top"/>
    </xf>
    <xf numFmtId="1" fontId="45" fillId="4" borderId="6" xfId="2" applyNumberFormat="1" applyFont="1" applyFill="1" applyBorder="1" applyAlignment="1">
      <alignment horizontal="left" vertical="top" wrapText="1"/>
    </xf>
    <xf numFmtId="1" fontId="4" fillId="5" borderId="0" xfId="2" applyNumberFormat="1" applyFont="1" applyFill="1" applyAlignment="1">
      <alignment horizontal="center" vertical="top" wrapText="1"/>
    </xf>
    <xf numFmtId="1" fontId="4" fillId="5" borderId="2" xfId="2" applyNumberFormat="1" applyFont="1" applyFill="1" applyBorder="1" applyAlignment="1">
      <alignment horizontal="center" vertical="top" wrapText="1"/>
    </xf>
    <xf numFmtId="0" fontId="31" fillId="0" borderId="14" xfId="1" applyFont="1" applyBorder="1" applyAlignment="1">
      <alignment horizontal="left" vertical="top"/>
    </xf>
    <xf numFmtId="0" fontId="43" fillId="5" borderId="0" xfId="0" applyFont="1" applyFill="1"/>
    <xf numFmtId="0" fontId="46" fillId="5" borderId="0" xfId="0" applyFont="1" applyFill="1"/>
    <xf numFmtId="0" fontId="43" fillId="5" borderId="0" xfId="0" applyFont="1" applyFill="1" applyAlignment="1">
      <alignment horizontal="left" vertical="top" wrapText="1"/>
    </xf>
    <xf numFmtId="0" fontId="31" fillId="0" borderId="0" xfId="1" applyFont="1" applyAlignment="1">
      <alignment horizontal="left" vertical="top"/>
    </xf>
    <xf numFmtId="0" fontId="34" fillId="5" borderId="10" xfId="1" applyFont="1" applyFill="1" applyBorder="1" applyAlignment="1">
      <alignment horizontal="left" vertical="top"/>
    </xf>
    <xf numFmtId="1" fontId="30" fillId="5" borderId="10" xfId="2" applyNumberFormat="1" applyFont="1" applyFill="1" applyBorder="1" applyAlignment="1">
      <alignment horizontal="left" vertical="top" wrapText="1"/>
    </xf>
    <xf numFmtId="1" fontId="4" fillId="5" borderId="2" xfId="2" applyNumberFormat="1" applyFont="1" applyFill="1" applyBorder="1" applyAlignment="1">
      <alignment horizontal="left" vertical="top" wrapText="1"/>
    </xf>
    <xf numFmtId="10" fontId="32" fillId="5" borderId="28" xfId="0" applyNumberFormat="1" applyFont="1" applyFill="1" applyBorder="1" applyAlignment="1">
      <alignment vertical="center"/>
    </xf>
    <xf numFmtId="10" fontId="32" fillId="5" borderId="1" xfId="0" applyNumberFormat="1" applyFont="1" applyFill="1" applyBorder="1" applyAlignment="1">
      <alignment vertical="center"/>
    </xf>
    <xf numFmtId="1" fontId="28" fillId="4" borderId="10" xfId="2" applyNumberFormat="1" applyFont="1" applyFill="1" applyBorder="1" applyAlignment="1">
      <alignment horizontal="left" vertical="top" wrapText="1"/>
    </xf>
    <xf numFmtId="1" fontId="45" fillId="4" borderId="10" xfId="2" applyNumberFormat="1" applyFont="1" applyFill="1" applyBorder="1" applyAlignment="1">
      <alignment horizontal="left" vertical="top" wrapText="1"/>
    </xf>
    <xf numFmtId="171" fontId="4" fillId="5" borderId="0" xfId="0" applyNumberFormat="1" applyFont="1" applyFill="1" applyAlignment="1">
      <alignment horizontal="right" vertical="top"/>
    </xf>
    <xf numFmtId="171" fontId="4" fillId="5" borderId="28" xfId="0" applyNumberFormat="1" applyFont="1" applyFill="1" applyBorder="1" applyAlignment="1">
      <alignment horizontal="right" vertical="top"/>
    </xf>
    <xf numFmtId="0" fontId="38" fillId="5" borderId="0" xfId="0" applyFont="1" applyFill="1" applyAlignment="1">
      <alignment vertical="center"/>
    </xf>
    <xf numFmtId="0" fontId="32" fillId="5" borderId="0" xfId="0" applyFont="1" applyFill="1" applyAlignment="1">
      <alignment vertical="center" wrapText="1"/>
    </xf>
    <xf numFmtId="0" fontId="32" fillId="5" borderId="28" xfId="0" applyFont="1" applyFill="1" applyBorder="1" applyAlignment="1">
      <alignment vertical="center" wrapText="1"/>
    </xf>
    <xf numFmtId="1" fontId="28" fillId="5" borderId="0" xfId="0" applyNumberFormat="1" applyFont="1" applyFill="1" applyAlignment="1">
      <alignment vertical="center"/>
    </xf>
    <xf numFmtId="1" fontId="32" fillId="5" borderId="0" xfId="0" applyNumberFormat="1" applyFont="1" applyFill="1" applyAlignment="1">
      <alignment vertical="center"/>
    </xf>
    <xf numFmtId="0" fontId="4" fillId="5" borderId="0" xfId="1" applyFont="1" applyFill="1" applyAlignment="1">
      <alignment horizontal="center" vertical="center" wrapText="1"/>
    </xf>
    <xf numFmtId="0" fontId="4" fillId="5" borderId="16" xfId="1" applyFont="1" applyFill="1" applyBorder="1" applyAlignment="1">
      <alignment horizontal="center" vertical="center" wrapText="1"/>
    </xf>
    <xf numFmtId="0" fontId="4" fillId="5" borderId="0" xfId="1" applyFont="1" applyFill="1" applyAlignment="1">
      <alignment horizontal="center" vertical="top" wrapText="1"/>
    </xf>
    <xf numFmtId="10" fontId="4" fillId="2" borderId="20" xfId="1" applyNumberFormat="1" applyFont="1" applyFill="1" applyBorder="1" applyAlignment="1">
      <alignment horizontal="center" vertical="top"/>
    </xf>
    <xf numFmtId="0" fontId="4" fillId="2" borderId="20" xfId="1" applyFont="1" applyFill="1" applyBorder="1" applyAlignment="1">
      <alignment horizontal="center" vertical="top"/>
    </xf>
    <xf numFmtId="2" fontId="4" fillId="2" borderId="20" xfId="1" applyNumberFormat="1" applyFont="1" applyFill="1" applyBorder="1" applyAlignment="1">
      <alignment horizontal="center" vertical="top"/>
    </xf>
    <xf numFmtId="0" fontId="35" fillId="2" borderId="20" xfId="1" applyFont="1" applyFill="1" applyBorder="1" applyAlignment="1">
      <alignment horizontal="center" vertical="center"/>
    </xf>
    <xf numFmtId="0" fontId="4" fillId="2" borderId="6" xfId="1" applyFont="1" applyFill="1" applyBorder="1" applyAlignment="1">
      <alignment horizontal="center" vertical="top"/>
    </xf>
    <xf numFmtId="10" fontId="48" fillId="2" borderId="6" xfId="1" applyNumberFormat="1" applyFont="1" applyFill="1" applyBorder="1" applyAlignment="1">
      <alignment horizontal="center" vertical="top"/>
    </xf>
    <xf numFmtId="2" fontId="4" fillId="2" borderId="6" xfId="1" applyNumberFormat="1" applyFont="1" applyFill="1" applyBorder="1" applyAlignment="1">
      <alignment horizontal="center" vertical="top"/>
    </xf>
    <xf numFmtId="0" fontId="4" fillId="2" borderId="2" xfId="1" applyFont="1" applyFill="1" applyBorder="1" applyAlignment="1">
      <alignment horizontal="center" vertical="center"/>
    </xf>
    <xf numFmtId="0" fontId="4" fillId="2" borderId="23" xfId="1" applyFont="1" applyFill="1" applyBorder="1" applyAlignment="1">
      <alignment horizontal="center" vertical="top"/>
    </xf>
    <xf numFmtId="10" fontId="48" fillId="2" borderId="23" xfId="1" applyNumberFormat="1" applyFont="1" applyFill="1" applyBorder="1" applyAlignment="1">
      <alignment horizontal="center" vertical="top"/>
    </xf>
    <xf numFmtId="2" fontId="4" fillId="2" borderId="23" xfId="1" applyNumberFormat="1" applyFont="1" applyFill="1" applyBorder="1" applyAlignment="1">
      <alignment horizontal="center" vertical="top"/>
    </xf>
    <xf numFmtId="0" fontId="4" fillId="2" borderId="16" xfId="1" applyFont="1" applyFill="1" applyBorder="1" applyAlignment="1">
      <alignment horizontal="center" vertical="center"/>
    </xf>
    <xf numFmtId="0" fontId="49" fillId="5" borderId="0" xfId="1" applyFont="1" applyFill="1" applyAlignment="1">
      <alignment horizontal="center" vertical="top" wrapText="1"/>
    </xf>
    <xf numFmtId="0" fontId="22" fillId="0" borderId="18" xfId="1" applyFont="1" applyBorder="1" applyAlignment="1">
      <alignment horizontal="left" vertical="center"/>
    </xf>
    <xf numFmtId="0" fontId="9" fillId="0" borderId="19" xfId="1" applyFont="1" applyBorder="1" applyAlignment="1">
      <alignment horizontal="right" vertical="top"/>
    </xf>
    <xf numFmtId="0" fontId="9" fillId="0" borderId="1" xfId="1" applyFont="1" applyBorder="1" applyAlignment="1">
      <alignment horizontal="right" vertical="top"/>
    </xf>
    <xf numFmtId="0" fontId="9" fillId="2" borderId="23" xfId="1" applyFont="1" applyFill="1" applyBorder="1" applyAlignment="1">
      <alignment horizontal="center" vertical="top" wrapText="1"/>
    </xf>
    <xf numFmtId="0" fontId="9" fillId="2" borderId="20" xfId="1" applyFont="1" applyFill="1" applyBorder="1" applyAlignment="1">
      <alignment horizontal="center" vertical="top" wrapText="1"/>
    </xf>
    <xf numFmtId="0" fontId="13" fillId="0" borderId="19" xfId="1" applyFont="1" applyBorder="1" applyAlignment="1">
      <alignment horizontal="right" vertical="top"/>
    </xf>
    <xf numFmtId="0" fontId="13" fillId="0" borderId="1" xfId="1" applyFont="1" applyBorder="1" applyAlignment="1">
      <alignment horizontal="right" vertical="top"/>
    </xf>
    <xf numFmtId="0" fontId="9" fillId="0" borderId="17" xfId="1" applyFont="1" applyBorder="1" applyAlignment="1">
      <alignment horizontal="right" vertical="top"/>
    </xf>
    <xf numFmtId="0" fontId="9" fillId="0" borderId="14" xfId="1" applyFont="1" applyBorder="1" applyAlignment="1">
      <alignment horizontal="right" vertical="top"/>
    </xf>
    <xf numFmtId="0" fontId="9" fillId="2" borderId="23" xfId="1" applyFont="1" applyFill="1" applyBorder="1" applyAlignment="1">
      <alignment horizontal="center" vertical="top"/>
    </xf>
    <xf numFmtId="0" fontId="9" fillId="2" borderId="20" xfId="1" applyFont="1" applyFill="1" applyBorder="1" applyAlignment="1">
      <alignment horizontal="center" vertical="top"/>
    </xf>
    <xf numFmtId="0" fontId="16" fillId="0" borderId="0" xfId="1" applyFont="1" applyAlignment="1">
      <alignment horizontal="center" vertical="top"/>
    </xf>
    <xf numFmtId="0" fontId="15" fillId="0" borderId="1" xfId="1" applyFont="1" applyBorder="1" applyAlignment="1">
      <alignment horizontal="center" vertical="top"/>
    </xf>
    <xf numFmtId="0" fontId="14" fillId="3" borderId="22" xfId="1" applyFont="1" applyFill="1" applyBorder="1" applyAlignment="1">
      <alignment horizontal="center" vertical="top"/>
    </xf>
    <xf numFmtId="0" fontId="14" fillId="3" borderId="18" xfId="1" applyFont="1" applyFill="1" applyBorder="1" applyAlignment="1">
      <alignment horizontal="center" vertical="top"/>
    </xf>
    <xf numFmtId="0" fontId="14" fillId="3" borderId="21" xfId="1" applyFont="1" applyFill="1" applyBorder="1" applyAlignment="1">
      <alignment horizontal="center" vertical="top"/>
    </xf>
    <xf numFmtId="0" fontId="9" fillId="0" borderId="10" xfId="1" applyFont="1" applyBorder="1" applyAlignment="1">
      <alignment horizontal="right" vertical="top"/>
    </xf>
    <xf numFmtId="0" fontId="9" fillId="0" borderId="0" xfId="1" applyFont="1" applyAlignment="1">
      <alignment horizontal="right" vertical="top"/>
    </xf>
    <xf numFmtId="0" fontId="9" fillId="2" borderId="22" xfId="1" applyFont="1" applyFill="1" applyBorder="1" applyAlignment="1">
      <alignment horizontal="center" vertical="top"/>
    </xf>
    <xf numFmtId="0" fontId="9" fillId="2" borderId="18" xfId="1" applyFont="1" applyFill="1" applyBorder="1" applyAlignment="1">
      <alignment horizontal="center" vertical="top"/>
    </xf>
    <xf numFmtId="0" fontId="9" fillId="2" borderId="21" xfId="1" applyFont="1" applyFill="1" applyBorder="1" applyAlignment="1">
      <alignment horizontal="center" vertical="top"/>
    </xf>
    <xf numFmtId="0" fontId="10" fillId="0" borderId="24" xfId="1" applyFont="1" applyBorder="1" applyAlignment="1">
      <alignment horizontal="center" vertical="top" wrapText="1"/>
    </xf>
    <xf numFmtId="2" fontId="20" fillId="0" borderId="23" xfId="1" applyNumberFormat="1" applyFont="1" applyBorder="1" applyAlignment="1">
      <alignment horizontal="left" vertical="top" wrapText="1"/>
    </xf>
    <xf numFmtId="2" fontId="20" fillId="0" borderId="6" xfId="1" applyNumberFormat="1" applyFont="1" applyBorder="1" applyAlignment="1">
      <alignment horizontal="left" vertical="top" wrapText="1"/>
    </xf>
    <xf numFmtId="2" fontId="20" fillId="0" borderId="20" xfId="1" applyNumberFormat="1" applyFont="1" applyBorder="1" applyAlignment="1">
      <alignment horizontal="left" vertical="top" wrapText="1"/>
    </xf>
    <xf numFmtId="2" fontId="9" fillId="0" borderId="23" xfId="1" applyNumberFormat="1" applyFont="1" applyBorder="1" applyAlignment="1">
      <alignment horizontal="left" vertical="top" wrapText="1"/>
    </xf>
    <xf numFmtId="2" fontId="9" fillId="0" borderId="6" xfId="1" applyNumberFormat="1" applyFont="1" applyBorder="1" applyAlignment="1">
      <alignment horizontal="left" vertical="top" wrapText="1"/>
    </xf>
    <xf numFmtId="2" fontId="9" fillId="0" borderId="20" xfId="1" applyNumberFormat="1" applyFont="1" applyBorder="1" applyAlignment="1">
      <alignment horizontal="left" vertical="top" wrapText="1"/>
    </xf>
    <xf numFmtId="0" fontId="19" fillId="2" borderId="22" xfId="2" applyFont="1" applyFill="1" applyBorder="1" applyAlignment="1">
      <alignment horizontal="center" vertical="top"/>
    </xf>
    <xf numFmtId="0" fontId="19" fillId="2" borderId="18" xfId="2" applyFont="1" applyFill="1" applyBorder="1" applyAlignment="1">
      <alignment horizontal="center" vertical="top"/>
    </xf>
    <xf numFmtId="0" fontId="19" fillId="2" borderId="21" xfId="2" applyFont="1" applyFill="1" applyBorder="1" applyAlignment="1">
      <alignment horizontal="center" vertical="top"/>
    </xf>
    <xf numFmtId="2" fontId="9" fillId="2" borderId="17" xfId="2" quotePrefix="1" applyNumberFormat="1" applyFont="1" applyFill="1" applyBorder="1" applyAlignment="1">
      <alignment horizontal="center" vertical="top" wrapText="1"/>
    </xf>
    <xf numFmtId="2" fontId="9" fillId="2" borderId="16" xfId="2" applyNumberFormat="1" applyFont="1" applyFill="1" applyBorder="1" applyAlignment="1">
      <alignment horizontal="center" vertical="top" wrapText="1"/>
    </xf>
    <xf numFmtId="2" fontId="9" fillId="2" borderId="19" xfId="2" applyNumberFormat="1" applyFont="1" applyFill="1" applyBorder="1" applyAlignment="1">
      <alignment horizontal="center" vertical="top" wrapText="1"/>
    </xf>
    <xf numFmtId="2" fontId="9" fillId="2" borderId="28" xfId="2" applyNumberFormat="1" applyFont="1" applyFill="1" applyBorder="1" applyAlignment="1">
      <alignment horizontal="center" vertical="top" wrapText="1"/>
    </xf>
    <xf numFmtId="0" fontId="9" fillId="2" borderId="22" xfId="2" applyFont="1" applyFill="1" applyBorder="1" applyAlignment="1">
      <alignment horizontal="center" vertical="top" wrapText="1"/>
    </xf>
    <xf numFmtId="0" fontId="9" fillId="2" borderId="18" xfId="0" applyFont="1" applyFill="1" applyBorder="1"/>
    <xf numFmtId="0" fontId="9" fillId="2" borderId="21" xfId="0" applyFont="1" applyFill="1" applyBorder="1"/>
    <xf numFmtId="0" fontId="9" fillId="2" borderId="23" xfId="2" applyFont="1" applyFill="1" applyBorder="1" applyAlignment="1">
      <alignment horizontal="center" vertical="top" wrapText="1"/>
    </xf>
    <xf numFmtId="0" fontId="9" fillId="2" borderId="6" xfId="2" applyFont="1" applyFill="1" applyBorder="1" applyAlignment="1">
      <alignment horizontal="center" vertical="top" wrapText="1"/>
    </xf>
    <xf numFmtId="0" fontId="9" fillId="2" borderId="20" xfId="2" applyFont="1" applyFill="1" applyBorder="1" applyAlignment="1">
      <alignment horizontal="center" vertical="top" wrapText="1"/>
    </xf>
    <xf numFmtId="0" fontId="9" fillId="2" borderId="17" xfId="2" applyFont="1" applyFill="1" applyBorder="1" applyAlignment="1">
      <alignment horizontal="center" vertical="top" wrapText="1"/>
    </xf>
    <xf numFmtId="0" fontId="9" fillId="2" borderId="14" xfId="2" applyFont="1" applyFill="1" applyBorder="1" applyAlignment="1">
      <alignment horizontal="center" vertical="top" wrapText="1"/>
    </xf>
    <xf numFmtId="0" fontId="9" fillId="2" borderId="16" xfId="2" applyFont="1" applyFill="1" applyBorder="1" applyAlignment="1">
      <alignment horizontal="center" vertical="top" wrapText="1"/>
    </xf>
    <xf numFmtId="0" fontId="9" fillId="2" borderId="19" xfId="2" applyFont="1" applyFill="1" applyBorder="1" applyAlignment="1">
      <alignment horizontal="center" vertical="top" wrapText="1"/>
    </xf>
    <xf numFmtId="0" fontId="9" fillId="2" borderId="1" xfId="2" applyFont="1" applyFill="1" applyBorder="1" applyAlignment="1">
      <alignment horizontal="center" vertical="top" wrapText="1"/>
    </xf>
    <xf numFmtId="0" fontId="9" fillId="2" borderId="28" xfId="2" applyFont="1" applyFill="1" applyBorder="1" applyAlignment="1">
      <alignment horizontal="center" vertical="top" wrapText="1"/>
    </xf>
    <xf numFmtId="0" fontId="19" fillId="2" borderId="44" xfId="2" applyFont="1" applyFill="1" applyBorder="1" applyAlignment="1">
      <alignment horizontal="center" vertical="top" wrapText="1"/>
    </xf>
    <xf numFmtId="0" fontId="19" fillId="2" borderId="33" xfId="2" applyFont="1" applyFill="1" applyBorder="1" applyAlignment="1">
      <alignment horizontal="center" vertical="top" wrapText="1"/>
    </xf>
    <xf numFmtId="0" fontId="19" fillId="2" borderId="48" xfId="2" applyFont="1" applyFill="1" applyBorder="1" applyAlignment="1">
      <alignment horizontal="center" vertical="top" wrapText="1"/>
    </xf>
    <xf numFmtId="2" fontId="9" fillId="2" borderId="23" xfId="2" applyNumberFormat="1" applyFont="1" applyFill="1" applyBorder="1" applyAlignment="1">
      <alignment horizontal="center" vertical="top" wrapText="1"/>
    </xf>
    <xf numFmtId="2" fontId="9" fillId="2" borderId="20" xfId="2" applyNumberFormat="1" applyFont="1" applyFill="1" applyBorder="1" applyAlignment="1">
      <alignment horizontal="center" vertical="top" wrapText="1"/>
    </xf>
    <xf numFmtId="2" fontId="23" fillId="0" borderId="23" xfId="1" applyNumberFormat="1" applyFont="1" applyBorder="1" applyAlignment="1">
      <alignment horizontal="left" vertical="top" wrapText="1"/>
    </xf>
    <xf numFmtId="2" fontId="23" fillId="0" borderId="6" xfId="1" applyNumberFormat="1" applyFont="1" applyBorder="1" applyAlignment="1">
      <alignment horizontal="left" vertical="top" wrapText="1"/>
    </xf>
    <xf numFmtId="2" fontId="23" fillId="0" borderId="20" xfId="1" applyNumberFormat="1" applyFont="1" applyBorder="1" applyAlignment="1">
      <alignment horizontal="left" vertical="top" wrapText="1"/>
    </xf>
    <xf numFmtId="0" fontId="27" fillId="0" borderId="0" xfId="2" applyFont="1" applyAlignment="1">
      <alignment horizontal="center" vertical="top"/>
    </xf>
    <xf numFmtId="0" fontId="9" fillId="2" borderId="23" xfId="2" applyFont="1" applyFill="1" applyBorder="1" applyAlignment="1">
      <alignment horizontal="center" vertical="center" textRotation="90" wrapText="1"/>
    </xf>
    <xf numFmtId="0" fontId="9" fillId="2" borderId="6" xfId="2" applyFont="1" applyFill="1" applyBorder="1" applyAlignment="1">
      <alignment horizontal="center" vertical="center" textRotation="90" wrapText="1"/>
    </xf>
    <xf numFmtId="0" fontId="9" fillId="2" borderId="20" xfId="2" applyFont="1" applyFill="1" applyBorder="1" applyAlignment="1">
      <alignment horizontal="center" vertical="center" textRotation="90" wrapText="1"/>
    </xf>
    <xf numFmtId="2" fontId="19" fillId="2" borderId="44" xfId="2" applyNumberFormat="1" applyFont="1" applyFill="1" applyBorder="1" applyAlignment="1">
      <alignment horizontal="center" vertical="top" wrapText="1"/>
    </xf>
    <xf numFmtId="0" fontId="26" fillId="2" borderId="18" xfId="0" applyFont="1" applyFill="1" applyBorder="1"/>
    <xf numFmtId="0" fontId="26" fillId="2" borderId="21" xfId="0" applyFont="1" applyFill="1" applyBorder="1"/>
    <xf numFmtId="0" fontId="20" fillId="2" borderId="43" xfId="2" applyFont="1" applyFill="1" applyBorder="1" applyAlignment="1">
      <alignment horizontal="center" vertical="top" wrapText="1"/>
    </xf>
    <xf numFmtId="0" fontId="20" fillId="2" borderId="32" xfId="2" applyFont="1" applyFill="1" applyBorder="1" applyAlignment="1">
      <alignment horizontal="center" vertical="top" wrapText="1"/>
    </xf>
    <xf numFmtId="0" fontId="20" fillId="2" borderId="47" xfId="2" applyFont="1" applyFill="1" applyBorder="1" applyAlignment="1">
      <alignment horizontal="center" vertical="top" wrapText="1"/>
    </xf>
    <xf numFmtId="2" fontId="9" fillId="2" borderId="22" xfId="2" applyNumberFormat="1" applyFont="1" applyFill="1" applyBorder="1" applyAlignment="1">
      <alignment horizontal="center" vertical="top" wrapText="1"/>
    </xf>
    <xf numFmtId="2" fontId="9" fillId="2" borderId="18" xfId="2" applyNumberFormat="1" applyFont="1" applyFill="1" applyBorder="1" applyAlignment="1">
      <alignment horizontal="center" vertical="top" wrapText="1"/>
    </xf>
    <xf numFmtId="2" fontId="9" fillId="2" borderId="21" xfId="2" applyNumberFormat="1" applyFont="1" applyFill="1" applyBorder="1" applyAlignment="1">
      <alignment horizontal="center" vertical="top" wrapText="1"/>
    </xf>
    <xf numFmtId="0" fontId="9" fillId="2" borderId="18" xfId="2" applyFont="1" applyFill="1" applyBorder="1" applyAlignment="1">
      <alignment horizontal="center" vertical="top" wrapText="1"/>
    </xf>
    <xf numFmtId="0" fontId="9" fillId="2" borderId="21" xfId="2" applyFont="1" applyFill="1" applyBorder="1" applyAlignment="1">
      <alignment horizontal="center" vertical="top" wrapText="1"/>
    </xf>
    <xf numFmtId="2" fontId="19" fillId="0" borderId="23" xfId="1" applyNumberFormat="1" applyFont="1" applyBorder="1" applyAlignment="1">
      <alignment horizontal="left" vertical="top" wrapText="1"/>
    </xf>
    <xf numFmtId="2" fontId="19" fillId="0" borderId="6" xfId="1" applyNumberFormat="1" applyFont="1" applyBorder="1" applyAlignment="1">
      <alignment horizontal="left" vertical="top" wrapText="1"/>
    </xf>
    <xf numFmtId="2" fontId="19" fillId="0" borderId="20" xfId="1" applyNumberFormat="1" applyFont="1" applyBorder="1" applyAlignment="1">
      <alignment horizontal="left" vertical="top" wrapText="1"/>
    </xf>
    <xf numFmtId="0" fontId="10" fillId="0" borderId="23" xfId="1" applyFont="1" applyBorder="1" applyAlignment="1">
      <alignment horizontal="center" vertical="top" wrapText="1"/>
    </xf>
    <xf numFmtId="0" fontId="10" fillId="0" borderId="6" xfId="1" applyFont="1" applyBorder="1" applyAlignment="1">
      <alignment horizontal="center" vertical="top" wrapText="1"/>
    </xf>
    <xf numFmtId="0" fontId="10" fillId="0" borderId="20" xfId="1" applyFont="1" applyBorder="1" applyAlignment="1">
      <alignment horizontal="center" vertical="top" wrapText="1"/>
    </xf>
    <xf numFmtId="2" fontId="18" fillId="0" borderId="23" xfId="1" applyNumberFormat="1" applyFont="1" applyBorder="1" applyAlignment="1">
      <alignment horizontal="left" vertical="top" wrapText="1"/>
    </xf>
    <xf numFmtId="2" fontId="18" fillId="0" borderId="6" xfId="1" applyNumberFormat="1" applyFont="1" applyBorder="1" applyAlignment="1">
      <alignment horizontal="left" vertical="top" wrapText="1"/>
    </xf>
    <xf numFmtId="2" fontId="18" fillId="0" borderId="20" xfId="1" applyNumberFormat="1" applyFont="1" applyBorder="1" applyAlignment="1">
      <alignment horizontal="left" vertical="top" wrapText="1"/>
    </xf>
    <xf numFmtId="0" fontId="8" fillId="2" borderId="45" xfId="2" applyFill="1" applyBorder="1" applyAlignment="1">
      <alignment horizontal="center" vertical="top" wrapText="1"/>
    </xf>
    <xf numFmtId="0" fontId="8" fillId="2" borderId="34" xfId="2" applyFill="1" applyBorder="1" applyAlignment="1">
      <alignment horizontal="center" vertical="top" wrapText="1"/>
    </xf>
    <xf numFmtId="0" fontId="20" fillId="2" borderId="34" xfId="2" applyFont="1" applyFill="1" applyBorder="1" applyAlignment="1">
      <alignment horizontal="center" vertical="center" wrapText="1"/>
    </xf>
    <xf numFmtId="0" fontId="10" fillId="0" borderId="16" xfId="2" applyFont="1" applyBorder="1" applyAlignment="1">
      <alignment horizontal="center" vertical="center"/>
    </xf>
    <xf numFmtId="0" fontId="10" fillId="0" borderId="2" xfId="2" applyFont="1" applyBorder="1" applyAlignment="1">
      <alignment horizontal="center" vertical="center"/>
    </xf>
    <xf numFmtId="0" fontId="10" fillId="0" borderId="28" xfId="2" applyFont="1" applyBorder="1" applyAlignment="1">
      <alignment horizontal="center" vertical="center"/>
    </xf>
    <xf numFmtId="0" fontId="10" fillId="0" borderId="22" xfId="1" applyFont="1" applyBorder="1" applyAlignment="1">
      <alignment horizontal="center" vertical="top" wrapText="1"/>
    </xf>
    <xf numFmtId="0" fontId="10" fillId="0" borderId="16" xfId="2" applyFont="1" applyBorder="1" applyAlignment="1">
      <alignment horizontal="center" vertical="center" wrapText="1"/>
    </xf>
    <xf numFmtId="0" fontId="32" fillId="2" borderId="24" xfId="0" applyFont="1" applyFill="1" applyBorder="1" applyAlignment="1">
      <alignment horizontal="center" vertical="top" wrapText="1"/>
    </xf>
    <xf numFmtId="0" fontId="32" fillId="0" borderId="0" xfId="0" applyFont="1" applyAlignment="1">
      <alignment horizontal="left" vertical="top"/>
    </xf>
    <xf numFmtId="174" fontId="4" fillId="0" borderId="23" xfId="0" applyNumberFormat="1" applyFont="1" applyBorder="1" applyAlignment="1">
      <alignment horizontal="left" vertical="top" wrapText="1"/>
    </xf>
    <xf numFmtId="174" fontId="4" fillId="0" borderId="20" xfId="0" applyNumberFormat="1" applyFont="1" applyBorder="1" applyAlignment="1">
      <alignment horizontal="left" vertical="top" wrapText="1"/>
    </xf>
    <xf numFmtId="0" fontId="4" fillId="0" borderId="0" xfId="0" applyFont="1" applyAlignment="1">
      <alignment horizontal="left" vertical="center"/>
    </xf>
    <xf numFmtId="0" fontId="37" fillId="0" borderId="0" xfId="0" applyFont="1" applyAlignment="1">
      <alignment horizontal="center" vertical="center"/>
    </xf>
    <xf numFmtId="0" fontId="36" fillId="0" borderId="0" xfId="0" applyFont="1" applyAlignment="1">
      <alignment horizontal="center" vertical="top" wrapText="1"/>
    </xf>
    <xf numFmtId="0" fontId="32" fillId="2" borderId="22" xfId="0" applyFont="1" applyFill="1" applyBorder="1" applyAlignment="1">
      <alignment horizontal="center" vertical="top" wrapText="1"/>
    </xf>
    <xf numFmtId="0" fontId="32" fillId="2" borderId="18" xfId="0" applyFont="1" applyFill="1" applyBorder="1" applyAlignment="1">
      <alignment horizontal="center" vertical="top" wrapText="1"/>
    </xf>
    <xf numFmtId="0" fontId="32" fillId="2" borderId="21" xfId="0" applyFont="1" applyFill="1" applyBorder="1" applyAlignment="1">
      <alignment horizontal="center" vertical="top" wrapText="1"/>
    </xf>
    <xf numFmtId="0" fontId="32" fillId="2" borderId="23" xfId="0" applyFont="1" applyFill="1" applyBorder="1" applyAlignment="1">
      <alignment horizontal="center" vertical="top" wrapText="1"/>
    </xf>
    <xf numFmtId="0" fontId="32" fillId="2" borderId="6" xfId="0" applyFont="1" applyFill="1" applyBorder="1" applyAlignment="1">
      <alignment horizontal="center" vertical="top" wrapText="1"/>
    </xf>
    <xf numFmtId="0" fontId="32" fillId="2" borderId="20" xfId="0" applyFont="1" applyFill="1" applyBorder="1" applyAlignment="1">
      <alignment horizontal="center" vertical="top" wrapText="1"/>
    </xf>
    <xf numFmtId="0" fontId="4" fillId="2" borderId="24" xfId="0" applyFont="1" applyFill="1" applyBorder="1" applyAlignment="1">
      <alignment horizontal="center" vertical="top" wrapText="1"/>
    </xf>
    <xf numFmtId="0" fontId="4" fillId="5" borderId="23"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20" xfId="0" applyFont="1" applyFill="1" applyBorder="1" applyAlignment="1">
      <alignment horizontal="left" vertical="top" wrapText="1"/>
    </xf>
    <xf numFmtId="0" fontId="4" fillId="5" borderId="24" xfId="0" applyFont="1" applyFill="1" applyBorder="1" applyAlignment="1">
      <alignment horizontal="left" vertical="top" wrapText="1"/>
    </xf>
    <xf numFmtId="0" fontId="4" fillId="4" borderId="24" xfId="0" applyFont="1" applyFill="1" applyBorder="1" applyAlignment="1">
      <alignment horizontal="left" vertical="top" wrapText="1"/>
    </xf>
    <xf numFmtId="2" fontId="30" fillId="0" borderId="23" xfId="2" applyNumberFormat="1" applyFont="1" applyBorder="1" applyAlignment="1">
      <alignment horizontal="center" vertical="center" wrapText="1"/>
    </xf>
    <xf numFmtId="0" fontId="30" fillId="0" borderId="6" xfId="2" applyFont="1" applyBorder="1" applyAlignment="1">
      <alignment horizontal="center" vertical="center" wrapText="1"/>
    </xf>
    <xf numFmtId="0" fontId="30" fillId="0" borderId="20" xfId="2" applyFont="1" applyBorder="1" applyAlignment="1">
      <alignment horizontal="center" vertical="center" wrapText="1"/>
    </xf>
    <xf numFmtId="2" fontId="35" fillId="0" borderId="23" xfId="2" applyNumberFormat="1" applyFont="1" applyBorder="1" applyAlignment="1">
      <alignment horizontal="left" vertical="top" wrapText="1"/>
    </xf>
    <xf numFmtId="0" fontId="35" fillId="0" borderId="6" xfId="2" applyFont="1" applyBorder="1" applyAlignment="1">
      <alignment horizontal="left" vertical="top" wrapText="1"/>
    </xf>
    <xf numFmtId="0" fontId="35" fillId="0" borderId="20" xfId="2" applyFont="1" applyBorder="1" applyAlignment="1">
      <alignment horizontal="left" vertical="top" wrapText="1"/>
    </xf>
    <xf numFmtId="179" fontId="4" fillId="5" borderId="17" xfId="2" applyNumberFormat="1" applyFont="1" applyFill="1" applyBorder="1" applyAlignment="1">
      <alignment horizontal="center" vertical="top"/>
    </xf>
    <xf numFmtId="179" fontId="4" fillId="5" borderId="10" xfId="2" applyNumberFormat="1" applyFont="1" applyFill="1" applyBorder="1" applyAlignment="1">
      <alignment horizontal="center" vertical="top"/>
    </xf>
    <xf numFmtId="179" fontId="4" fillId="5" borderId="19" xfId="2" applyNumberFormat="1" applyFont="1" applyFill="1" applyBorder="1" applyAlignment="1">
      <alignment horizontal="center" vertical="top"/>
    </xf>
    <xf numFmtId="2" fontId="4" fillId="0" borderId="23" xfId="2" applyNumberFormat="1" applyFont="1" applyBorder="1" applyAlignment="1">
      <alignment horizontal="center" vertical="center" wrapText="1"/>
    </xf>
    <xf numFmtId="2" fontId="4" fillId="0" borderId="6" xfId="2" applyNumberFormat="1" applyFont="1" applyBorder="1" applyAlignment="1">
      <alignment horizontal="center" vertical="center" wrapText="1"/>
    </xf>
    <xf numFmtId="2" fontId="4" fillId="0" borderId="20" xfId="2" applyNumberFormat="1" applyFont="1" applyBorder="1" applyAlignment="1">
      <alignment horizontal="center" vertical="center" wrapText="1"/>
    </xf>
    <xf numFmtId="179" fontId="4" fillId="5" borderId="23" xfId="2" applyNumberFormat="1" applyFont="1" applyFill="1" applyBorder="1" applyAlignment="1">
      <alignment horizontal="center" vertical="top"/>
    </xf>
    <xf numFmtId="179" fontId="4" fillId="5" borderId="6" xfId="2" applyNumberFormat="1" applyFont="1" applyFill="1" applyBorder="1" applyAlignment="1">
      <alignment horizontal="center" vertical="top"/>
    </xf>
    <xf numFmtId="179" fontId="4" fillId="5" borderId="20" xfId="2" applyNumberFormat="1" applyFont="1" applyFill="1" applyBorder="1" applyAlignment="1">
      <alignment horizontal="center" vertical="top"/>
    </xf>
    <xf numFmtId="179" fontId="35" fillId="5" borderId="23" xfId="2" applyNumberFormat="1" applyFont="1" applyFill="1" applyBorder="1" applyAlignment="1">
      <alignment horizontal="center" vertical="top"/>
    </xf>
    <xf numFmtId="179" fontId="35" fillId="5" borderId="6" xfId="2" applyNumberFormat="1" applyFont="1" applyFill="1" applyBorder="1" applyAlignment="1">
      <alignment horizontal="center" vertical="top"/>
    </xf>
    <xf numFmtId="179" fontId="35" fillId="5" borderId="20" xfId="2" applyNumberFormat="1" applyFont="1" applyFill="1" applyBorder="1" applyAlignment="1">
      <alignment horizontal="center" vertical="top"/>
    </xf>
    <xf numFmtId="0" fontId="4" fillId="0" borderId="6" xfId="2" applyFont="1" applyBorder="1" applyAlignment="1">
      <alignment horizontal="center" vertical="center" wrapText="1"/>
    </xf>
    <xf numFmtId="0" fontId="4" fillId="0" borderId="20" xfId="2" applyFont="1" applyBorder="1" applyAlignment="1">
      <alignment horizontal="center" vertical="center" wrapText="1"/>
    </xf>
    <xf numFmtId="0" fontId="4" fillId="4" borderId="23" xfId="0" applyFont="1" applyFill="1" applyBorder="1" applyAlignment="1">
      <alignment horizontal="left" vertical="top" wrapText="1"/>
    </xf>
    <xf numFmtId="0" fontId="4" fillId="4" borderId="6" xfId="0" applyFont="1" applyFill="1" applyBorder="1" applyAlignment="1">
      <alignment horizontal="left" vertical="top" wrapText="1"/>
    </xf>
    <xf numFmtId="0" fontId="4" fillId="4" borderId="20" xfId="0" applyFont="1" applyFill="1" applyBorder="1" applyAlignment="1">
      <alignment horizontal="left" vertical="top" wrapText="1"/>
    </xf>
    <xf numFmtId="2" fontId="35" fillId="0" borderId="6" xfId="2" applyNumberFormat="1" applyFont="1" applyBorder="1" applyAlignment="1">
      <alignment horizontal="left" vertical="top" wrapText="1"/>
    </xf>
    <xf numFmtId="2" fontId="35" fillId="0" borderId="20" xfId="2" applyNumberFormat="1" applyFont="1" applyBorder="1" applyAlignment="1">
      <alignment horizontal="left" vertical="top" wrapText="1"/>
    </xf>
    <xf numFmtId="1" fontId="28" fillId="4" borderId="23" xfId="2" applyNumberFormat="1" applyFont="1" applyFill="1" applyBorder="1" applyAlignment="1">
      <alignment horizontal="left" vertical="top" wrapText="1"/>
    </xf>
    <xf numFmtId="1" fontId="28" fillId="4" borderId="6" xfId="2" applyNumberFormat="1" applyFont="1" applyFill="1" applyBorder="1" applyAlignment="1">
      <alignment horizontal="left" vertical="top" wrapText="1"/>
    </xf>
    <xf numFmtId="1" fontId="28" fillId="4" borderId="20" xfId="2" applyNumberFormat="1" applyFont="1" applyFill="1" applyBorder="1" applyAlignment="1">
      <alignment horizontal="left" vertical="top" wrapText="1"/>
    </xf>
    <xf numFmtId="2" fontId="30" fillId="0" borderId="23" xfId="2" applyNumberFormat="1" applyFont="1" applyBorder="1" applyAlignment="1">
      <alignment horizontal="left" vertical="top" wrapText="1"/>
    </xf>
    <xf numFmtId="0" fontId="30" fillId="0" borderId="6" xfId="2" applyFont="1" applyBorder="1" applyAlignment="1">
      <alignment horizontal="left" vertical="top" wrapText="1"/>
    </xf>
    <xf numFmtId="0" fontId="30" fillId="0" borderId="20" xfId="2" applyFont="1" applyBorder="1" applyAlignment="1">
      <alignment horizontal="left" vertical="top" wrapText="1"/>
    </xf>
    <xf numFmtId="2" fontId="35" fillId="0" borderId="23" xfId="2" quotePrefix="1" applyNumberFormat="1" applyFont="1" applyBorder="1" applyAlignment="1">
      <alignment horizontal="left" vertical="top" wrapText="1"/>
    </xf>
    <xf numFmtId="1" fontId="4" fillId="5" borderId="2" xfId="2" applyNumberFormat="1" applyFont="1" applyFill="1" applyBorder="1" applyAlignment="1">
      <alignment horizontal="left" vertical="top" wrapText="1"/>
    </xf>
    <xf numFmtId="2" fontId="30" fillId="0" borderId="6" xfId="2" applyNumberFormat="1" applyFont="1" applyBorder="1" applyAlignment="1">
      <alignment horizontal="center" vertical="center" wrapText="1"/>
    </xf>
    <xf numFmtId="2" fontId="30" fillId="0" borderId="20" xfId="2" applyNumberFormat="1" applyFont="1" applyBorder="1" applyAlignment="1">
      <alignment horizontal="center" vertical="center" wrapText="1"/>
    </xf>
    <xf numFmtId="2" fontId="35" fillId="5" borderId="23" xfId="2" applyNumberFormat="1" applyFont="1" applyFill="1" applyBorder="1" applyAlignment="1">
      <alignment horizontal="left" vertical="top" wrapText="1"/>
    </xf>
    <xf numFmtId="0" fontId="35" fillId="5" borderId="6" xfId="2" applyFont="1" applyFill="1" applyBorder="1" applyAlignment="1">
      <alignment horizontal="left" vertical="top" wrapText="1"/>
    </xf>
    <xf numFmtId="0" fontId="35" fillId="5" borderId="20" xfId="2" applyFont="1" applyFill="1" applyBorder="1" applyAlignment="1">
      <alignment horizontal="left" vertical="top" wrapText="1"/>
    </xf>
    <xf numFmtId="0" fontId="43" fillId="5" borderId="23" xfId="0" applyFont="1" applyFill="1" applyBorder="1" applyAlignment="1">
      <alignment horizontal="left" vertical="top" wrapText="1"/>
    </xf>
    <xf numFmtId="0" fontId="43" fillId="5" borderId="6" xfId="0" applyFont="1" applyFill="1" applyBorder="1" applyAlignment="1">
      <alignment horizontal="left" vertical="top" wrapText="1"/>
    </xf>
    <xf numFmtId="0" fontId="43" fillId="5" borderId="20" xfId="0" applyFont="1" applyFill="1" applyBorder="1" applyAlignment="1">
      <alignment horizontal="left" vertical="top" wrapText="1"/>
    </xf>
    <xf numFmtId="1" fontId="4" fillId="5" borderId="17" xfId="2" applyNumberFormat="1" applyFont="1" applyFill="1" applyBorder="1" applyAlignment="1">
      <alignment horizontal="left" vertical="top" wrapText="1"/>
    </xf>
    <xf numFmtId="1" fontId="4" fillId="5" borderId="10" xfId="2" applyNumberFormat="1" applyFont="1" applyFill="1" applyBorder="1" applyAlignment="1">
      <alignment horizontal="left" vertical="top" wrapText="1"/>
    </xf>
    <xf numFmtId="1" fontId="4" fillId="5" borderId="19" xfId="2" applyNumberFormat="1" applyFont="1" applyFill="1" applyBorder="1" applyAlignment="1">
      <alignment horizontal="left" vertical="top" wrapText="1"/>
    </xf>
    <xf numFmtId="1" fontId="45" fillId="4" borderId="23" xfId="2" applyNumberFormat="1" applyFont="1" applyFill="1" applyBorder="1" applyAlignment="1">
      <alignment horizontal="left" vertical="top" wrapText="1"/>
    </xf>
    <xf numFmtId="1" fontId="45" fillId="4" borderId="6" xfId="2" applyNumberFormat="1" applyFont="1" applyFill="1" applyBorder="1" applyAlignment="1">
      <alignment horizontal="left" vertical="top" wrapText="1"/>
    </xf>
    <xf numFmtId="1" fontId="45" fillId="4" borderId="20" xfId="2" applyNumberFormat="1" applyFont="1" applyFill="1" applyBorder="1" applyAlignment="1">
      <alignment horizontal="left" vertical="top" wrapText="1"/>
    </xf>
    <xf numFmtId="1" fontId="47" fillId="4" borderId="23" xfId="2" applyNumberFormat="1" applyFont="1" applyFill="1" applyBorder="1" applyAlignment="1">
      <alignment horizontal="left" vertical="top" wrapText="1"/>
    </xf>
    <xf numFmtId="1" fontId="47" fillId="4" borderId="6" xfId="2" applyNumberFormat="1" applyFont="1" applyFill="1" applyBorder="1" applyAlignment="1">
      <alignment horizontal="left" vertical="top" wrapText="1"/>
    </xf>
    <xf numFmtId="1" fontId="47" fillId="4" borderId="20" xfId="2" applyNumberFormat="1" applyFont="1" applyFill="1" applyBorder="1" applyAlignment="1">
      <alignment horizontal="left" vertical="top" wrapText="1"/>
    </xf>
    <xf numFmtId="1" fontId="4" fillId="5" borderId="23" xfId="2" applyNumberFormat="1" applyFont="1" applyFill="1" applyBorder="1" applyAlignment="1">
      <alignment horizontal="left" vertical="top" wrapText="1"/>
    </xf>
    <xf numFmtId="1" fontId="4" fillId="5" borderId="6" xfId="2" applyNumberFormat="1" applyFont="1" applyFill="1" applyBorder="1" applyAlignment="1">
      <alignment horizontal="left" vertical="top" wrapText="1"/>
    </xf>
    <xf numFmtId="1" fontId="4" fillId="5" borderId="20" xfId="2" applyNumberFormat="1" applyFont="1" applyFill="1" applyBorder="1" applyAlignment="1">
      <alignment horizontal="left" vertical="top" wrapText="1"/>
    </xf>
    <xf numFmtId="1" fontId="4" fillId="5" borderId="2" xfId="2" applyNumberFormat="1" applyFont="1" applyFill="1" applyBorder="1" applyAlignment="1">
      <alignment horizontal="center" vertical="top" wrapText="1"/>
    </xf>
    <xf numFmtId="0" fontId="4" fillId="2" borderId="24" xfId="1" applyFont="1" applyFill="1" applyBorder="1" applyAlignment="1">
      <alignment horizontal="center" vertical="top"/>
    </xf>
    <xf numFmtId="10" fontId="4" fillId="2" borderId="23" xfId="1" applyNumberFormat="1" applyFont="1" applyFill="1" applyBorder="1" applyAlignment="1">
      <alignment horizontal="center" vertical="top"/>
    </xf>
    <xf numFmtId="10" fontId="4" fillId="2" borderId="6" xfId="1" applyNumberFormat="1" applyFont="1" applyFill="1" applyBorder="1" applyAlignment="1">
      <alignment horizontal="center" vertical="top"/>
    </xf>
    <xf numFmtId="0" fontId="49" fillId="5" borderId="1" xfId="1" applyFont="1" applyFill="1" applyBorder="1" applyAlignment="1">
      <alignment horizontal="center" vertical="top"/>
    </xf>
    <xf numFmtId="0" fontId="4" fillId="2" borderId="23" xfId="1" applyFont="1" applyFill="1" applyBorder="1" applyAlignment="1">
      <alignment horizontal="center" vertical="center" textRotation="90"/>
    </xf>
    <xf numFmtId="0" fontId="4" fillId="2" borderId="6" xfId="1" applyFont="1" applyFill="1" applyBorder="1" applyAlignment="1">
      <alignment horizontal="center" vertical="center" textRotation="90"/>
    </xf>
    <xf numFmtId="0" fontId="4" fillId="2" borderId="20" xfId="1" applyFont="1" applyFill="1" applyBorder="1" applyAlignment="1">
      <alignment horizontal="center" vertical="center" textRotation="90"/>
    </xf>
    <xf numFmtId="0" fontId="4" fillId="2" borderId="23" xfId="1" applyFont="1" applyFill="1" applyBorder="1" applyAlignment="1">
      <alignment horizontal="center" vertical="top" wrapText="1"/>
    </xf>
    <xf numFmtId="0" fontId="4" fillId="2" borderId="6" xfId="1" applyFont="1" applyFill="1" applyBorder="1" applyAlignment="1">
      <alignment horizontal="center" vertical="top" wrapText="1"/>
    </xf>
    <xf numFmtId="0" fontId="4" fillId="2" borderId="20" xfId="1" applyFont="1" applyFill="1" applyBorder="1" applyAlignment="1">
      <alignment horizontal="center" vertical="top" wrapText="1"/>
    </xf>
    <xf numFmtId="0" fontId="4" fillId="2" borderId="23" xfId="1" applyFont="1" applyFill="1" applyBorder="1" applyAlignment="1">
      <alignment horizontal="center" vertical="top"/>
    </xf>
    <xf numFmtId="0" fontId="4" fillId="2" borderId="20" xfId="1" applyFont="1" applyFill="1" applyBorder="1" applyAlignment="1">
      <alignment horizontal="center" vertical="top"/>
    </xf>
    <xf numFmtId="175" fontId="30" fillId="2" borderId="22" xfId="1" quotePrefix="1" applyNumberFormat="1" applyFont="1" applyFill="1" applyBorder="1" applyAlignment="1">
      <alignment horizontal="left" vertical="center"/>
    </xf>
    <xf numFmtId="175" fontId="30" fillId="2" borderId="18" xfId="1" quotePrefix="1" applyNumberFormat="1" applyFont="1" applyFill="1" applyBorder="1" applyAlignment="1">
      <alignment horizontal="left" vertical="center"/>
    </xf>
    <xf numFmtId="175" fontId="30" fillId="2" borderId="21" xfId="1" quotePrefix="1" applyNumberFormat="1" applyFont="1" applyFill="1" applyBorder="1" applyAlignment="1">
      <alignment horizontal="left" vertical="center"/>
    </xf>
    <xf numFmtId="0" fontId="4" fillId="2" borderId="22" xfId="1" applyFont="1" applyFill="1" applyBorder="1" applyAlignment="1">
      <alignment horizontal="center" vertical="center"/>
    </xf>
    <xf numFmtId="0" fontId="4" fillId="2" borderId="18" xfId="1" applyFont="1" applyFill="1" applyBorder="1" applyAlignment="1">
      <alignment horizontal="center" vertical="center"/>
    </xf>
    <xf numFmtId="0" fontId="4" fillId="2" borderId="21" xfId="1" applyFont="1" applyFill="1" applyBorder="1" applyAlignment="1">
      <alignment horizontal="center" vertical="center"/>
    </xf>
    <xf numFmtId="0" fontId="4" fillId="5" borderId="23" xfId="1" applyFont="1" applyFill="1" applyBorder="1" applyAlignment="1">
      <alignment horizontal="center" vertical="top" wrapText="1"/>
    </xf>
    <xf numFmtId="0" fontId="4" fillId="5" borderId="21" xfId="1" applyFont="1" applyFill="1" applyBorder="1" applyAlignment="1">
      <alignment horizontal="center" vertical="top" wrapText="1"/>
    </xf>
    <xf numFmtId="0" fontId="31" fillId="2" borderId="22" xfId="1" applyFont="1" applyFill="1" applyBorder="1" applyAlignment="1">
      <alignment horizontal="center" vertical="center"/>
    </xf>
    <xf numFmtId="0" fontId="31" fillId="2" borderId="18" xfId="1" applyFont="1" applyFill="1" applyBorder="1" applyAlignment="1">
      <alignment horizontal="center" vertical="center"/>
    </xf>
    <xf numFmtId="0" fontId="31" fillId="2" borderId="21" xfId="1" applyFont="1" applyFill="1" applyBorder="1" applyAlignment="1">
      <alignment horizontal="center" vertical="center"/>
    </xf>
    <xf numFmtId="1" fontId="30" fillId="5" borderId="17" xfId="2" applyNumberFormat="1" applyFont="1" applyFill="1" applyBorder="1" applyAlignment="1">
      <alignment horizontal="left" vertical="top" wrapText="1"/>
    </xf>
    <xf numFmtId="1" fontId="30" fillId="5" borderId="10" xfId="2" applyNumberFormat="1" applyFont="1" applyFill="1" applyBorder="1" applyAlignment="1">
      <alignment horizontal="left" vertical="top" wrapText="1"/>
    </xf>
    <xf numFmtId="1" fontId="30" fillId="5" borderId="19" xfId="2" applyNumberFormat="1" applyFont="1" applyFill="1" applyBorder="1" applyAlignment="1">
      <alignment horizontal="left" vertical="top" wrapText="1"/>
    </xf>
    <xf numFmtId="2" fontId="30" fillId="0" borderId="6" xfId="2" applyNumberFormat="1" applyFont="1" applyBorder="1" applyAlignment="1">
      <alignment horizontal="left" vertical="top" wrapText="1"/>
    </xf>
    <xf numFmtId="2" fontId="30" fillId="0" borderId="20" xfId="2" applyNumberFormat="1" applyFont="1" applyBorder="1" applyAlignment="1">
      <alignment horizontal="left" vertical="top" wrapText="1"/>
    </xf>
    <xf numFmtId="1" fontId="43" fillId="5" borderId="17" xfId="2" applyNumberFormat="1" applyFont="1" applyFill="1" applyBorder="1" applyAlignment="1">
      <alignment horizontal="left" vertical="top" wrapText="1"/>
    </xf>
    <xf numFmtId="1" fontId="43" fillId="5" borderId="10" xfId="2" applyNumberFormat="1" applyFont="1" applyFill="1" applyBorder="1" applyAlignment="1">
      <alignment horizontal="left" vertical="top" wrapText="1"/>
    </xf>
    <xf numFmtId="1" fontId="43" fillId="5" borderId="19" xfId="2" applyNumberFormat="1" applyFont="1" applyFill="1" applyBorder="1" applyAlignment="1">
      <alignment horizontal="left" vertical="top" wrapText="1"/>
    </xf>
    <xf numFmtId="179" fontId="4" fillId="5" borderId="24" xfId="2" applyNumberFormat="1" applyFont="1" applyFill="1" applyBorder="1" applyAlignment="1">
      <alignment horizontal="center" vertical="top"/>
    </xf>
  </cellXfs>
  <cellStyles count="3">
    <cellStyle name="Normal" xfId="0" builtinId="0"/>
    <cellStyle name="Normal 2" xfId="1" xr:uid="{1DDCFC4D-1489-4667-934F-652E30596284}"/>
    <cellStyle name="Normal_July-14 Report &amp; Cover Page 2" xfId="2" xr:uid="{AB76E126-1393-4D57-A082-142324739AC7}"/>
  </cellStyles>
  <dxfs count="21">
    <dxf>
      <font>
        <color theme="0"/>
      </font>
    </dxf>
    <dxf>
      <font>
        <color theme="0"/>
      </font>
    </dxf>
    <dxf>
      <font>
        <color theme="0"/>
      </font>
    </dxf>
    <dxf>
      <font>
        <color theme="0"/>
      </font>
      <fill>
        <patternFill>
          <bgColor theme="0"/>
        </patternFill>
      </fill>
    </dxf>
    <dxf>
      <font>
        <color theme="0"/>
      </font>
    </dxf>
    <dxf>
      <font>
        <color theme="0"/>
      </font>
    </dxf>
    <dxf>
      <font>
        <color theme="0"/>
      </font>
      <fill>
        <patternFill>
          <bgColor theme="0"/>
        </patternFill>
      </fill>
    </dxf>
    <dxf>
      <font>
        <color theme="0"/>
      </font>
      <fill>
        <patternFill>
          <bgColor theme="0"/>
        </patternFill>
      </fill>
    </dxf>
    <dxf>
      <font>
        <color theme="0"/>
      </font>
    </dxf>
    <dxf>
      <numFmt numFmtId="181" formatCode="[$-5000445]0%"/>
    </dxf>
    <dxf>
      <numFmt numFmtId="181" formatCode="[$-5000445]0%"/>
    </dxf>
    <dxf>
      <numFmt numFmtId="181" formatCode="[$-5000445]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212</xdr:row>
      <xdr:rowOff>0</xdr:rowOff>
    </xdr:from>
    <xdr:ext cx="9267266" cy="1133857"/>
    <xdr:pic>
      <xdr:nvPicPr>
        <xdr:cNvPr id="2" name="Picture 1">
          <a:extLst>
            <a:ext uri="{FF2B5EF4-FFF2-40B4-BE49-F238E27FC236}">
              <a16:creationId xmlns:a16="http://schemas.microsoft.com/office/drawing/2014/main" id="{2F033210-3CF4-4037-8227-FEB0D51BB39B}"/>
            </a:ext>
          </a:extLst>
        </xdr:cNvPr>
        <xdr:cNvPicPr>
          <a:picLocks noChangeAspect="1"/>
        </xdr:cNvPicPr>
      </xdr:nvPicPr>
      <xdr:blipFill>
        <a:blip xmlns:r="http://schemas.openxmlformats.org/officeDocument/2006/relationships" r:embed="rId1"/>
        <a:stretch>
          <a:fillRect/>
        </a:stretch>
      </xdr:blipFill>
      <xdr:spPr>
        <a:xfrm>
          <a:off x="3714750" y="40386000"/>
          <a:ext cx="9267266" cy="1133857"/>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Drive%20E\MONTHLY%20PROGRESS%20REPORT\2026-27\1.%20July-2026\Progress%20report%20July-2026.xlsx" TargetMode="External"/><Relationship Id="rId1" Type="http://schemas.openxmlformats.org/officeDocument/2006/relationships/externalLinkPath" Target="/Drive%20E/MONTHLY%20PROGRESS%20REPORT/2026-27/1.%20July-2026/Progress%20report%20July-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২০২৬-২৭ চলমান ও ২০২৫-২৬ সমাপ্ত "/>
      <sheetName val="Common Goal"/>
      <sheetName val="30%-60%"/>
      <sheetName val="চলমান প্রকল্প  (May-2026)"/>
      <sheetName val="MDRM (কার্যপত্র) (2)"/>
      <sheetName val="Sheet9"/>
      <sheetName val="নির্বাচনী ইশতেহার (2)"/>
      <sheetName val="Sheet1 (3)"/>
      <sheetName val="Sheet1 (2)"/>
      <sheetName val="PD Office List (2)"/>
      <sheetName val="PD Office List"/>
      <sheetName val="Sheet5"/>
      <sheetName val="All Budget"/>
      <sheetName val="ছক ঙ (Invest. Summary)"/>
      <sheetName val="PD List"/>
      <sheetName val="Budget Detail"/>
      <sheetName val="Sheet3"/>
      <sheetName val="D1"/>
      <sheetName val="D2"/>
      <sheetName val="বাংলা(কভার)"/>
      <sheetName val="বাংলা"/>
      <sheetName val="Top"/>
      <sheetName val="DRM"/>
      <sheetName val="MDRM (কার্যপত্র)"/>
      <sheetName val="Top-L"/>
      <sheetName val="পিডি তালিকা"/>
      <sheetName val="DRM-B"/>
      <sheetName val="DRM Power Point"/>
      <sheetName val="PPT Data"/>
      <sheetName val="পিডি তালিকা (3)"/>
      <sheetName val="কোয়ার্টার"/>
      <sheetName val="প্রধানমন্‌ত্রীর সমন্বয় সভা "/>
      <sheetName val="PPT(2)"/>
      <sheetName val="Sheet6"/>
      <sheetName val="Sheet1"/>
      <sheetName val="DRM Power Point (4)"/>
      <sheetName val="DRM Power Point (2)"/>
      <sheetName val="DRM Power Point (3)"/>
      <sheetName val="DRM Power Point (CPLO)"/>
      <sheetName val="PPT(3)"/>
      <sheetName val="Power Point"/>
      <sheetName val="Sheet2"/>
      <sheetName val="Sheet4"/>
      <sheetName val="PPT(4)"/>
      <sheetName val="প্রকল্প তথ্য ২০২৪-২৫ অর্থ বছর"/>
      <sheetName val="Country (Financial Agency)"/>
      <sheetName val="Sheet7"/>
      <sheetName val="নির্বাচনী ইশতেহার"/>
      <sheetName val="Master Pl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2">
          <cell r="AP2" t="str">
            <v>২২৪০৯০৮০০: বাংলাদেশ রেলওয়ের কুলাউড়া-শাহবাজপুর সেকশনের পুনর্বাসন ( ২য় সংশোধিত)। (এলওসি), ০১.০৭.২০১১ হতে ৩১.১২.২০২৭, প্রকল্প পরিচালক, মোঃ সুলতান আলী, মোবা: ০১৭১১৬৯২৯২৯</v>
          </cell>
          <cell r="HH2" t="str">
            <v xml:space="preserve">সিদ্ধান্ত: 
বাস্তবায়ন: </v>
          </cell>
        </row>
        <row r="3">
          <cell r="AP3" t="str">
            <v>২২৪০৮৯২০০: বাংলাদেশ রেলওয়ের ঢাকা-টঙ্গী সেকশনের ৩য় ও ৪র্থ ডুয়েল গেজ লাইন এবং টঙ্গী-জয়দেবপুর সেকশনে ডুয়েল গেজ ডাবল লাইন নির্মাণ (২য় সংশোধিত)। (এলওসি), ০১.০৭.২০১২ হতে ৩০.০৬.২০২৭, প্রকল্প পরিচালক, নাজনীন আরা কেয়া, মোবা: ০১৭১১৫০৬১১৩</v>
          </cell>
          <cell r="HH3" t="str">
            <v xml:space="preserve">সিদ্ধান্ত: 
বাস্তবায়ন: </v>
          </cell>
        </row>
        <row r="4">
          <cell r="AP4" t="str">
            <v>২২৪০৮৯৭০০: ঢাকা-নারায়ণগঞ্জ সেকশনে বিদ্যমান মিটারগেজ রেল লাইনের সমান্তরাল একটি ডুয়েলগেজ রেল লাইন নির্মাণ (১ম সংশোধিত)। (ডিআরজিএ), ০১.০৭.২০১৪ হতে ৩০.০৬.২০২৬, প্রকল্প পরিচালক, মোঃ সেলিম রউফ, মোবা: ০১৩২৫০৮৭৩০১</v>
          </cell>
          <cell r="AY4">
            <v>24954.51</v>
          </cell>
          <cell r="HH4" t="str">
            <v xml:space="preserve">সিদ্ধান্ত: 
বাস্তবায়ন: </v>
          </cell>
        </row>
        <row r="5">
          <cell r="AP5" t="str">
            <v>২২৪০৮৮৩০০: বাংলাদেশ রেলওয়ের পূর্বাঞ্চলের লেভেল ক্রসিং গেইটসমূহের পুনর্বাসন ও মান উন্নয়ন (৫ম সংশোধিত)। (জিওবি), ০১.০৭.২০১৫ হতে ৩০.০৬.২০২৭, প্রকল্প পরিচালক, শেখ নাইমুল হক, মোবা: ০১৭১১৬৯১১৭৭</v>
          </cell>
          <cell r="HH5" t="str">
            <v xml:space="preserve">সিদ্ধান্ত: 
বাস্তবায়ন: </v>
          </cell>
        </row>
        <row r="6">
          <cell r="AP6" t="str">
            <v>২২৪০৮৮৪০০: বাংলাদেশ রেলওয়ের পশ্চিমাঞ্চলের লেভেল ক্রসিং গেইটসমূহের পুনর্বাসন ও মান উন্নয়ন (৪র্থ সংশোধিত)। (জিওবি), ০১.০৭.২০১৫ হতে ৩০.০৬.২০২৭, নির্বাহী প্রকৌশলী/পিএন্ডডি, রাজশাহী, বীরবল মন্ডল, মোবা: ০১৭১১৬৯২৮৭০</v>
          </cell>
          <cell r="HH6" t="str">
            <v xml:space="preserve">সিদ্ধান্ত: 
বাস্তবায়ন: </v>
          </cell>
        </row>
        <row r="7">
          <cell r="AP7" t="str">
            <v>২২৪০৯০০০০: পদ্মা সেতু রেল সংযোগ (২য় সংশোধিত)। (চায়না), ০১.০১.২০১৬ হতে ৩০.০৬.২০২৭, প্রকল্প পরিচালক (পিবিআরএলপি), নাজনীন আরা কেয়া, মোবা: ০১৭৭০৭৯৯৮৯৯</v>
          </cell>
          <cell r="HH7" t="str">
            <v xml:space="preserve">সিদ্ধান্ত: 
বাস্তবায়ন: </v>
          </cell>
        </row>
        <row r="8">
          <cell r="AP8" t="str">
            <v>২২৪০৮৮২০০: যমুনা রেল সেতু প্রকল্প (২য় সংশোধিত)। (জাইকা), ০১.০৭.২০১৬ হতে ৩০.০৬.২০২৭, প্রকল্প পরিচালক, আল ফাত্তাহ মোঃ মাসউদুর রহমান, মোবা: ০১৭১১৫০৬১০৫</v>
          </cell>
          <cell r="HH8" t="str">
            <v xml:space="preserve">সিদ্ধান্ত: 
বাস্তবায়ন: </v>
          </cell>
        </row>
        <row r="9">
          <cell r="AP9" t="str">
            <v>২২৪২৬৯১০০: মধুখালী হতে কামারখালী হয়ে মাগুরা শহর পর্যন্ত ব্রডগেজ রেলপথ নির্মাণ  (১ম সংশোধিত)। (জিওবি), ০১.০৫.২০১৮ হতে ৩১.১২.২০২৭, প্রকল্প পরিচালক, মোঃ আহসান জাবির, মোবা: ০১৭১১৬৯১৫৭৩</v>
          </cell>
          <cell r="HH9" t="str">
            <v xml:space="preserve">সিদ্ধান্ত: 
বাস্তবায়ন: </v>
          </cell>
        </row>
        <row r="10">
          <cell r="AP10" t="str">
            <v>২২৪২৬৯২০০: বাংলাদেশ রেলওয়ের খুলনা-দর্শনা জংশন সেকসনে ডাবল লাইন রেলপথ নির্মাণ। (এলওসি), ০১.০১.২০১৮ হতে ৩১.১২.২০২৫, প্রকল্প পরিচালক (অতিরিক্ত দায়িত্ব), মোঃ মনিরুল ইসলাম ফিরোজী, মোবা: ০১৭১১৫৬৪৫৭৫</v>
          </cell>
          <cell r="HH10" t="str">
            <v xml:space="preserve">সিদ্ধান্ত: 
বাস্তবায়ন: </v>
          </cell>
        </row>
        <row r="11">
          <cell r="AP11" t="str">
            <v>২২৪২৬৯৯০০: বগুড়া হতে শহীদ এম মনসুর আলী স্টেশন, সিরাজগঞ্জ পর্যন্ত নতুন ডুয়েলগেজ রেলপথ নির্মাণ। (এলওসি), ০১.০৭.২০১৮ হতে ৩০.০৬.২০২৬, প্রকল্প পরিচালক , মোঃ আবু জাফর মিঞা, মোবা: ০১৭১১৬৯২৯৪২</v>
          </cell>
          <cell r="HH11" t="str">
            <v xml:space="preserve">সিদ্ধান্ত: 
বাস্তবায়ন: </v>
          </cell>
        </row>
        <row r="12">
          <cell r="AP12" t="str">
            <v>২২৪২৭১৮০০: বাংলাদেশ রেলওয়ের জয়দেবপুর হতে ঈশ্বরদী পর্যন্ত ডুয়েল গেজ ডাবল লাইন নির্মাণ প্রকল্প। (জাইকা), ০১.০১.২০১৯ হতে ৩১.১২.২০২৭, প্রকল্প পরিচালক, মোঃ মনিরুল ইসলাম ফিরোজী, মোবা: ০১৭১১৫৬৪৫৭৫</v>
          </cell>
          <cell r="HH12" t="str">
            <v xml:space="preserve">সিদ্ধান্ত: 
বাস্তবায়ন: </v>
          </cell>
        </row>
        <row r="13">
          <cell r="AP13" t="str">
            <v xml:space="preserve">২২৪৩০৮৭০০: বাংলাদেশ রেলওয়ের আখাউড়া-সিলেট সেকশনের মিটারগেজ রেল লাইনকে ডুয়েলগেজ রেললাইনে রূপান্তর। (চায়না), ০১.০৪.২০১৯ হতে ৩০.০৬.২০২৫, প্রকল্প পরিচালক, , মোবা: </v>
          </cell>
          <cell r="HH13" t="str">
            <v xml:space="preserve">সিদ্ধান্ত: 
বাস্তবায়ন: </v>
          </cell>
        </row>
        <row r="14">
          <cell r="AP14" t="str">
            <v>২২৪৩৬৩৬০০: বাংলাদেশ রেলওয়ের জন্য ২০০ ব্রডগেজ (বিজি) প্যাসেঞ্জার ক্যারেজ সংগ্রহ। (ইআইবি), ০১.০৭.২০২২  হতে ৩০.০৬.২০২৭, প্রকল্প পরিচালক, মোঃ জয়দুল ইসলাম, মোবা: ০১৭১১৬৯২৮৯৩</v>
          </cell>
          <cell r="HH14" t="str">
            <v xml:space="preserve">সিদ্ধান্ত: 
বাস্তবায়ন: </v>
          </cell>
        </row>
        <row r="15">
          <cell r="AP15" t="str">
            <v>২২৪৩৭৪১০০: বাংলাদেশ রেলওয়ের পশ্চিমাঞ্চলের জন্য  ৫০টি বিজি ও ৫০টি এমজি যাত্রীবাহী ক্যারেজ পুনর্বাসন। (জিওবি), ০১.০৭.২০২২ হতে ৩০.০৬.২০২৭, প্রকল্প পরিচালক, শাহ সুফী নূর মোহাম্মদ, মোবা: ০১৭১১৫০৬১৩৪</v>
          </cell>
          <cell r="HH15" t="str">
            <v xml:space="preserve">সিদ্ধান্ত: 
বাস্তবায়ন: </v>
          </cell>
        </row>
        <row r="16">
          <cell r="AP16" t="str">
            <v>২২৪৩৭৪২০০: ২০২২ সালের বন্যায় মারাত্মকভাবে ক্ষতিগ্রস্ত বাংলাদেশ রেলওয়ের সিলেট-ছাতকবাজার সেকশন (মিটারগেজ) পুনর্বাসন। (এডিবি), ০১.০৪.২০২৩ হতে ৩০.০৬.২০২৭, প্রকল্প পরিচালক, মোহাম্মদ মহিউদ্দিন আরিফ, মোবা: ০১৭১১৬৯১০৫৭</v>
          </cell>
          <cell r="HH16" t="str">
            <v xml:space="preserve">সিদ্ধান্ত: 
বাস্তবায়ন: </v>
          </cell>
        </row>
        <row r="17">
          <cell r="AP17" t="str">
            <v>২২৪৩৭৮৫০০: বাংলাদেশ রেলওয়ের পশ্চিমাঞ্চলের ঈশ্বরদী-পাবর্তীপুর সেকশনের স্টেশন সমূহের সিগন্যালিং ও ইন্টারলকিং ব্যবস্থার প্রতিস্থাপন ও আধুনিকীকরণ। (ইডিসিএফ), ০১.০৭.২০২৩ থেকে   ৩০.০৬.২০২৭, প্রকল্প পরিচালক, সৈয়দ মোঃ শাহিদুজ্জামান, মোবা: ০১৭০৯৯৯৯০৯৩</v>
          </cell>
          <cell r="HH17" t="str">
            <v xml:space="preserve">সিদ্ধান্ত: 
বাস্তবায়ন: </v>
          </cell>
        </row>
        <row r="18">
          <cell r="AP18" t="str">
            <v>২২৪৩৯৬৯০০: ধীরাশ্রম আইসিডি নির্মাণের লক্ষ্যে জমি অধিগ্রহণসহ পুবাইল-ধীরাশ্রম রেল লিংক নির্মাণ। (জিওবি), ০১.১০.২০২৩ হতে ৩০.০৯.২০২৬, প্রকল্প পরিচালক, মোঃ হামিদুর রহমান, মোবা: ০১৭১১৬৯১১৬১</v>
          </cell>
          <cell r="HH18" t="str">
            <v xml:space="preserve">সিদ্ধান্ত: 
বাস্তবায়ন: </v>
          </cell>
        </row>
        <row r="19">
          <cell r="AP19" t="str">
            <v>২২৪৩৯৪০০০: চট্টগ্রাম- দোহাজারী মিটার গেজ রেলপথকে ডুয়েল গেজ রেলপথে রূপান্তর। (এডিবি), ০১.০৭.২০২৩ হতে ৩০.০৬.২০২৮ , প্রকল্প পরিচালক , মোঃ আসাদুল হক, মোবা: ০১৭১১৬৯১৬৬৪</v>
          </cell>
          <cell r="HH19" t="str">
            <v xml:space="preserve">সিদ্ধান্ত: 
বাস্তবায়ন: </v>
          </cell>
        </row>
        <row r="20">
          <cell r="AP20" t="str">
            <v>২২৪৪০৪৮০০: কালুরঘাটে কর্ণফুলি নদীর উপর একটি রেল কাম রোড সেতু নির্মাণ।  (ইডিসিএফ), ০১.০৭.২০২৪ হতে ৩১.১২.২০৩০, প্রকল্প পরিচালক , মোঃ আবুল কালাম চৌধুরী, মোবা: ০১৭৫৫৫০০৪৭৬</v>
          </cell>
          <cell r="HH20" t="str">
            <v xml:space="preserve">সিদ্ধান্ত: 
বাস্তবায়ন: </v>
          </cell>
        </row>
        <row r="21">
          <cell r="AP21" t="str">
            <v>২২৪৪১৪৮০০: বাংলাদেশ রেলওয়ে পূর্বাঞ্চলের রেলপথ রক্ষণাবেক্ষণ ও পুনর্বাসন প্রকল্প। (জিওবি), ০১.০৭.২০২৫ হতে ৩০.০৬.২০২৯, প্রকল্প পরিচালক , মোঃ তানভিরুল ইসলাম, মোবা: ০১৭১১৫০৬১০১</v>
          </cell>
          <cell r="HH21" t="str">
            <v xml:space="preserve">সিদ্ধান্ত: 
বাস্তবায়ন: </v>
          </cell>
        </row>
        <row r="22">
          <cell r="AP22" t="str">
            <v>২২২০১৯৯০০: বাংলাদেশ রেলওয়ে ট্রেনিং একাডেমী আধুনিকায়ন ও সম্প্রসারণের লক্ষ্যে সম্ভাব্যতা সমীক্ষাসহ বিশদ নকশা প্রণয়ন। (জিওবি), ০১.০৭.২০২৫ হতে ৩১.১০.২০২৬, প্রকল্প পরিচালক , জেবুন্নেছা জেরী, মোবা: ০১৭১১৬৯১০২৪</v>
          </cell>
          <cell r="HH22" t="str">
            <v xml:space="preserve">সিদ্ধান্ত: 
বাস্তবায়ন: </v>
          </cell>
        </row>
        <row r="23">
          <cell r="AP23" t="str">
            <v>২২৪৪২৫৭০০: বাংলাদেশ রেলওয়ে পশ্চিমাঞ্চলের রেলপথ রক্ষণাবেক্ষণ ও পুনর্বাসন (১ম পর্যায়) (জিওবি), ০১.০৩.২০২৬ হতে ২৮.০২.২০৩১, প্রকল্প পরিচালক (ফোকাল পয়েন্ট কর্মকর্তা), আহম্মদ হোসেন মাসুম, মোবা: ০১৭১১৫০৬১০২</v>
          </cell>
        </row>
        <row r="24">
          <cell r="AP24" t="str">
            <v>২২৩০৪০৫০০: রেল যোগাযোগ ব্যবস্থার উন্নয়নে সুবিধাদি প্রস্তুতিমূলক কারিগরী সহায়তা (১ম সংশোধিত)। (এডিবি), ০১.০৭.২০২০ হতে ৩০.০৬.২০২৭, প্রকল্প পরিচালক, মোঃআবিদুর রহমান, মোবা: ০১৭১১৬৯১১৭৫</v>
          </cell>
          <cell r="HH24" t="str">
            <v xml:space="preserve">সিদ্ধান্ত: 
বাস্তবায়ন: </v>
          </cell>
        </row>
        <row r="25">
          <cell r="AP25" t="str">
            <v>২২৩০৪৮৮০০: রেলওয়ের মাধ্যমে কনটেইনার ফ্রেইট কার্গো পরিবহনের সুবিধা যাচাইয়ের জন্য কারিগরি সহায়তা।  (এডিবি), ০৬.০৪.২০২৩ হতে ৩০.০৬.২০২৬, যুগ্ম মহাপরিচালক (অপারেশন), মোঃ শহিদুল ইসলাম, মোবা: ০১৭১১৫০৬১১৮</v>
          </cell>
          <cell r="HH25" t="str">
            <v xml:space="preserve">সিদ্ধান্ত: 
বাস্তবায়ন: </v>
          </cell>
        </row>
        <row r="26">
          <cell r="AP26" t="str">
            <v>২২৩০৫১৩০০: জয়দেবপুর-ঈশ্বরদী সেকশনের ডুয়েলগেজ ডাবল লাইন নির্মাণ (প্রকৌশল সেবা) সংক্রান্ত কারিগরী সহায়তা প্রকল্প (জাইকা), ০১.০৭.২০২৩ হতে ৩০.০৬.২০২৭, প্রকল্প পরিচালক (অতিরিক্ত দায়িত্ব), মোঃ মনিরুল ইসলাম ফিরোজী, মোবা: ০১৭১১৫৬৪৫৭৫</v>
          </cell>
          <cell r="HH26" t="str">
            <v xml:space="preserve">সিদ্ধান্ত: 
বাস্তবায়ন: </v>
          </cell>
        </row>
        <row r="27">
          <cell r="AP27" t="str">
            <v>২২৩০৫০০০০: রেলওয়ের নিরাপত্তা বৃদ্ধি এবং সুরক্ষা বাস্তবায়ন বিষয়ে বাংলাদেশ রেলওয়ের দক্ষতা উন্নয়নে কার্যপরিচালনা কারিগরি সহায়তা। (এডিবি), ১৫.১০.২০২৩ হতে ৩০.০৬.২০২৮ , প্রকল্প পরিচালক, মোঃ আবুল কালাম চৌধুরী, মোবা: ০১৭৫৫৫০০৪৭৬</v>
          </cell>
          <cell r="HH27" t="str">
            <v xml:space="preserve">সিদ্ধান্ত: 
বাস্তবায়ন: </v>
          </cell>
        </row>
        <row r="28">
          <cell r="AP28" t="str">
            <v>২২৩০৫৫৭০০: গ্রীন রেলওয়ে পরিবহন প্রস্তুতিমূলক কারিগরি সহায়তা। (বিশ্ব ব্যাংক), ০১.০৪.২০২৫ হতে ৩১.০৩.২০২৭, প্রকল্প পরিচালক, মোঃ আরমান হোসেন, মোবা: ০১৭১১৬৯১০২৫</v>
          </cell>
          <cell r="HH28" t="str">
            <v xml:space="preserve">সিদ্ধান্ত: 
বাস্তবায়ন: </v>
          </cell>
        </row>
        <row r="29">
          <cell r="AP29" t="str">
            <v>২২৩০৫৪৩০০: বাংলাদেশ রেলওয়ের অপারেশনাল দক্ষতার উন্নতি।  (এডিবি), ০১.০১.২০২৫ হতে ৩১.১২.২০২৬, প্রকল্প পরিচালক, মোঃ মিজানুর রহমান, মোবা: ০১৯১৪৫২৪১৬৩</v>
          </cell>
          <cell r="HH29" t="str">
            <v xml:space="preserve">সিদ্ধান্ত: 
বাস্তবায়ন: </v>
          </cell>
        </row>
        <row r="30">
          <cell r="AP30" t="str">
            <v>২২৩০৫৬০০০: বাংলাদেশ রেলওয়ের রোলিং স্টক ব্যবস্থাপনা এবং রক্ষণাবেক্ষণ উন্নয়ন প্রকল্প। (দক্ষিণ কোরিয়া), ০১.০৭.২০২৫ হতে ৩০.০৬.২০২৭, প্রকল্প পরিচালক, ফকির মোঃ মহিউদ্দীন, মোবা: ০১৭১১৬৯২৯৬৫</v>
          </cell>
          <cell r="HH30" t="str">
            <v xml:space="preserve">সিদ্ধান্ত: 
বাস্তবায়ন: </v>
          </cell>
        </row>
        <row r="31">
          <cell r="AP31" t="str">
            <v>২২৩০৫৮৫০০: বাংলাদেশ রেলওয়ের রোলিংস্টক (ক্যারেজ) ব্যবস্থাপনা এবং রক্ষণাবেক্ষণ উন্নয়ন প্রকল্প। (দক্ষিণ কোরিয়া), ০১.০১.২০২৬ হতে ৩১.১২.২০২৭, প্রকল্প পরিচালক, ফকির মোঃ মহিউদ্দীন, মোবা: ০১৭১১৬৯২৯৬৬</v>
          </cell>
          <cell r="HH31" t="str">
            <v xml:space="preserve">সিদ্ধান্ত: 
বাস্তবায়ন: </v>
          </cell>
        </row>
      </sheetData>
      <sheetData sheetId="18">
        <row r="1">
          <cell r="D1" t="str">
            <v>জুলাই</v>
          </cell>
          <cell r="F1" t="str">
            <v>২০২৬</v>
          </cell>
        </row>
        <row r="2">
          <cell r="F2" t="str">
            <v>২০২৬</v>
          </cell>
          <cell r="G2" t="str">
            <v>-</v>
          </cell>
          <cell r="H2" t="str">
            <v>২০২৭</v>
          </cell>
        </row>
        <row r="4">
          <cell r="D4" t="str">
            <v>এডিপি</v>
          </cell>
        </row>
        <row r="6">
          <cell r="P6" t="str">
            <v>(ঙ) ইডিসিএফ অর্থায়ন প্রকল্প</v>
          </cell>
        </row>
        <row r="9">
          <cell r="P9" t="str">
            <v>(জ) ইআইবি অর্থায়ন প্রকল্প</v>
          </cell>
        </row>
        <row r="10">
          <cell r="P10" t="str">
            <v>(ঝ) কারিগরি সহায়তা (টিএ) প্রকল্প:</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273AE-AF6F-45F7-BA9B-613C071B748A}">
  <sheetPr>
    <tabColor rgb="FF006600"/>
  </sheetPr>
  <dimension ref="A1:P274"/>
  <sheetViews>
    <sheetView showGridLines="0" view="pageBreakPreview" zoomScale="85" zoomScaleNormal="70" zoomScaleSheetLayoutView="85" workbookViewId="0">
      <selection activeCell="P22" sqref="P22"/>
    </sheetView>
  </sheetViews>
  <sheetFormatPr defaultColWidth="9.28515625" defaultRowHeight="18.75" x14ac:dyDescent="0.25"/>
  <cols>
    <col min="1" max="1" width="13.42578125" style="1" customWidth="1"/>
    <col min="2" max="2" width="15.7109375" style="1" customWidth="1"/>
    <col min="3" max="3" width="21.5703125" style="1" customWidth="1"/>
    <col min="4" max="4" width="22.28515625" style="1" customWidth="1"/>
    <col min="5" max="5" width="18.42578125" style="1" customWidth="1"/>
    <col min="6" max="6" width="2.5703125" style="1" customWidth="1"/>
    <col min="7" max="7" width="13.42578125" style="1" customWidth="1"/>
    <col min="8" max="8" width="15.7109375" style="1" customWidth="1"/>
    <col min="9" max="9" width="21.5703125" style="1" customWidth="1"/>
    <col min="10" max="10" width="22.28515625" style="1" customWidth="1"/>
    <col min="11" max="11" width="18.42578125" style="1" customWidth="1"/>
    <col min="12" max="16384" width="9.28515625" style="1"/>
  </cols>
  <sheetData>
    <row r="1" spans="1:11" ht="34.5" customHeight="1" x14ac:dyDescent="0.25">
      <c r="A1" s="435" t="s">
        <v>12</v>
      </c>
      <c r="B1" s="435"/>
      <c r="C1" s="435"/>
      <c r="D1" s="435"/>
      <c r="E1" s="435"/>
      <c r="F1" s="435"/>
      <c r="G1" s="435"/>
      <c r="H1" s="435"/>
      <c r="I1" s="435"/>
      <c r="J1" s="435"/>
      <c r="K1" s="435"/>
    </row>
    <row r="2" spans="1:11" ht="39" customHeight="1" x14ac:dyDescent="0.25">
      <c r="A2" s="436" t="s">
        <v>97</v>
      </c>
      <c r="B2" s="436"/>
      <c r="C2" s="436"/>
      <c r="D2" s="436"/>
      <c r="E2" s="436"/>
      <c r="F2" s="436"/>
      <c r="G2" s="436"/>
      <c r="H2" s="436"/>
      <c r="I2" s="436"/>
      <c r="J2" s="436"/>
      <c r="K2" s="436"/>
    </row>
    <row r="3" spans="1:11" ht="24" customHeight="1" x14ac:dyDescent="0.25">
      <c r="A3" s="437" t="s">
        <v>98</v>
      </c>
      <c r="B3" s="438"/>
      <c r="C3" s="438"/>
      <c r="D3" s="438"/>
      <c r="E3" s="439"/>
      <c r="F3" s="80"/>
      <c r="G3" s="437" t="s">
        <v>99</v>
      </c>
      <c r="H3" s="438"/>
      <c r="I3" s="438"/>
      <c r="J3" s="438"/>
      <c r="K3" s="439"/>
    </row>
    <row r="4" spans="1:11" ht="24" customHeight="1" x14ac:dyDescent="0.25">
      <c r="A4" s="431" t="s">
        <v>100</v>
      </c>
      <c r="B4" s="432"/>
      <c r="C4" s="432"/>
      <c r="D4" s="79">
        <v>30</v>
      </c>
      <c r="E4" s="78"/>
      <c r="F4" s="74"/>
      <c r="G4" s="431" t="s">
        <v>100</v>
      </c>
      <c r="H4" s="432"/>
      <c r="I4" s="432"/>
      <c r="J4" s="79">
        <v>27</v>
      </c>
      <c r="K4" s="76"/>
    </row>
    <row r="5" spans="1:11" ht="24" customHeight="1" x14ac:dyDescent="0.25">
      <c r="A5" s="440" t="s">
        <v>11</v>
      </c>
      <c r="B5" s="441"/>
      <c r="C5" s="441"/>
      <c r="D5" s="77">
        <v>22</v>
      </c>
      <c r="E5" s="78"/>
      <c r="F5" s="74"/>
      <c r="G5" s="440" t="s">
        <v>11</v>
      </c>
      <c r="H5" s="441"/>
      <c r="I5" s="441"/>
      <c r="J5" s="77">
        <v>23</v>
      </c>
      <c r="K5" s="76"/>
    </row>
    <row r="6" spans="1:11" ht="24" customHeight="1" x14ac:dyDescent="0.25">
      <c r="A6" s="425" t="s">
        <v>10</v>
      </c>
      <c r="B6" s="426"/>
      <c r="C6" s="426"/>
      <c r="D6" s="77">
        <v>8</v>
      </c>
      <c r="E6" s="78"/>
      <c r="F6" s="74"/>
      <c r="G6" s="429" t="s">
        <v>10</v>
      </c>
      <c r="H6" s="430"/>
      <c r="I6" s="430"/>
      <c r="J6" s="77">
        <v>4</v>
      </c>
      <c r="K6" s="76"/>
    </row>
    <row r="7" spans="1:11" ht="56.25" customHeight="1" x14ac:dyDescent="0.25">
      <c r="A7" s="433"/>
      <c r="B7" s="72" t="s">
        <v>101</v>
      </c>
      <c r="C7" s="72" t="s">
        <v>102</v>
      </c>
      <c r="D7" s="75" t="s">
        <v>103</v>
      </c>
      <c r="E7" s="427" t="s">
        <v>104</v>
      </c>
      <c r="F7" s="74"/>
      <c r="G7" s="433"/>
      <c r="H7" s="73" t="s">
        <v>101</v>
      </c>
      <c r="I7" s="72" t="s">
        <v>105</v>
      </c>
      <c r="J7" s="72" t="s">
        <v>106</v>
      </c>
      <c r="K7" s="427" t="s">
        <v>107</v>
      </c>
    </row>
    <row r="8" spans="1:11" ht="24" customHeight="1" x14ac:dyDescent="0.25">
      <c r="A8" s="434"/>
      <c r="B8" s="442" t="s">
        <v>9</v>
      </c>
      <c r="C8" s="443"/>
      <c r="D8" s="444"/>
      <c r="E8" s="428"/>
      <c r="F8" s="71"/>
      <c r="G8" s="434"/>
      <c r="H8" s="442" t="s">
        <v>9</v>
      </c>
      <c r="I8" s="443"/>
      <c r="J8" s="444"/>
      <c r="K8" s="428"/>
    </row>
    <row r="9" spans="1:11" ht="20.25" customHeight="1" x14ac:dyDescent="0.25">
      <c r="A9" s="70"/>
      <c r="B9" s="70"/>
      <c r="C9" s="70"/>
      <c r="D9" s="70"/>
      <c r="E9" s="70"/>
      <c r="F9" s="70"/>
      <c r="G9" s="70"/>
      <c r="H9" s="70"/>
      <c r="I9" s="70"/>
      <c r="J9" s="70"/>
      <c r="K9" s="70"/>
    </row>
    <row r="10" spans="1:11" ht="24" customHeight="1" x14ac:dyDescent="0.25">
      <c r="A10" s="69"/>
      <c r="B10" s="51" t="s">
        <v>8</v>
      </c>
      <c r="C10" s="68"/>
      <c r="D10" s="68"/>
      <c r="E10" s="50"/>
      <c r="F10" s="50"/>
      <c r="G10" s="50"/>
      <c r="H10" s="51" t="s">
        <v>8</v>
      </c>
      <c r="I10" s="68"/>
      <c r="J10" s="50"/>
      <c r="K10" s="67"/>
    </row>
    <row r="11" spans="1:11" ht="6" customHeight="1" x14ac:dyDescent="0.25">
      <c r="A11" s="66"/>
      <c r="B11" s="64"/>
      <c r="C11" s="64"/>
      <c r="D11" s="64"/>
      <c r="E11" s="65"/>
      <c r="F11" s="46"/>
      <c r="G11" s="46"/>
      <c r="H11" s="64"/>
      <c r="I11" s="64"/>
      <c r="J11" s="46"/>
      <c r="K11" s="63"/>
    </row>
    <row r="12" spans="1:11" ht="24" customHeight="1" x14ac:dyDescent="0.25">
      <c r="A12" s="44" t="s">
        <v>7</v>
      </c>
      <c r="B12" s="27">
        <v>505130.5</v>
      </c>
      <c r="C12" s="26">
        <v>125.23</v>
      </c>
      <c r="D12" s="26">
        <v>125.23</v>
      </c>
      <c r="E12" s="25">
        <v>2.4791613256376323E-4</v>
      </c>
      <c r="F12" s="24"/>
      <c r="G12" s="28" t="s">
        <v>7</v>
      </c>
      <c r="H12" s="27">
        <v>735811</v>
      </c>
      <c r="I12" s="26">
        <v>1019.1</v>
      </c>
      <c r="J12" s="26">
        <v>1019.1</v>
      </c>
      <c r="K12" s="25">
        <v>1.3850023987138002E-3</v>
      </c>
    </row>
    <row r="13" spans="1:11" ht="24" customHeight="1" x14ac:dyDescent="0.25">
      <c r="A13" s="40" t="s">
        <v>6</v>
      </c>
      <c r="B13" s="22">
        <v>344753.5</v>
      </c>
      <c r="C13" s="21">
        <v>0</v>
      </c>
      <c r="D13" s="21">
        <v>0</v>
      </c>
      <c r="E13" s="20">
        <v>0</v>
      </c>
      <c r="F13" s="24"/>
      <c r="G13" s="23" t="s">
        <v>6</v>
      </c>
      <c r="H13" s="22">
        <v>339535</v>
      </c>
      <c r="I13" s="21">
        <v>428.76</v>
      </c>
      <c r="J13" s="21">
        <v>428.76</v>
      </c>
      <c r="K13" s="62">
        <v>1.2627858689089489E-3</v>
      </c>
    </row>
    <row r="14" spans="1:11" ht="24" customHeight="1" x14ac:dyDescent="0.25">
      <c r="A14" s="40" t="s">
        <v>5</v>
      </c>
      <c r="B14" s="22">
        <v>160377</v>
      </c>
      <c r="C14" s="21">
        <v>125.23</v>
      </c>
      <c r="D14" s="21">
        <v>125.23</v>
      </c>
      <c r="E14" s="20">
        <v>7.8084762777705038E-4</v>
      </c>
      <c r="F14" s="24"/>
      <c r="G14" s="23" t="s">
        <v>5</v>
      </c>
      <c r="H14" s="22">
        <v>396276</v>
      </c>
      <c r="I14" s="22">
        <v>590.34</v>
      </c>
      <c r="J14" s="22">
        <v>590.34</v>
      </c>
      <c r="K14" s="20">
        <v>1.4897192865578536E-3</v>
      </c>
    </row>
    <row r="15" spans="1:11" s="60" customFormat="1" ht="24" customHeight="1" x14ac:dyDescent="0.25">
      <c r="A15" s="40" t="s">
        <v>4</v>
      </c>
      <c r="B15" s="43">
        <v>77408</v>
      </c>
      <c r="C15" s="43">
        <v>0</v>
      </c>
      <c r="D15" s="42">
        <v>0</v>
      </c>
      <c r="E15" s="20">
        <v>0</v>
      </c>
      <c r="F15" s="61"/>
      <c r="G15" s="23" t="s">
        <v>4</v>
      </c>
      <c r="H15" s="22">
        <v>41579</v>
      </c>
      <c r="I15" s="22">
        <v>0</v>
      </c>
      <c r="J15" s="22">
        <v>0</v>
      </c>
      <c r="K15" s="41"/>
    </row>
    <row r="16" spans="1:11" ht="24" customHeight="1" x14ac:dyDescent="0.25">
      <c r="A16" s="40" t="s">
        <v>3</v>
      </c>
      <c r="B16" s="22">
        <v>0</v>
      </c>
      <c r="C16" s="21">
        <v>0</v>
      </c>
      <c r="D16" s="21">
        <v>0</v>
      </c>
      <c r="E16" s="20"/>
      <c r="F16" s="46"/>
      <c r="G16" s="23" t="s">
        <v>3</v>
      </c>
      <c r="H16" s="22">
        <v>0</v>
      </c>
      <c r="I16" s="22">
        <v>0</v>
      </c>
      <c r="J16" s="22">
        <v>0</v>
      </c>
      <c r="K16" s="20"/>
    </row>
    <row r="17" spans="1:12" ht="24" customHeight="1" x14ac:dyDescent="0.25">
      <c r="A17" s="39" t="s">
        <v>2</v>
      </c>
      <c r="B17" s="37">
        <v>4980.5</v>
      </c>
      <c r="C17" s="38">
        <v>0</v>
      </c>
      <c r="D17" s="38">
        <v>0</v>
      </c>
      <c r="E17" s="14">
        <v>0</v>
      </c>
      <c r="F17" s="24"/>
      <c r="G17" s="17" t="s">
        <v>2</v>
      </c>
      <c r="H17" s="22">
        <v>7246</v>
      </c>
      <c r="I17" s="22">
        <v>0</v>
      </c>
      <c r="J17" s="22">
        <v>0</v>
      </c>
      <c r="K17" s="14"/>
      <c r="L17" s="1">
        <v>2278.29</v>
      </c>
    </row>
    <row r="18" spans="1:12" ht="24" customHeight="1" x14ac:dyDescent="0.25">
      <c r="A18" s="59"/>
      <c r="B18" s="56"/>
      <c r="C18" s="56"/>
      <c r="D18" s="56"/>
      <c r="E18" s="55"/>
      <c r="F18" s="58"/>
      <c r="G18" s="57"/>
      <c r="H18" s="56"/>
      <c r="I18" s="56"/>
      <c r="J18" s="56">
        <v>0</v>
      </c>
      <c r="K18" s="55"/>
    </row>
    <row r="19" spans="1:12" ht="24" customHeight="1" x14ac:dyDescent="0.25">
      <c r="A19" s="54"/>
      <c r="B19" s="51" t="s">
        <v>1</v>
      </c>
      <c r="C19" s="50"/>
      <c r="D19" s="50"/>
      <c r="E19" s="53"/>
      <c r="F19" s="52"/>
      <c r="G19" s="50"/>
      <c r="H19" s="51" t="s">
        <v>1</v>
      </c>
      <c r="I19" s="50"/>
      <c r="J19" s="50"/>
      <c r="K19" s="49"/>
    </row>
    <row r="20" spans="1:12" ht="4.5" customHeight="1" x14ac:dyDescent="0.25">
      <c r="A20" s="48"/>
      <c r="B20" s="46"/>
      <c r="C20" s="34"/>
      <c r="D20" s="34"/>
      <c r="E20" s="47"/>
      <c r="F20" s="34"/>
      <c r="G20" s="34"/>
      <c r="H20" s="46"/>
      <c r="I20" s="34"/>
      <c r="J20" s="34"/>
      <c r="K20" s="45"/>
      <c r="L20" s="1">
        <v>8.3469999999999995</v>
      </c>
    </row>
    <row r="21" spans="1:12" ht="24" customHeight="1" x14ac:dyDescent="0.25">
      <c r="A21" s="44" t="s">
        <v>7</v>
      </c>
      <c r="B21" s="27">
        <v>30212.5</v>
      </c>
      <c r="C21" s="26">
        <v>551.82000000000005</v>
      </c>
      <c r="D21" s="26">
        <v>551.82000000000005</v>
      </c>
      <c r="E21" s="25">
        <v>1.8264625568887052E-2</v>
      </c>
      <c r="F21" s="24"/>
      <c r="G21" s="28" t="s">
        <v>7</v>
      </c>
      <c r="H21" s="27">
        <v>17711</v>
      </c>
      <c r="I21" s="26">
        <v>4.8000000000000007</v>
      </c>
      <c r="J21" s="26">
        <v>4.8000000000000007</v>
      </c>
      <c r="K21" s="25">
        <v>2.7101801140534134E-4</v>
      </c>
    </row>
    <row r="22" spans="1:12" ht="21.75" customHeight="1" x14ac:dyDescent="0.25">
      <c r="A22" s="40" t="s">
        <v>6</v>
      </c>
      <c r="B22" s="22">
        <v>26894.5</v>
      </c>
      <c r="C22" s="21">
        <v>551.58000000000004</v>
      </c>
      <c r="D22" s="21">
        <v>551.58000000000004</v>
      </c>
      <c r="E22" s="20">
        <v>2.0509026009035307E-2</v>
      </c>
      <c r="F22" s="24"/>
      <c r="G22" s="23" t="s">
        <v>6</v>
      </c>
      <c r="H22" s="22">
        <v>13187</v>
      </c>
      <c r="I22" s="21">
        <v>2</v>
      </c>
      <c r="J22" s="21">
        <v>2</v>
      </c>
      <c r="K22" s="20">
        <v>1.5166451808599379E-4</v>
      </c>
    </row>
    <row r="23" spans="1:12" ht="24" customHeight="1" x14ac:dyDescent="0.25">
      <c r="A23" s="40" t="s">
        <v>5</v>
      </c>
      <c r="B23" s="22">
        <v>3318</v>
      </c>
      <c r="C23" s="21">
        <v>0.24</v>
      </c>
      <c r="D23" s="21">
        <v>0.24</v>
      </c>
      <c r="E23" s="20">
        <v>7.2332730560578664E-5</v>
      </c>
      <c r="F23" s="24"/>
      <c r="G23" s="23" t="s">
        <v>5</v>
      </c>
      <c r="H23" s="22">
        <v>4524</v>
      </c>
      <c r="I23" s="22">
        <v>2.8000000000000003</v>
      </c>
      <c r="J23" s="22">
        <v>2.8000000000000003</v>
      </c>
      <c r="K23" s="20">
        <v>6.1892130857648102E-4</v>
      </c>
    </row>
    <row r="24" spans="1:12" ht="24" customHeight="1" x14ac:dyDescent="0.25">
      <c r="A24" s="40" t="s">
        <v>4</v>
      </c>
      <c r="B24" s="43">
        <v>5653</v>
      </c>
      <c r="C24" s="42">
        <v>0</v>
      </c>
      <c r="D24" s="42">
        <v>0</v>
      </c>
      <c r="E24" s="20"/>
      <c r="F24" s="24"/>
      <c r="G24" s="23" t="s">
        <v>4</v>
      </c>
      <c r="H24" s="22">
        <v>0</v>
      </c>
      <c r="I24" s="22">
        <v>0</v>
      </c>
      <c r="J24" s="22">
        <v>0</v>
      </c>
      <c r="K24" s="41"/>
    </row>
    <row r="25" spans="1:12" ht="24" customHeight="1" x14ac:dyDescent="0.25">
      <c r="A25" s="40" t="s">
        <v>3</v>
      </c>
      <c r="B25" s="22">
        <v>0</v>
      </c>
      <c r="C25" s="21">
        <v>0</v>
      </c>
      <c r="D25" s="21">
        <v>0</v>
      </c>
      <c r="E25" s="20"/>
      <c r="F25" s="24"/>
      <c r="G25" s="23" t="s">
        <v>3</v>
      </c>
      <c r="H25" s="22">
        <v>0</v>
      </c>
      <c r="I25" s="22">
        <v>0</v>
      </c>
      <c r="J25" s="22">
        <v>0</v>
      </c>
      <c r="K25" s="20"/>
    </row>
    <row r="26" spans="1:12" ht="24" customHeight="1" x14ac:dyDescent="0.25">
      <c r="A26" s="39" t="s">
        <v>2</v>
      </c>
      <c r="B26" s="37">
        <v>0</v>
      </c>
      <c r="C26" s="38">
        <v>0</v>
      </c>
      <c r="D26" s="38">
        <v>0</v>
      </c>
      <c r="E26" s="14"/>
      <c r="F26" s="24"/>
      <c r="G26" s="17" t="s">
        <v>2</v>
      </c>
      <c r="H26" s="37">
        <v>0</v>
      </c>
      <c r="I26" s="22">
        <v>0</v>
      </c>
      <c r="J26" s="22">
        <v>0</v>
      </c>
      <c r="K26" s="14"/>
    </row>
    <row r="27" spans="1:12" ht="9.75" customHeight="1" x14ac:dyDescent="0.25">
      <c r="A27" s="36"/>
      <c r="B27" s="35"/>
      <c r="C27" s="35"/>
      <c r="D27" s="35"/>
      <c r="E27" s="30"/>
      <c r="F27" s="34"/>
      <c r="G27" s="33"/>
      <c r="H27" s="32">
        <v>0</v>
      </c>
      <c r="I27" s="31"/>
      <c r="J27" s="31"/>
      <c r="K27" s="30"/>
    </row>
    <row r="28" spans="1:12" ht="24" customHeight="1" x14ac:dyDescent="0.25">
      <c r="A28" s="28" t="s">
        <v>0</v>
      </c>
      <c r="B28" s="27">
        <v>535343</v>
      </c>
      <c r="C28" s="26">
        <v>677.05000000000007</v>
      </c>
      <c r="D28" s="26">
        <v>677.05000000000007</v>
      </c>
      <c r="E28" s="29">
        <v>1.2647031902910846E-3</v>
      </c>
      <c r="F28" s="24"/>
      <c r="G28" s="28" t="s">
        <v>0</v>
      </c>
      <c r="H28" s="27">
        <v>753522</v>
      </c>
      <c r="I28" s="26">
        <v>1023.9</v>
      </c>
      <c r="J28" s="26">
        <v>1023.9</v>
      </c>
      <c r="K28" s="25">
        <v>1.3588189860415489E-3</v>
      </c>
    </row>
    <row r="29" spans="1:12" ht="24" customHeight="1" x14ac:dyDescent="0.25">
      <c r="A29" s="23" t="s">
        <v>6</v>
      </c>
      <c r="B29" s="22">
        <v>371648</v>
      </c>
      <c r="C29" s="21">
        <v>551.58000000000004</v>
      </c>
      <c r="D29" s="21">
        <v>551.58000000000004</v>
      </c>
      <c r="E29" s="20">
        <v>1.4841462889615981E-3</v>
      </c>
      <c r="F29" s="24"/>
      <c r="G29" s="23" t="s">
        <v>6</v>
      </c>
      <c r="H29" s="22">
        <v>352722</v>
      </c>
      <c r="I29" s="21">
        <v>430.76</v>
      </c>
      <c r="J29" s="21">
        <v>430.76</v>
      </c>
      <c r="K29" s="20">
        <v>1.2212450598488328E-3</v>
      </c>
    </row>
    <row r="30" spans="1:12" ht="24" customHeight="1" x14ac:dyDescent="0.25">
      <c r="A30" s="23" t="s">
        <v>5</v>
      </c>
      <c r="B30" s="22">
        <v>163695</v>
      </c>
      <c r="C30" s="21">
        <v>125.47</v>
      </c>
      <c r="D30" s="21">
        <v>125.47</v>
      </c>
      <c r="E30" s="20">
        <v>7.6648645346528608E-4</v>
      </c>
      <c r="F30" s="24"/>
      <c r="G30" s="23" t="s">
        <v>5</v>
      </c>
      <c r="H30" s="22">
        <v>400800</v>
      </c>
      <c r="I30" s="21">
        <v>593.14</v>
      </c>
      <c r="J30" s="21">
        <v>593.14</v>
      </c>
      <c r="K30" s="20">
        <v>1.4798902195608781E-3</v>
      </c>
    </row>
    <row r="31" spans="1:12" s="13" customFormat="1" ht="24" customHeight="1" x14ac:dyDescent="0.25">
      <c r="A31" s="19" t="s">
        <v>4</v>
      </c>
      <c r="B31" s="16">
        <v>83061</v>
      </c>
      <c r="C31" s="15">
        <v>0</v>
      </c>
      <c r="D31" s="15">
        <v>0</v>
      </c>
      <c r="E31" s="14">
        <v>0</v>
      </c>
      <c r="F31" s="18"/>
      <c r="G31" s="17" t="s">
        <v>4</v>
      </c>
      <c r="H31" s="16">
        <v>41579</v>
      </c>
      <c r="I31" s="15">
        <v>0</v>
      </c>
      <c r="J31" s="15">
        <v>0</v>
      </c>
      <c r="K31" s="14">
        <v>0</v>
      </c>
    </row>
    <row r="33" spans="2:11" x14ac:dyDescent="0.25">
      <c r="B33" s="12"/>
    </row>
    <row r="34" spans="2:11" x14ac:dyDescent="0.25">
      <c r="B34" s="12"/>
    </row>
    <row r="35" spans="2:11" ht="19.5" x14ac:dyDescent="0.25">
      <c r="B35" s="12"/>
      <c r="K35" s="7"/>
    </row>
    <row r="36" spans="2:11" x14ac:dyDescent="0.25">
      <c r="B36" s="12"/>
      <c r="J36" s="1">
        <v>0</v>
      </c>
    </row>
    <row r="38" spans="2:11" ht="22.5" customHeight="1" x14ac:dyDescent="0.25"/>
    <row r="41" spans="2:11" x14ac:dyDescent="0.25">
      <c r="E41" s="8"/>
    </row>
    <row r="42" spans="2:11" x14ac:dyDescent="0.25">
      <c r="J42" s="1">
        <v>0</v>
      </c>
    </row>
    <row r="48" spans="2:11" x14ac:dyDescent="0.25">
      <c r="J48" s="1">
        <v>0</v>
      </c>
    </row>
    <row r="54" spans="4:10" x14ac:dyDescent="0.25">
      <c r="J54" s="1">
        <v>0</v>
      </c>
    </row>
    <row r="59" spans="4:10" x14ac:dyDescent="0.25">
      <c r="D59" s="2"/>
    </row>
    <row r="60" spans="4:10" x14ac:dyDescent="0.25">
      <c r="J60" s="1">
        <v>0</v>
      </c>
    </row>
    <row r="66" spans="10:10" x14ac:dyDescent="0.25">
      <c r="J66" s="1">
        <v>0</v>
      </c>
    </row>
    <row r="72" spans="10:10" x14ac:dyDescent="0.25">
      <c r="J72" s="1">
        <v>0</v>
      </c>
    </row>
    <row r="78" spans="10:10" x14ac:dyDescent="0.25">
      <c r="J78" s="1">
        <v>0</v>
      </c>
    </row>
    <row r="83" spans="4:16" x14ac:dyDescent="0.25">
      <c r="L83" s="11"/>
      <c r="P83" s="10"/>
    </row>
    <row r="84" spans="4:16" x14ac:dyDescent="0.25">
      <c r="J84" s="1">
        <v>0</v>
      </c>
    </row>
    <row r="87" spans="4:16" x14ac:dyDescent="0.25">
      <c r="L87" s="9"/>
      <c r="M87" s="9"/>
      <c r="N87" s="9"/>
    </row>
    <row r="90" spans="4:16" x14ac:dyDescent="0.25">
      <c r="J90" s="1">
        <v>0</v>
      </c>
    </row>
    <row r="94" spans="4:16" x14ac:dyDescent="0.25">
      <c r="D94" s="2"/>
      <c r="E94" s="8"/>
    </row>
    <row r="96" spans="4:16" x14ac:dyDescent="0.25">
      <c r="J96" s="1">
        <v>0</v>
      </c>
    </row>
    <row r="102" spans="10:10" x14ac:dyDescent="0.25">
      <c r="J102" s="1">
        <v>0</v>
      </c>
    </row>
    <row r="108" spans="10:10" x14ac:dyDescent="0.25">
      <c r="J108" s="1">
        <v>0</v>
      </c>
    </row>
    <row r="114" spans="10:10" x14ac:dyDescent="0.25">
      <c r="J114" s="1">
        <v>0</v>
      </c>
    </row>
    <row r="120" spans="10:10" x14ac:dyDescent="0.25">
      <c r="J120" s="1">
        <v>0</v>
      </c>
    </row>
    <row r="127" spans="10:10" x14ac:dyDescent="0.25">
      <c r="J127" s="1">
        <v>0</v>
      </c>
    </row>
    <row r="131" spans="5:10" x14ac:dyDescent="0.25">
      <c r="E131" s="8"/>
    </row>
    <row r="133" spans="5:10" x14ac:dyDescent="0.25">
      <c r="J133" s="1">
        <v>0</v>
      </c>
    </row>
    <row r="139" spans="5:10" x14ac:dyDescent="0.25">
      <c r="J139" s="1">
        <v>0</v>
      </c>
    </row>
    <row r="145" spans="10:10" x14ac:dyDescent="0.25">
      <c r="J145" s="1">
        <v>0</v>
      </c>
    </row>
    <row r="151" spans="10:10" x14ac:dyDescent="0.25">
      <c r="J151" s="1">
        <v>0</v>
      </c>
    </row>
    <row r="157" spans="10:10" x14ac:dyDescent="0.25">
      <c r="J157" s="1">
        <v>0</v>
      </c>
    </row>
    <row r="163" spans="10:12" x14ac:dyDescent="0.25">
      <c r="J163" s="1">
        <v>0</v>
      </c>
    </row>
    <row r="167" spans="10:12" ht="19.5" x14ac:dyDescent="0.25">
      <c r="K167" s="7"/>
      <c r="L167" s="6"/>
    </row>
    <row r="169" spans="10:12" x14ac:dyDescent="0.25">
      <c r="J169" s="1">
        <v>0</v>
      </c>
    </row>
    <row r="170" spans="10:12" ht="22.5" customHeight="1" x14ac:dyDescent="0.25">
      <c r="J170" s="1">
        <v>3</v>
      </c>
    </row>
    <row r="175" spans="10:12" x14ac:dyDescent="0.25">
      <c r="J175" s="1">
        <v>0</v>
      </c>
    </row>
    <row r="179" spans="4:12" ht="19.5" x14ac:dyDescent="0.25">
      <c r="K179" s="7"/>
      <c r="L179" s="6"/>
    </row>
    <row r="181" spans="4:12" x14ac:dyDescent="0.25">
      <c r="D181" s="5" t="e">
        <v>#REF!</v>
      </c>
      <c r="J181" s="1">
        <v>0</v>
      </c>
    </row>
    <row r="182" spans="4:12" ht="17.25" customHeight="1" x14ac:dyDescent="0.25"/>
    <row r="187" spans="4:12" x14ac:dyDescent="0.25">
      <c r="J187" s="1">
        <v>0</v>
      </c>
    </row>
    <row r="188" spans="4:12" ht="2.25" customHeight="1" x14ac:dyDescent="0.25"/>
    <row r="192" spans="4:12" ht="15.75" hidden="1" customHeight="1" x14ac:dyDescent="0.25"/>
    <row r="193" spans="10:10" ht="19.5" customHeight="1" x14ac:dyDescent="0.25"/>
    <row r="200" spans="10:10" x14ac:dyDescent="0.25">
      <c r="J200" s="1">
        <v>0</v>
      </c>
    </row>
    <row r="206" spans="10:10" x14ac:dyDescent="0.25">
      <c r="J206" s="1">
        <v>0</v>
      </c>
    </row>
    <row r="212" spans="10:10" x14ac:dyDescent="0.25">
      <c r="J212" s="1">
        <v>0</v>
      </c>
    </row>
    <row r="218" spans="10:10" x14ac:dyDescent="0.25">
      <c r="J218" s="1">
        <v>0</v>
      </c>
    </row>
    <row r="239" spans="4:13" ht="16.5" customHeight="1" x14ac:dyDescent="0.25"/>
    <row r="240" spans="4:13" x14ac:dyDescent="0.25">
      <c r="D240" s="2">
        <v>0.02</v>
      </c>
      <c r="M240" s="1">
        <v>3.26</v>
      </c>
    </row>
    <row r="241" spans="2:15" x14ac:dyDescent="0.25">
      <c r="M241" s="1">
        <v>3.26</v>
      </c>
    </row>
    <row r="243" spans="2:15" x14ac:dyDescent="0.25">
      <c r="M243" s="1">
        <v>0</v>
      </c>
      <c r="O243" s="1">
        <v>3.26</v>
      </c>
    </row>
    <row r="245" spans="2:15" x14ac:dyDescent="0.25">
      <c r="B245" s="4"/>
    </row>
    <row r="246" spans="2:15" x14ac:dyDescent="0.25">
      <c r="B246" s="4"/>
    </row>
    <row r="247" spans="2:15" x14ac:dyDescent="0.25">
      <c r="B247" s="4"/>
    </row>
    <row r="248" spans="2:15" x14ac:dyDescent="0.25">
      <c r="B248" s="4"/>
    </row>
    <row r="249" spans="2:15" x14ac:dyDescent="0.25">
      <c r="B249" s="4"/>
    </row>
    <row r="250" spans="2:15" x14ac:dyDescent="0.25">
      <c r="B250" s="4"/>
    </row>
    <row r="253" spans="2:15" x14ac:dyDescent="0.25">
      <c r="D253" s="3"/>
    </row>
    <row r="254" spans="2:15" x14ac:dyDescent="0.25">
      <c r="D254" s="3"/>
    </row>
    <row r="255" spans="2:15" x14ac:dyDescent="0.25">
      <c r="D255" s="3"/>
    </row>
    <row r="256" spans="2:15" ht="11.25" customHeight="1" x14ac:dyDescent="0.25">
      <c r="D256" s="3"/>
    </row>
    <row r="270" spans="4:13" x14ac:dyDescent="0.25">
      <c r="D270" s="2">
        <v>0.05</v>
      </c>
      <c r="M270" s="1">
        <v>121.745</v>
      </c>
    </row>
    <row r="272" spans="4:13" x14ac:dyDescent="0.25">
      <c r="M272" s="1" t="s">
        <v>108</v>
      </c>
    </row>
    <row r="274" spans="13:13" x14ac:dyDescent="0.25">
      <c r="M274" s="1">
        <v>121.745</v>
      </c>
    </row>
  </sheetData>
  <mergeCells count="16">
    <mergeCell ref="A1:K1"/>
    <mergeCell ref="A2:K2"/>
    <mergeCell ref="A3:E3"/>
    <mergeCell ref="A4:C4"/>
    <mergeCell ref="G3:K3"/>
    <mergeCell ref="A6:C6"/>
    <mergeCell ref="K7:K8"/>
    <mergeCell ref="E7:E8"/>
    <mergeCell ref="G6:I6"/>
    <mergeCell ref="G4:I4"/>
    <mergeCell ref="G7:G8"/>
    <mergeCell ref="A7:A8"/>
    <mergeCell ref="G5:I5"/>
    <mergeCell ref="B8:D8"/>
    <mergeCell ref="H8:J8"/>
    <mergeCell ref="A5:C5"/>
  </mergeCells>
  <conditionalFormatting sqref="D4:D6 J4:J6 B12:B18 C12:K31 B20:B31">
    <cfRule type="cellIs" dxfId="20" priority="1" stopIfTrue="1" operator="equal">
      <formula>0</formula>
    </cfRule>
  </conditionalFormatting>
  <pageMargins left="0.65" right="0" top="0.25" bottom="0" header="0.3" footer="0.3"/>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6F860-434A-4EDB-BC7D-DD50B370C25C}">
  <sheetPr>
    <tabColor rgb="FF006600"/>
  </sheetPr>
  <dimension ref="A1:T225"/>
  <sheetViews>
    <sheetView showGridLines="0" view="pageBreakPreview" zoomScale="87" zoomScaleNormal="70" zoomScaleSheetLayoutView="87" zoomScalePageLayoutView="65" workbookViewId="0">
      <pane ySplit="9" topLeftCell="A10" activePane="bottomLeft" state="frozen"/>
      <selection activeCell="T14" sqref="T14"/>
      <selection pane="bottomLeft" activeCell="AG10" sqref="AG10"/>
    </sheetView>
  </sheetViews>
  <sheetFormatPr defaultColWidth="9.28515625" defaultRowHeight="25.5" customHeight="1" x14ac:dyDescent="0.25"/>
  <cols>
    <col min="1" max="1" width="5.7109375" style="85" customWidth="1"/>
    <col min="2" max="2" width="36.28515625" style="81" customWidth="1"/>
    <col min="3" max="3" width="17.28515625" style="84" customWidth="1"/>
    <col min="4" max="4" width="11.5703125" style="81" customWidth="1"/>
    <col min="5" max="5" width="10.28515625" style="81" customWidth="1"/>
    <col min="6" max="6" width="10.7109375" style="81" customWidth="1"/>
    <col min="7" max="7" width="13.28515625" style="81" customWidth="1"/>
    <col min="8" max="8" width="15.7109375" style="81" customWidth="1"/>
    <col min="9" max="11" width="15.28515625" style="81" customWidth="1"/>
    <col min="12" max="12" width="15" style="81" customWidth="1"/>
    <col min="13" max="13" width="12.7109375" style="83" customWidth="1"/>
    <col min="14" max="14" width="14.28515625" style="81" customWidth="1"/>
    <col min="15" max="15" width="14.7109375" style="81" customWidth="1"/>
    <col min="16" max="16" width="12" style="83" customWidth="1"/>
    <col min="17" max="17" width="14.42578125" style="81" customWidth="1"/>
    <col min="18" max="18" width="16.28515625" style="81" customWidth="1"/>
    <col min="19" max="19" width="11.42578125" style="82" customWidth="1"/>
    <col min="20" max="20" width="15.5703125" style="81" customWidth="1"/>
    <col min="21" max="16384" width="9.28515625" style="81"/>
  </cols>
  <sheetData>
    <row r="1" spans="1:20" ht="46.15" customHeight="1" x14ac:dyDescent="0.25">
      <c r="A1" s="479" t="s">
        <v>109</v>
      </c>
      <c r="B1" s="479"/>
      <c r="C1" s="479"/>
      <c r="D1" s="479"/>
      <c r="E1" s="479"/>
      <c r="F1" s="479"/>
      <c r="G1" s="479"/>
      <c r="H1" s="479"/>
      <c r="I1" s="479"/>
      <c r="J1" s="479"/>
      <c r="K1" s="479"/>
      <c r="L1" s="479"/>
      <c r="M1" s="479"/>
      <c r="N1" s="479"/>
      <c r="O1" s="479"/>
      <c r="P1" s="479"/>
      <c r="Q1" s="479"/>
      <c r="R1" s="479"/>
      <c r="S1" s="479"/>
      <c r="T1" s="479"/>
    </row>
    <row r="2" spans="1:20" ht="18" customHeight="1" x14ac:dyDescent="0.25">
      <c r="A2" s="480" t="s">
        <v>33</v>
      </c>
      <c r="B2" s="462" t="s">
        <v>32</v>
      </c>
      <c r="C2" s="474" t="s">
        <v>31</v>
      </c>
      <c r="D2" s="465" t="s">
        <v>110</v>
      </c>
      <c r="E2" s="466"/>
      <c r="F2" s="466"/>
      <c r="G2" s="467"/>
      <c r="H2" s="455" t="s">
        <v>111</v>
      </c>
      <c r="I2" s="456"/>
      <c r="J2" s="455" t="s">
        <v>112</v>
      </c>
      <c r="K2" s="456"/>
      <c r="L2" s="459" t="s">
        <v>113</v>
      </c>
      <c r="M2" s="492"/>
      <c r="N2" s="492"/>
      <c r="O2" s="492"/>
      <c r="P2" s="492"/>
      <c r="Q2" s="492"/>
      <c r="R2" s="492"/>
      <c r="S2" s="492"/>
      <c r="T2" s="493"/>
    </row>
    <row r="3" spans="1:20" ht="18" customHeight="1" x14ac:dyDescent="0.25">
      <c r="A3" s="481"/>
      <c r="B3" s="463"/>
      <c r="C3" s="475"/>
      <c r="D3" s="468"/>
      <c r="E3" s="469"/>
      <c r="F3" s="469"/>
      <c r="G3" s="470"/>
      <c r="H3" s="457"/>
      <c r="I3" s="458"/>
      <c r="J3" s="457"/>
      <c r="K3" s="458"/>
      <c r="L3" s="489" t="s">
        <v>114</v>
      </c>
      <c r="M3" s="490"/>
      <c r="N3" s="491"/>
      <c r="O3" s="459" t="s">
        <v>115</v>
      </c>
      <c r="P3" s="484"/>
      <c r="Q3" s="485"/>
      <c r="R3" s="459" t="s">
        <v>30</v>
      </c>
      <c r="S3" s="460"/>
      <c r="T3" s="461"/>
    </row>
    <row r="4" spans="1:20" s="242" customFormat="1" ht="18" customHeight="1" x14ac:dyDescent="0.25">
      <c r="A4" s="481"/>
      <c r="B4" s="463"/>
      <c r="C4" s="262" t="s">
        <v>27</v>
      </c>
      <c r="D4" s="503" t="s">
        <v>116</v>
      </c>
      <c r="E4" s="483" t="s">
        <v>114</v>
      </c>
      <c r="F4" s="471" t="s">
        <v>29</v>
      </c>
      <c r="G4" s="486" t="s">
        <v>28</v>
      </c>
      <c r="H4" s="261" t="s">
        <v>27</v>
      </c>
      <c r="I4" s="259" t="s">
        <v>3</v>
      </c>
      <c r="J4" s="261" t="s">
        <v>27</v>
      </c>
      <c r="K4" s="259" t="s">
        <v>3</v>
      </c>
      <c r="L4" s="261" t="s">
        <v>27</v>
      </c>
      <c r="M4" s="260" t="s">
        <v>23</v>
      </c>
      <c r="N4" s="259" t="s">
        <v>3</v>
      </c>
      <c r="O4" s="261" t="s">
        <v>27</v>
      </c>
      <c r="P4" s="260" t="s">
        <v>23</v>
      </c>
      <c r="Q4" s="259" t="s">
        <v>3</v>
      </c>
      <c r="R4" s="261" t="s">
        <v>27</v>
      </c>
      <c r="S4" s="260" t="s">
        <v>23</v>
      </c>
      <c r="T4" s="259" t="s">
        <v>3</v>
      </c>
    </row>
    <row r="5" spans="1:20" s="242" customFormat="1" ht="18" customHeight="1" x14ac:dyDescent="0.25">
      <c r="A5" s="481"/>
      <c r="B5" s="463"/>
      <c r="C5" s="258" t="s">
        <v>6</v>
      </c>
      <c r="D5" s="504"/>
      <c r="E5" s="472"/>
      <c r="F5" s="472"/>
      <c r="G5" s="487"/>
      <c r="H5" s="255" t="s">
        <v>6</v>
      </c>
      <c r="I5" s="253" t="s">
        <v>2</v>
      </c>
      <c r="J5" s="255" t="s">
        <v>6</v>
      </c>
      <c r="K5" s="253" t="s">
        <v>2</v>
      </c>
      <c r="L5" s="255" t="s">
        <v>6</v>
      </c>
      <c r="M5" s="257" t="s">
        <v>23</v>
      </c>
      <c r="N5" s="253" t="s">
        <v>2</v>
      </c>
      <c r="O5" s="255" t="s">
        <v>6</v>
      </c>
      <c r="P5" s="257" t="s">
        <v>23</v>
      </c>
      <c r="Q5" s="253" t="s">
        <v>2</v>
      </c>
      <c r="R5" s="255" t="s">
        <v>6</v>
      </c>
      <c r="S5" s="257"/>
      <c r="T5" s="253" t="s">
        <v>2</v>
      </c>
    </row>
    <row r="6" spans="1:20" s="242" customFormat="1" ht="18" customHeight="1" x14ac:dyDescent="0.25">
      <c r="A6" s="481"/>
      <c r="B6" s="463"/>
      <c r="C6" s="258" t="s">
        <v>25</v>
      </c>
      <c r="D6" s="505" t="s">
        <v>26</v>
      </c>
      <c r="E6" s="472"/>
      <c r="F6" s="472"/>
      <c r="G6" s="487"/>
      <c r="H6" s="255" t="s">
        <v>25</v>
      </c>
      <c r="I6" s="253" t="s">
        <v>24</v>
      </c>
      <c r="J6" s="255" t="s">
        <v>25</v>
      </c>
      <c r="K6" s="253" t="s">
        <v>24</v>
      </c>
      <c r="L6" s="255" t="s">
        <v>25</v>
      </c>
      <c r="M6" s="257" t="s">
        <v>23</v>
      </c>
      <c r="N6" s="253" t="s">
        <v>24</v>
      </c>
      <c r="O6" s="255" t="s">
        <v>25</v>
      </c>
      <c r="P6" s="257" t="s">
        <v>23</v>
      </c>
      <c r="Q6" s="253" t="s">
        <v>24</v>
      </c>
      <c r="R6" s="255" t="s">
        <v>25</v>
      </c>
      <c r="S6" s="257"/>
      <c r="T6" s="253" t="s">
        <v>24</v>
      </c>
    </row>
    <row r="7" spans="1:20" s="242" customFormat="1" ht="18" customHeight="1" x14ac:dyDescent="0.25">
      <c r="A7" s="481"/>
      <c r="B7" s="463"/>
      <c r="C7" s="256" t="s">
        <v>22</v>
      </c>
      <c r="D7" s="505"/>
      <c r="E7" s="472"/>
      <c r="F7" s="472"/>
      <c r="G7" s="487"/>
      <c r="H7" s="255" t="s">
        <v>21</v>
      </c>
      <c r="I7" s="253" t="s">
        <v>20</v>
      </c>
      <c r="J7" s="255" t="s">
        <v>21</v>
      </c>
      <c r="K7" s="253" t="s">
        <v>20</v>
      </c>
      <c r="L7" s="255" t="s">
        <v>21</v>
      </c>
      <c r="M7" s="254"/>
      <c r="N7" s="253" t="s">
        <v>20</v>
      </c>
      <c r="O7" s="255" t="s">
        <v>21</v>
      </c>
      <c r="P7" s="254"/>
      <c r="Q7" s="253" t="s">
        <v>20</v>
      </c>
      <c r="R7" s="255" t="s">
        <v>21</v>
      </c>
      <c r="S7" s="254"/>
      <c r="T7" s="253" t="s">
        <v>20</v>
      </c>
    </row>
    <row r="8" spans="1:20" s="242" customFormat="1" ht="18" customHeight="1" x14ac:dyDescent="0.25">
      <c r="A8" s="481"/>
      <c r="B8" s="463"/>
      <c r="C8" s="252" t="s">
        <v>4</v>
      </c>
      <c r="D8" s="251"/>
      <c r="E8" s="473"/>
      <c r="F8" s="473"/>
      <c r="G8" s="488"/>
      <c r="H8" s="250" t="s">
        <v>4</v>
      </c>
      <c r="I8" s="248"/>
      <c r="J8" s="250" t="s">
        <v>4</v>
      </c>
      <c r="K8" s="248"/>
      <c r="L8" s="250" t="s">
        <v>4</v>
      </c>
      <c r="M8" s="249"/>
      <c r="N8" s="248"/>
      <c r="O8" s="250" t="s">
        <v>4</v>
      </c>
      <c r="P8" s="249"/>
      <c r="Q8" s="248"/>
      <c r="R8" s="250" t="s">
        <v>4</v>
      </c>
      <c r="S8" s="249"/>
      <c r="T8" s="248"/>
    </row>
    <row r="9" spans="1:20" s="242" customFormat="1" ht="18" customHeight="1" x14ac:dyDescent="0.25">
      <c r="A9" s="482"/>
      <c r="B9" s="464"/>
      <c r="C9" s="452" t="s">
        <v>19</v>
      </c>
      <c r="D9" s="453"/>
      <c r="E9" s="453"/>
      <c r="F9" s="453"/>
      <c r="G9" s="453"/>
      <c r="H9" s="453"/>
      <c r="I9" s="453"/>
      <c r="J9" s="453"/>
      <c r="K9" s="453"/>
      <c r="L9" s="453"/>
      <c r="M9" s="453"/>
      <c r="N9" s="453"/>
      <c r="O9" s="453"/>
      <c r="P9" s="453"/>
      <c r="Q9" s="453"/>
      <c r="R9" s="453"/>
      <c r="S9" s="453"/>
      <c r="T9" s="454"/>
    </row>
    <row r="10" spans="1:20" s="242" customFormat="1" ht="29.65" customHeight="1" x14ac:dyDescent="0.25">
      <c r="B10" s="247" t="s">
        <v>18</v>
      </c>
      <c r="C10" s="246"/>
      <c r="D10" s="243"/>
      <c r="E10" s="243"/>
      <c r="F10" s="243"/>
      <c r="G10" s="243"/>
      <c r="H10" s="243"/>
      <c r="I10" s="243"/>
      <c r="J10" s="243"/>
      <c r="K10" s="243"/>
      <c r="L10" s="243"/>
      <c r="M10" s="245"/>
      <c r="N10" s="243"/>
      <c r="O10" s="243"/>
      <c r="P10" s="245"/>
      <c r="Q10" s="243"/>
      <c r="R10" s="243"/>
      <c r="S10" s="244"/>
      <c r="T10" s="243"/>
    </row>
    <row r="11" spans="1:20" ht="27" customHeight="1" x14ac:dyDescent="0.25">
      <c r="A11" s="445">
        <v>1</v>
      </c>
      <c r="B11" s="449" t="s">
        <v>117</v>
      </c>
      <c r="C11" s="198">
        <v>75739.73</v>
      </c>
      <c r="D11" s="197">
        <v>0.1</v>
      </c>
      <c r="E11" s="196">
        <v>1.4999999999999999E-2</v>
      </c>
      <c r="F11" s="195">
        <v>1.4999999999999999E-2</v>
      </c>
      <c r="G11" s="194">
        <v>0.70000000000000007</v>
      </c>
      <c r="H11" s="193">
        <v>11504.5</v>
      </c>
      <c r="I11" s="192">
        <v>0</v>
      </c>
      <c r="J11" s="191">
        <v>200</v>
      </c>
      <c r="K11" s="189"/>
      <c r="L11" s="191">
        <v>93.98</v>
      </c>
      <c r="M11" s="190">
        <v>8.1689773566865145E-3</v>
      </c>
      <c r="N11" s="189"/>
      <c r="O11" s="226">
        <v>93.98</v>
      </c>
      <c r="P11" s="187">
        <v>8.1689773566865145E-3</v>
      </c>
      <c r="Q11" s="186">
        <v>0</v>
      </c>
      <c r="R11" s="226">
        <v>49048.600000000006</v>
      </c>
      <c r="S11" s="187">
        <v>0.6475940698494701</v>
      </c>
      <c r="T11" s="186">
        <v>0</v>
      </c>
    </row>
    <row r="12" spans="1:20" ht="27" customHeight="1" x14ac:dyDescent="0.25">
      <c r="A12" s="445"/>
      <c r="B12" s="450"/>
      <c r="C12" s="185">
        <v>55598.76</v>
      </c>
      <c r="D12" s="168"/>
      <c r="E12" s="167"/>
      <c r="F12" s="166"/>
      <c r="G12" s="165"/>
      <c r="H12" s="184">
        <v>10704.5</v>
      </c>
      <c r="I12" s="178">
        <v>0</v>
      </c>
      <c r="J12" s="183">
        <v>0</v>
      </c>
      <c r="K12" s="174">
        <v>0</v>
      </c>
      <c r="L12" s="183"/>
      <c r="M12" s="182">
        <v>0</v>
      </c>
      <c r="N12" s="174"/>
      <c r="O12" s="237">
        <v>0</v>
      </c>
      <c r="P12" s="171">
        <v>0</v>
      </c>
      <c r="Q12" s="170">
        <v>0</v>
      </c>
      <c r="R12" s="181">
        <v>37163.730000000003</v>
      </c>
      <c r="S12" s="171"/>
      <c r="T12" s="170">
        <v>0</v>
      </c>
    </row>
    <row r="13" spans="1:20" ht="27" customHeight="1" x14ac:dyDescent="0.25">
      <c r="A13" s="445"/>
      <c r="B13" s="450"/>
      <c r="C13" s="185">
        <v>20140.969999999994</v>
      </c>
      <c r="D13" s="168"/>
      <c r="E13" s="167"/>
      <c r="F13" s="166"/>
      <c r="G13" s="165"/>
      <c r="H13" s="184">
        <v>800</v>
      </c>
      <c r="I13" s="178">
        <v>11204.5</v>
      </c>
      <c r="J13" s="183">
        <v>200</v>
      </c>
      <c r="K13" s="174">
        <v>160.42000000000002</v>
      </c>
      <c r="L13" s="183">
        <v>93.98</v>
      </c>
      <c r="M13" s="182">
        <v>0.11747500000000001</v>
      </c>
      <c r="N13" s="174">
        <v>54.400000000000006</v>
      </c>
      <c r="O13" s="237">
        <v>93.98</v>
      </c>
      <c r="P13" s="171">
        <v>0.11747500000000001</v>
      </c>
      <c r="Q13" s="170">
        <v>54.400000000000006</v>
      </c>
      <c r="R13" s="181">
        <v>11884.870000000003</v>
      </c>
      <c r="S13" s="171"/>
      <c r="T13" s="170">
        <v>47178.460000000006</v>
      </c>
    </row>
    <row r="14" spans="1:20" ht="27" customHeight="1" x14ac:dyDescent="0.25">
      <c r="A14" s="445"/>
      <c r="B14" s="450"/>
      <c r="C14" s="241"/>
      <c r="D14" s="168"/>
      <c r="E14" s="167"/>
      <c r="F14" s="166"/>
      <c r="G14" s="165"/>
      <c r="H14" s="179">
        <v>300</v>
      </c>
      <c r="I14" s="178">
        <v>300</v>
      </c>
      <c r="J14" s="176">
        <v>39.58</v>
      </c>
      <c r="K14" s="229">
        <v>39.58</v>
      </c>
      <c r="L14" s="176">
        <v>39.58</v>
      </c>
      <c r="M14" s="175"/>
      <c r="N14" s="177">
        <v>39.58</v>
      </c>
      <c r="O14" s="240">
        <v>39.58</v>
      </c>
      <c r="P14" s="173"/>
      <c r="Q14" s="170">
        <v>39.58</v>
      </c>
      <c r="R14" s="172">
        <v>737.02700000000107</v>
      </c>
      <c r="S14" s="171"/>
      <c r="T14" s="170">
        <v>1870.1399999999999</v>
      </c>
    </row>
    <row r="15" spans="1:20" ht="15" customHeight="1" x14ac:dyDescent="0.25">
      <c r="A15" s="445"/>
      <c r="B15" s="450"/>
      <c r="C15" s="239">
        <v>0</v>
      </c>
      <c r="D15" s="168"/>
      <c r="E15" s="167"/>
      <c r="F15" s="166"/>
      <c r="G15" s="165"/>
      <c r="H15" s="164">
        <v>0</v>
      </c>
      <c r="I15" s="163"/>
      <c r="J15" s="162">
        <v>0</v>
      </c>
      <c r="K15" s="160"/>
      <c r="L15" s="162"/>
      <c r="M15" s="161"/>
      <c r="N15" s="160"/>
      <c r="O15" s="159">
        <v>0</v>
      </c>
      <c r="P15" s="105"/>
      <c r="Q15" s="157"/>
      <c r="R15" s="238">
        <v>0</v>
      </c>
      <c r="S15" s="158"/>
      <c r="T15" s="157"/>
    </row>
    <row r="16" spans="1:20" ht="10.5" customHeight="1" x14ac:dyDescent="0.25">
      <c r="A16" s="445"/>
      <c r="B16" s="451"/>
      <c r="C16" s="156"/>
      <c r="D16" s="155"/>
      <c r="E16" s="154"/>
      <c r="F16" s="153"/>
      <c r="G16" s="152"/>
      <c r="H16" s="151"/>
      <c r="I16" s="150"/>
      <c r="J16" s="149"/>
      <c r="K16" s="147"/>
      <c r="L16" s="149"/>
      <c r="M16" s="148"/>
      <c r="N16" s="147"/>
      <c r="O16" s="146"/>
      <c r="P16" s="91"/>
      <c r="Q16" s="143"/>
      <c r="R16" s="145"/>
      <c r="S16" s="144"/>
      <c r="T16" s="143"/>
    </row>
    <row r="17" spans="1:20" ht="27" customHeight="1" x14ac:dyDescent="0.25">
      <c r="A17" s="445">
        <v>2</v>
      </c>
      <c r="B17" s="446" t="s">
        <v>17</v>
      </c>
      <c r="C17" s="198">
        <v>334254.90000000002</v>
      </c>
      <c r="D17" s="197">
        <v>0.12</v>
      </c>
      <c r="E17" s="196">
        <v>3.8999999999999998E-3</v>
      </c>
      <c r="F17" s="195">
        <v>3.8999999999999998E-3</v>
      </c>
      <c r="G17" s="194">
        <v>0.53559999999999997</v>
      </c>
      <c r="H17" s="193">
        <v>47735</v>
      </c>
      <c r="I17" s="192">
        <v>0</v>
      </c>
      <c r="J17" s="191">
        <v>683.75</v>
      </c>
      <c r="K17" s="189"/>
      <c r="L17" s="191">
        <v>2.5</v>
      </c>
      <c r="M17" s="190">
        <v>5.2372473028176388E-5</v>
      </c>
      <c r="N17" s="189"/>
      <c r="O17" s="188">
        <v>2.5</v>
      </c>
      <c r="P17" s="187">
        <v>5.2372473028176388E-5</v>
      </c>
      <c r="Q17" s="186">
        <v>0</v>
      </c>
      <c r="R17" s="188">
        <v>134753.88</v>
      </c>
      <c r="S17" s="187">
        <v>0.40314705932508393</v>
      </c>
      <c r="T17" s="186">
        <v>0</v>
      </c>
    </row>
    <row r="18" spans="1:20" ht="27" customHeight="1" x14ac:dyDescent="0.25">
      <c r="A18" s="445"/>
      <c r="B18" s="447"/>
      <c r="C18" s="185">
        <v>282116.08</v>
      </c>
      <c r="D18" s="168"/>
      <c r="E18" s="167"/>
      <c r="F18" s="166"/>
      <c r="G18" s="165"/>
      <c r="H18" s="184">
        <v>45000</v>
      </c>
      <c r="I18" s="178">
        <v>0</v>
      </c>
      <c r="J18" s="183">
        <v>0</v>
      </c>
      <c r="K18" s="174">
        <v>0</v>
      </c>
      <c r="L18" s="183"/>
      <c r="M18" s="182">
        <v>0</v>
      </c>
      <c r="N18" s="174">
        <v>0</v>
      </c>
      <c r="O18" s="181">
        <v>0</v>
      </c>
      <c r="P18" s="171">
        <v>0</v>
      </c>
      <c r="Q18" s="170">
        <v>0</v>
      </c>
      <c r="R18" s="181">
        <v>109732.1</v>
      </c>
      <c r="S18" s="171"/>
      <c r="T18" s="170">
        <v>0</v>
      </c>
    </row>
    <row r="19" spans="1:20" ht="27" customHeight="1" x14ac:dyDescent="0.25">
      <c r="A19" s="445"/>
      <c r="B19" s="447"/>
      <c r="C19" s="185">
        <v>52138.820000000007</v>
      </c>
      <c r="D19" s="168"/>
      <c r="E19" s="167"/>
      <c r="F19" s="166"/>
      <c r="G19" s="165"/>
      <c r="H19" s="184">
        <v>2735</v>
      </c>
      <c r="I19" s="178">
        <v>47235</v>
      </c>
      <c r="J19" s="183">
        <v>683.75</v>
      </c>
      <c r="K19" s="174">
        <v>681.25</v>
      </c>
      <c r="L19" s="183">
        <v>2.5</v>
      </c>
      <c r="M19" s="182">
        <v>9.1407678244972577E-4</v>
      </c>
      <c r="N19" s="174">
        <v>0</v>
      </c>
      <c r="O19" s="237">
        <v>2.5</v>
      </c>
      <c r="P19" s="171">
        <v>9.1407678244972577E-4</v>
      </c>
      <c r="Q19" s="170">
        <v>0</v>
      </c>
      <c r="R19" s="181">
        <v>25021.78</v>
      </c>
      <c r="S19" s="171"/>
      <c r="T19" s="170">
        <v>129262.81</v>
      </c>
    </row>
    <row r="20" spans="1:20" ht="27" customHeight="1" x14ac:dyDescent="0.25">
      <c r="A20" s="445"/>
      <c r="B20" s="447"/>
      <c r="C20" s="180"/>
      <c r="D20" s="168"/>
      <c r="E20" s="167"/>
      <c r="F20" s="166"/>
      <c r="G20" s="165"/>
      <c r="H20" s="179">
        <v>500</v>
      </c>
      <c r="I20" s="178">
        <v>500</v>
      </c>
      <c r="J20" s="176">
        <v>2.5</v>
      </c>
      <c r="K20" s="177">
        <v>2.5</v>
      </c>
      <c r="L20" s="176">
        <v>2.5</v>
      </c>
      <c r="M20" s="175"/>
      <c r="N20" s="177">
        <v>2.5</v>
      </c>
      <c r="O20" s="172">
        <v>2.5</v>
      </c>
      <c r="P20" s="173"/>
      <c r="Q20" s="170">
        <v>2.5</v>
      </c>
      <c r="R20" s="172">
        <v>2050.4799999999996</v>
      </c>
      <c r="S20" s="171"/>
      <c r="T20" s="170">
        <v>5491.07</v>
      </c>
    </row>
    <row r="21" spans="1:20" ht="19.5" customHeight="1" x14ac:dyDescent="0.25">
      <c r="A21" s="445"/>
      <c r="B21" s="447"/>
      <c r="C21" s="236">
        <v>0</v>
      </c>
      <c r="D21" s="168"/>
      <c r="E21" s="167"/>
      <c r="F21" s="166"/>
      <c r="G21" s="165"/>
      <c r="H21" s="164">
        <v>0</v>
      </c>
      <c r="I21" s="163"/>
      <c r="J21" s="162">
        <v>0</v>
      </c>
      <c r="K21" s="160"/>
      <c r="L21" s="162"/>
      <c r="M21" s="161"/>
      <c r="N21" s="160"/>
      <c r="O21" s="159">
        <v>0</v>
      </c>
      <c r="P21" s="105"/>
      <c r="Q21" s="157"/>
      <c r="R21" s="159">
        <v>0</v>
      </c>
      <c r="S21" s="158"/>
      <c r="T21" s="157"/>
    </row>
    <row r="22" spans="1:20" ht="9.75" customHeight="1" x14ac:dyDescent="0.25">
      <c r="A22" s="445"/>
      <c r="B22" s="448"/>
      <c r="C22" s="156"/>
      <c r="D22" s="155"/>
      <c r="E22" s="154"/>
      <c r="F22" s="153"/>
      <c r="G22" s="152"/>
      <c r="H22" s="151"/>
      <c r="I22" s="150"/>
      <c r="J22" s="149"/>
      <c r="K22" s="147"/>
      <c r="L22" s="149"/>
      <c r="M22" s="148"/>
      <c r="N22" s="147"/>
      <c r="O22" s="146"/>
      <c r="P22" s="91"/>
      <c r="Q22" s="143"/>
      <c r="R22" s="145"/>
      <c r="S22" s="144"/>
      <c r="T22" s="143"/>
    </row>
    <row r="23" spans="1:20" ht="27" customHeight="1" x14ac:dyDescent="0.25">
      <c r="A23" s="445">
        <v>3</v>
      </c>
      <c r="B23" s="449" t="s">
        <v>118</v>
      </c>
      <c r="C23" s="198">
        <v>65834.600000000006</v>
      </c>
      <c r="D23" s="197">
        <v>0.1</v>
      </c>
      <c r="E23" s="196">
        <v>0.02</v>
      </c>
      <c r="F23" s="195">
        <v>0.02</v>
      </c>
      <c r="G23" s="194">
        <v>0.64</v>
      </c>
      <c r="H23" s="193">
        <v>1651</v>
      </c>
      <c r="I23" s="192">
        <v>0</v>
      </c>
      <c r="J23" s="191">
        <v>1651</v>
      </c>
      <c r="K23" s="189"/>
      <c r="L23" s="191"/>
      <c r="M23" s="190">
        <v>0</v>
      </c>
      <c r="N23" s="189"/>
      <c r="O23" s="226">
        <v>0</v>
      </c>
      <c r="P23" s="187">
        <v>0</v>
      </c>
      <c r="Q23" s="186">
        <v>0</v>
      </c>
      <c r="R23" s="188">
        <v>26449.460000000003</v>
      </c>
      <c r="S23" s="187">
        <v>0.40175621937400696</v>
      </c>
      <c r="T23" s="186">
        <v>0</v>
      </c>
    </row>
    <row r="24" spans="1:20" ht="27" customHeight="1" x14ac:dyDescent="0.25">
      <c r="A24" s="445"/>
      <c r="B24" s="450"/>
      <c r="C24" s="185">
        <v>0</v>
      </c>
      <c r="D24" s="168"/>
      <c r="E24" s="167"/>
      <c r="F24" s="166"/>
      <c r="G24" s="165"/>
      <c r="H24" s="184">
        <v>0</v>
      </c>
      <c r="I24" s="178">
        <v>500</v>
      </c>
      <c r="J24" s="183">
        <v>0</v>
      </c>
      <c r="K24" s="174">
        <v>0</v>
      </c>
      <c r="L24" s="183">
        <v>0</v>
      </c>
      <c r="M24" s="182" t="s">
        <v>119</v>
      </c>
      <c r="N24" s="174"/>
      <c r="O24" s="237">
        <v>0</v>
      </c>
      <c r="P24" s="171" t="s">
        <v>119</v>
      </c>
      <c r="Q24" s="170">
        <v>0</v>
      </c>
      <c r="R24" s="181">
        <v>0</v>
      </c>
      <c r="S24" s="171"/>
      <c r="T24" s="170">
        <v>0</v>
      </c>
    </row>
    <row r="25" spans="1:20" ht="27" customHeight="1" x14ac:dyDescent="0.25">
      <c r="A25" s="445"/>
      <c r="B25" s="450"/>
      <c r="C25" s="185">
        <v>65834.600000000006</v>
      </c>
      <c r="D25" s="168"/>
      <c r="E25" s="167"/>
      <c r="F25" s="166"/>
      <c r="G25" s="165"/>
      <c r="H25" s="184">
        <v>1651</v>
      </c>
      <c r="I25" s="178">
        <v>1400</v>
      </c>
      <c r="J25" s="183">
        <v>1651</v>
      </c>
      <c r="K25" s="174">
        <v>1651</v>
      </c>
      <c r="L25" s="183">
        <v>0</v>
      </c>
      <c r="M25" s="182">
        <v>0</v>
      </c>
      <c r="N25" s="174">
        <v>0</v>
      </c>
      <c r="O25" s="237">
        <v>0</v>
      </c>
      <c r="P25" s="171">
        <v>0</v>
      </c>
      <c r="Q25" s="170">
        <v>0</v>
      </c>
      <c r="R25" s="181">
        <v>26449.460000000003</v>
      </c>
      <c r="S25" s="171"/>
      <c r="T25" s="170">
        <v>23741.581000000002</v>
      </c>
    </row>
    <row r="26" spans="1:20" ht="27" customHeight="1" x14ac:dyDescent="0.25">
      <c r="A26" s="445"/>
      <c r="B26" s="450"/>
      <c r="C26" s="236">
        <v>24954.51</v>
      </c>
      <c r="D26" s="168"/>
      <c r="E26" s="167"/>
      <c r="F26" s="166"/>
      <c r="G26" s="165"/>
      <c r="H26" s="179">
        <v>251</v>
      </c>
      <c r="I26" s="178">
        <v>251</v>
      </c>
      <c r="J26" s="176">
        <v>0</v>
      </c>
      <c r="K26" s="177">
        <v>0</v>
      </c>
      <c r="L26" s="176"/>
      <c r="M26" s="175"/>
      <c r="N26" s="174">
        <v>0</v>
      </c>
      <c r="O26" s="172">
        <v>0</v>
      </c>
      <c r="P26" s="173"/>
      <c r="Q26" s="170">
        <v>0</v>
      </c>
      <c r="R26" s="172">
        <v>2707.8789999999999</v>
      </c>
      <c r="S26" s="171"/>
      <c r="T26" s="170">
        <v>2707.8789999999999</v>
      </c>
    </row>
    <row r="27" spans="1:20" ht="27" customHeight="1" x14ac:dyDescent="0.25">
      <c r="A27" s="445"/>
      <c r="B27" s="450"/>
      <c r="C27" s="169"/>
      <c r="D27" s="168"/>
      <c r="E27" s="167"/>
      <c r="F27" s="166"/>
      <c r="G27" s="165"/>
      <c r="H27" s="164">
        <v>0</v>
      </c>
      <c r="I27" s="163"/>
      <c r="J27" s="162">
        <v>0</v>
      </c>
      <c r="K27" s="160"/>
      <c r="L27" s="162"/>
      <c r="M27" s="161"/>
      <c r="N27" s="160">
        <v>0</v>
      </c>
      <c r="O27" s="159">
        <v>0</v>
      </c>
      <c r="P27" s="105"/>
      <c r="Q27" s="157"/>
      <c r="R27" s="159">
        <v>0</v>
      </c>
      <c r="S27" s="158"/>
      <c r="T27" s="157"/>
    </row>
    <row r="28" spans="1:20" ht="13.5" customHeight="1" x14ac:dyDescent="0.25">
      <c r="A28" s="445"/>
      <c r="B28" s="451"/>
      <c r="C28" s="156"/>
      <c r="D28" s="155"/>
      <c r="E28" s="154"/>
      <c r="F28" s="153"/>
      <c r="G28" s="152"/>
      <c r="H28" s="151"/>
      <c r="I28" s="150"/>
      <c r="J28" s="149"/>
      <c r="K28" s="147"/>
      <c r="L28" s="149"/>
      <c r="M28" s="148"/>
      <c r="N28" s="147"/>
      <c r="O28" s="146"/>
      <c r="P28" s="91"/>
      <c r="Q28" s="143"/>
      <c r="R28" s="145"/>
      <c r="S28" s="144"/>
      <c r="T28" s="143"/>
    </row>
    <row r="29" spans="1:20" ht="22.5" customHeight="1" x14ac:dyDescent="0.25">
      <c r="A29" s="445">
        <v>4</v>
      </c>
      <c r="B29" s="476" t="s">
        <v>120</v>
      </c>
      <c r="C29" s="198">
        <v>17363.13</v>
      </c>
      <c r="D29" s="197">
        <v>0.09</v>
      </c>
      <c r="E29" s="196"/>
      <c r="F29" s="195">
        <v>0</v>
      </c>
      <c r="G29" s="194">
        <v>1</v>
      </c>
      <c r="H29" s="193">
        <v>1425</v>
      </c>
      <c r="I29" s="192">
        <v>0</v>
      </c>
      <c r="J29" s="191">
        <v>356.25</v>
      </c>
      <c r="K29" s="189"/>
      <c r="L29" s="191"/>
      <c r="M29" s="190">
        <v>0</v>
      </c>
      <c r="N29" s="189"/>
      <c r="O29" s="188">
        <v>0</v>
      </c>
      <c r="P29" s="187">
        <v>0</v>
      </c>
      <c r="Q29" s="186">
        <v>0</v>
      </c>
      <c r="R29" s="188">
        <v>15490.695</v>
      </c>
      <c r="S29" s="187">
        <v>0.89216028446484008</v>
      </c>
      <c r="T29" s="186">
        <v>0</v>
      </c>
    </row>
    <row r="30" spans="1:20" ht="22.5" customHeight="1" x14ac:dyDescent="0.25">
      <c r="A30" s="445"/>
      <c r="B30" s="477"/>
      <c r="C30" s="185">
        <v>0</v>
      </c>
      <c r="D30" s="168"/>
      <c r="E30" s="167"/>
      <c r="F30" s="166"/>
      <c r="G30" s="165"/>
      <c r="H30" s="184">
        <v>0</v>
      </c>
      <c r="I30" s="178">
        <v>0</v>
      </c>
      <c r="J30" s="183">
        <v>0</v>
      </c>
      <c r="K30" s="174">
        <v>0</v>
      </c>
      <c r="L30" s="183"/>
      <c r="M30" s="182" t="s">
        <v>119</v>
      </c>
      <c r="N30" s="174">
        <v>0</v>
      </c>
      <c r="O30" s="181">
        <v>0</v>
      </c>
      <c r="P30" s="171" t="s">
        <v>119</v>
      </c>
      <c r="Q30" s="170">
        <v>0</v>
      </c>
      <c r="R30" s="181">
        <v>0</v>
      </c>
      <c r="S30" s="171"/>
      <c r="T30" s="170">
        <v>0</v>
      </c>
    </row>
    <row r="31" spans="1:20" ht="22.5" customHeight="1" x14ac:dyDescent="0.25">
      <c r="A31" s="445"/>
      <c r="B31" s="477"/>
      <c r="C31" s="185">
        <v>17363.13</v>
      </c>
      <c r="D31" s="168"/>
      <c r="E31" s="167"/>
      <c r="F31" s="166"/>
      <c r="G31" s="165"/>
      <c r="H31" s="184">
        <v>1425</v>
      </c>
      <c r="I31" s="178">
        <v>0</v>
      </c>
      <c r="J31" s="183">
        <v>356.25</v>
      </c>
      <c r="K31" s="174">
        <v>356.25</v>
      </c>
      <c r="L31" s="183">
        <v>0</v>
      </c>
      <c r="M31" s="182">
        <v>0</v>
      </c>
      <c r="N31" s="174">
        <v>0</v>
      </c>
      <c r="O31" s="181">
        <v>0</v>
      </c>
      <c r="P31" s="171">
        <v>0</v>
      </c>
      <c r="Q31" s="170">
        <v>0</v>
      </c>
      <c r="R31" s="181">
        <v>15490.695</v>
      </c>
      <c r="S31" s="171"/>
      <c r="T31" s="170">
        <v>3653.9500000000007</v>
      </c>
    </row>
    <row r="32" spans="1:20" ht="22.5" customHeight="1" x14ac:dyDescent="0.25">
      <c r="A32" s="445"/>
      <c r="B32" s="477"/>
      <c r="C32" s="180"/>
      <c r="D32" s="168"/>
      <c r="E32" s="167"/>
      <c r="F32" s="166"/>
      <c r="G32" s="165"/>
      <c r="H32" s="179">
        <v>1425</v>
      </c>
      <c r="I32" s="178">
        <v>1425</v>
      </c>
      <c r="J32" s="176">
        <v>0</v>
      </c>
      <c r="K32" s="177">
        <v>0</v>
      </c>
      <c r="L32" s="176">
        <v>0</v>
      </c>
      <c r="M32" s="175"/>
      <c r="N32" s="177">
        <v>0</v>
      </c>
      <c r="O32" s="172">
        <v>0</v>
      </c>
      <c r="P32" s="173"/>
      <c r="Q32" s="170">
        <v>0</v>
      </c>
      <c r="R32" s="172">
        <v>11836.744999999999</v>
      </c>
      <c r="S32" s="171"/>
      <c r="T32" s="170">
        <v>11836.744999999999</v>
      </c>
    </row>
    <row r="33" spans="1:20" ht="22.5" customHeight="1" x14ac:dyDescent="0.25">
      <c r="A33" s="445"/>
      <c r="B33" s="477"/>
      <c r="C33" s="169"/>
      <c r="D33" s="168"/>
      <c r="E33" s="167"/>
      <c r="F33" s="166"/>
      <c r="G33" s="165"/>
      <c r="H33" s="164">
        <v>0</v>
      </c>
      <c r="I33" s="163"/>
      <c r="J33" s="162">
        <v>0</v>
      </c>
      <c r="K33" s="160"/>
      <c r="L33" s="162"/>
      <c r="M33" s="161"/>
      <c r="N33" s="160"/>
      <c r="O33" s="159">
        <v>0</v>
      </c>
      <c r="P33" s="105"/>
      <c r="Q33" s="157"/>
      <c r="R33" s="159">
        <v>0</v>
      </c>
      <c r="S33" s="158"/>
      <c r="T33" s="157"/>
    </row>
    <row r="34" spans="1:20" ht="9.75" customHeight="1" x14ac:dyDescent="0.25">
      <c r="A34" s="445"/>
      <c r="B34" s="478"/>
      <c r="C34" s="156"/>
      <c r="D34" s="155"/>
      <c r="E34" s="154"/>
      <c r="F34" s="153"/>
      <c r="G34" s="152"/>
      <c r="H34" s="151"/>
      <c r="I34" s="150"/>
      <c r="J34" s="149"/>
      <c r="K34" s="147"/>
      <c r="L34" s="149"/>
      <c r="M34" s="148"/>
      <c r="N34" s="147"/>
      <c r="O34" s="146"/>
      <c r="P34" s="91"/>
      <c r="Q34" s="143"/>
      <c r="R34" s="145"/>
      <c r="S34" s="144"/>
      <c r="T34" s="143"/>
    </row>
    <row r="35" spans="1:20" ht="21" customHeight="1" x14ac:dyDescent="0.25">
      <c r="A35" s="445">
        <v>5</v>
      </c>
      <c r="B35" s="446" t="s">
        <v>121</v>
      </c>
      <c r="C35" s="219">
        <v>15990.62</v>
      </c>
      <c r="D35" s="197">
        <v>0</v>
      </c>
      <c r="E35" s="196">
        <v>5.0000000000000001E-4</v>
      </c>
      <c r="F35" s="195">
        <v>5.0000000000000001E-4</v>
      </c>
      <c r="G35" s="194">
        <v>0.98639999999999994</v>
      </c>
      <c r="H35" s="193">
        <v>1449</v>
      </c>
      <c r="I35" s="192">
        <v>0</v>
      </c>
      <c r="J35" s="191">
        <v>0</v>
      </c>
      <c r="K35" s="189"/>
      <c r="L35" s="235"/>
      <c r="M35" s="190">
        <v>0</v>
      </c>
      <c r="N35" s="234"/>
      <c r="O35" s="188">
        <v>0</v>
      </c>
      <c r="P35" s="187">
        <v>0</v>
      </c>
      <c r="Q35" s="186">
        <v>0</v>
      </c>
      <c r="R35" s="188">
        <v>14103.14</v>
      </c>
      <c r="S35" s="187">
        <v>0.88196330098520248</v>
      </c>
      <c r="T35" s="186">
        <v>0</v>
      </c>
    </row>
    <row r="36" spans="1:20" ht="21" customHeight="1" x14ac:dyDescent="0.25">
      <c r="A36" s="445"/>
      <c r="B36" s="447"/>
      <c r="C36" s="217">
        <v>0</v>
      </c>
      <c r="D36" s="168"/>
      <c r="E36" s="167"/>
      <c r="F36" s="166"/>
      <c r="G36" s="165"/>
      <c r="H36" s="184">
        <v>0</v>
      </c>
      <c r="I36" s="178">
        <v>0</v>
      </c>
      <c r="J36" s="183">
        <v>0</v>
      </c>
      <c r="K36" s="174">
        <v>0</v>
      </c>
      <c r="L36" s="233">
        <v>0</v>
      </c>
      <c r="M36" s="221" t="s">
        <v>119</v>
      </c>
      <c r="N36" s="232"/>
      <c r="O36" s="181">
        <v>0</v>
      </c>
      <c r="P36" s="171" t="s">
        <v>119</v>
      </c>
      <c r="Q36" s="170">
        <v>0</v>
      </c>
      <c r="R36" s="181">
        <v>0</v>
      </c>
      <c r="S36" s="171"/>
      <c r="T36" s="170">
        <v>0</v>
      </c>
    </row>
    <row r="37" spans="1:20" ht="21" customHeight="1" x14ac:dyDescent="0.25">
      <c r="A37" s="445"/>
      <c r="B37" s="447"/>
      <c r="C37" s="217">
        <v>15990.62</v>
      </c>
      <c r="D37" s="168"/>
      <c r="E37" s="167"/>
      <c r="F37" s="166"/>
      <c r="G37" s="165"/>
      <c r="H37" s="184">
        <v>1449</v>
      </c>
      <c r="I37" s="178">
        <v>0</v>
      </c>
      <c r="J37" s="183"/>
      <c r="K37" s="174">
        <v>0</v>
      </c>
      <c r="L37" s="233">
        <v>0</v>
      </c>
      <c r="M37" s="221">
        <v>0</v>
      </c>
      <c r="N37" s="232">
        <v>0</v>
      </c>
      <c r="O37" s="181">
        <v>0</v>
      </c>
      <c r="P37" s="171">
        <v>0</v>
      </c>
      <c r="Q37" s="170">
        <v>0</v>
      </c>
      <c r="R37" s="181">
        <v>14103.14</v>
      </c>
      <c r="S37" s="171"/>
      <c r="T37" s="170">
        <v>3310.0699999999997</v>
      </c>
    </row>
    <row r="38" spans="1:20" ht="21" customHeight="1" x14ac:dyDescent="0.25">
      <c r="A38" s="445"/>
      <c r="B38" s="447"/>
      <c r="C38" s="180"/>
      <c r="D38" s="168"/>
      <c r="E38" s="167"/>
      <c r="F38" s="166"/>
      <c r="G38" s="165"/>
      <c r="H38" s="179">
        <v>1449</v>
      </c>
      <c r="I38" s="178">
        <v>1449</v>
      </c>
      <c r="J38" s="176">
        <v>0</v>
      </c>
      <c r="K38" s="177">
        <v>0</v>
      </c>
      <c r="L38" s="231">
        <v>0</v>
      </c>
      <c r="M38" s="230"/>
      <c r="N38" s="229">
        <v>0</v>
      </c>
      <c r="O38" s="172">
        <v>0</v>
      </c>
      <c r="P38" s="173"/>
      <c r="Q38" s="170">
        <v>0</v>
      </c>
      <c r="R38" s="172">
        <v>10793.07</v>
      </c>
      <c r="S38" s="171"/>
      <c r="T38" s="170">
        <v>10793.07</v>
      </c>
    </row>
    <row r="39" spans="1:20" ht="21" customHeight="1" x14ac:dyDescent="0.25">
      <c r="A39" s="445"/>
      <c r="B39" s="447"/>
      <c r="C39" s="169"/>
      <c r="D39" s="168"/>
      <c r="E39" s="167"/>
      <c r="F39" s="166"/>
      <c r="G39" s="165"/>
      <c r="H39" s="164">
        <v>0</v>
      </c>
      <c r="I39" s="163"/>
      <c r="J39" s="162">
        <v>0</v>
      </c>
      <c r="K39" s="160"/>
      <c r="L39" s="162"/>
      <c r="M39" s="161"/>
      <c r="N39" s="160"/>
      <c r="O39" s="159">
        <v>0</v>
      </c>
      <c r="P39" s="105"/>
      <c r="Q39" s="157"/>
      <c r="R39" s="159">
        <v>0</v>
      </c>
      <c r="S39" s="158"/>
      <c r="T39" s="157"/>
    </row>
    <row r="40" spans="1:20" ht="21" customHeight="1" x14ac:dyDescent="0.25">
      <c r="A40" s="445"/>
      <c r="B40" s="448"/>
      <c r="C40" s="156"/>
      <c r="D40" s="155"/>
      <c r="E40" s="154"/>
      <c r="F40" s="153"/>
      <c r="G40" s="152"/>
      <c r="H40" s="151"/>
      <c r="I40" s="150"/>
      <c r="J40" s="149"/>
      <c r="K40" s="147"/>
      <c r="L40" s="149"/>
      <c r="M40" s="148"/>
      <c r="N40" s="147"/>
      <c r="O40" s="146"/>
      <c r="P40" s="91"/>
      <c r="Q40" s="143"/>
      <c r="R40" s="145"/>
      <c r="S40" s="144"/>
      <c r="T40" s="143"/>
    </row>
    <row r="41" spans="1:20" ht="19.5" customHeight="1" x14ac:dyDescent="0.25">
      <c r="A41" s="445">
        <v>6</v>
      </c>
      <c r="B41" s="449" t="s">
        <v>122</v>
      </c>
      <c r="C41" s="198">
        <v>3862490.83</v>
      </c>
      <c r="D41" s="197">
        <v>2.1250000000000002E-2</v>
      </c>
      <c r="E41" s="196"/>
      <c r="F41" s="195">
        <v>0</v>
      </c>
      <c r="G41" s="194">
        <v>0.97865000000000013</v>
      </c>
      <c r="H41" s="193">
        <v>10000</v>
      </c>
      <c r="I41" s="192">
        <v>0</v>
      </c>
      <c r="J41" s="191">
        <v>1105.4000000000001</v>
      </c>
      <c r="K41" s="189"/>
      <c r="L41" s="191">
        <v>7.4</v>
      </c>
      <c r="M41" s="190">
        <v>7.3999999999999999E-4</v>
      </c>
      <c r="N41" s="189"/>
      <c r="O41" s="188">
        <v>7.4</v>
      </c>
      <c r="P41" s="187">
        <v>7.3999999999999999E-4</v>
      </c>
      <c r="Q41" s="186">
        <v>0</v>
      </c>
      <c r="R41" s="188">
        <v>3526172.3200000003</v>
      </c>
      <c r="S41" s="187">
        <v>0.91292703988115365</v>
      </c>
      <c r="T41" s="186">
        <v>0</v>
      </c>
    </row>
    <row r="42" spans="1:20" ht="19.5" customHeight="1" x14ac:dyDescent="0.25">
      <c r="A42" s="445"/>
      <c r="B42" s="450"/>
      <c r="C42" s="185">
        <v>2095610.41</v>
      </c>
      <c r="D42" s="168"/>
      <c r="E42" s="167"/>
      <c r="F42" s="166"/>
      <c r="G42" s="165"/>
      <c r="H42" s="184">
        <v>0</v>
      </c>
      <c r="I42" s="178">
        <v>0</v>
      </c>
      <c r="J42" s="183">
        <v>0</v>
      </c>
      <c r="K42" s="174"/>
      <c r="L42" s="183"/>
      <c r="M42" s="228" t="s">
        <v>119</v>
      </c>
      <c r="N42" s="174"/>
      <c r="O42" s="181">
        <v>0</v>
      </c>
      <c r="P42" s="171" t="s">
        <v>119</v>
      </c>
      <c r="Q42" s="170">
        <v>0</v>
      </c>
      <c r="R42" s="181">
        <v>1892871.37</v>
      </c>
      <c r="S42" s="171"/>
      <c r="T42" s="170">
        <v>448653.42000000004</v>
      </c>
    </row>
    <row r="43" spans="1:20" ht="19.5" customHeight="1" x14ac:dyDescent="0.25">
      <c r="A43" s="445"/>
      <c r="B43" s="450"/>
      <c r="C43" s="185">
        <v>1766880.4200000002</v>
      </c>
      <c r="D43" s="168"/>
      <c r="E43" s="167"/>
      <c r="F43" s="166"/>
      <c r="G43" s="165"/>
      <c r="H43" s="184">
        <v>10000</v>
      </c>
      <c r="I43" s="178">
        <v>5080</v>
      </c>
      <c r="J43" s="183">
        <v>1105.4000000000001</v>
      </c>
      <c r="K43" s="174">
        <v>1098</v>
      </c>
      <c r="L43" s="183">
        <v>7.4</v>
      </c>
      <c r="M43" s="182">
        <v>7.3999999999999999E-4</v>
      </c>
      <c r="N43" s="174">
        <v>0</v>
      </c>
      <c r="O43" s="181">
        <v>7.4</v>
      </c>
      <c r="P43" s="171">
        <v>7.3999999999999999E-4</v>
      </c>
      <c r="Q43" s="170">
        <v>0</v>
      </c>
      <c r="R43" s="181">
        <v>1633300.9500000002</v>
      </c>
      <c r="S43" s="171"/>
      <c r="T43" s="170">
        <v>3384770.0400000005</v>
      </c>
    </row>
    <row r="44" spans="1:20" ht="19.5" customHeight="1" x14ac:dyDescent="0.25">
      <c r="A44" s="445"/>
      <c r="B44" s="450"/>
      <c r="C44" s="180"/>
      <c r="D44" s="168"/>
      <c r="E44" s="167"/>
      <c r="F44" s="166"/>
      <c r="G44" s="165"/>
      <c r="H44" s="179">
        <v>4920</v>
      </c>
      <c r="I44" s="178">
        <v>4920</v>
      </c>
      <c r="J44" s="176">
        <v>7.4</v>
      </c>
      <c r="K44" s="177">
        <v>7.4</v>
      </c>
      <c r="L44" s="176">
        <v>7.4</v>
      </c>
      <c r="M44" s="175"/>
      <c r="N44" s="177">
        <v>7.4</v>
      </c>
      <c r="O44" s="172">
        <v>7.4</v>
      </c>
      <c r="P44" s="173"/>
      <c r="Q44" s="170">
        <v>7.4</v>
      </c>
      <c r="R44" s="172">
        <v>141402.28</v>
      </c>
      <c r="S44" s="171"/>
      <c r="T44" s="170">
        <v>141402.28</v>
      </c>
    </row>
    <row r="45" spans="1:20" ht="19.5" customHeight="1" x14ac:dyDescent="0.25">
      <c r="A45" s="445"/>
      <c r="B45" s="450"/>
      <c r="C45" s="169"/>
      <c r="D45" s="168"/>
      <c r="E45" s="167"/>
      <c r="F45" s="166"/>
      <c r="G45" s="165"/>
      <c r="H45" s="164"/>
      <c r="I45" s="163"/>
      <c r="J45" s="162">
        <v>0</v>
      </c>
      <c r="K45" s="160"/>
      <c r="L45" s="162"/>
      <c r="M45" s="161"/>
      <c r="N45" s="160"/>
      <c r="O45" s="159">
        <v>0</v>
      </c>
      <c r="P45" s="105"/>
      <c r="Q45" s="157"/>
      <c r="R45" s="159">
        <v>0</v>
      </c>
      <c r="S45" s="158"/>
      <c r="T45" s="157"/>
    </row>
    <row r="46" spans="1:20" ht="19.5" customHeight="1" x14ac:dyDescent="0.25">
      <c r="A46" s="445"/>
      <c r="B46" s="451"/>
      <c r="C46" s="156"/>
      <c r="D46" s="155"/>
      <c r="E46" s="154"/>
      <c r="F46" s="153"/>
      <c r="G46" s="152"/>
      <c r="H46" s="151"/>
      <c r="I46" s="150"/>
      <c r="J46" s="149"/>
      <c r="K46" s="147"/>
      <c r="L46" s="149"/>
      <c r="M46" s="148"/>
      <c r="N46" s="147"/>
      <c r="O46" s="146"/>
      <c r="P46" s="91"/>
      <c r="Q46" s="143"/>
      <c r="R46" s="145"/>
      <c r="S46" s="144"/>
      <c r="T46" s="143"/>
    </row>
    <row r="47" spans="1:20" ht="24" customHeight="1" x14ac:dyDescent="0.25">
      <c r="A47" s="445">
        <v>7</v>
      </c>
      <c r="B47" s="449" t="s">
        <v>123</v>
      </c>
      <c r="C47" s="198">
        <v>1659080.3</v>
      </c>
      <c r="D47" s="197">
        <v>6.3E-3</v>
      </c>
      <c r="E47" s="196"/>
      <c r="F47" s="195">
        <v>0</v>
      </c>
      <c r="G47" s="194">
        <v>0.99370000000000003</v>
      </c>
      <c r="H47" s="193">
        <v>35610</v>
      </c>
      <c r="I47" s="192">
        <v>0</v>
      </c>
      <c r="J47" s="191">
        <v>3000</v>
      </c>
      <c r="K47" s="189"/>
      <c r="L47" s="191">
        <v>0.8</v>
      </c>
      <c r="M47" s="190">
        <v>2.2465599550688009E-5</v>
      </c>
      <c r="N47" s="189"/>
      <c r="O47" s="188">
        <v>0.8</v>
      </c>
      <c r="P47" s="187">
        <v>2.2465599550688009E-5</v>
      </c>
      <c r="Q47" s="186">
        <v>0</v>
      </c>
      <c r="R47" s="188">
        <v>1434543.23</v>
      </c>
      <c r="S47" s="187">
        <v>0.86466172252180917</v>
      </c>
      <c r="T47" s="186">
        <v>0</v>
      </c>
    </row>
    <row r="48" spans="1:20" ht="24" customHeight="1" x14ac:dyDescent="0.25">
      <c r="A48" s="445"/>
      <c r="B48" s="450"/>
      <c r="C48" s="185">
        <v>1197205</v>
      </c>
      <c r="D48" s="168"/>
      <c r="E48" s="167"/>
      <c r="F48" s="166"/>
      <c r="G48" s="165"/>
      <c r="H48" s="184">
        <v>23610</v>
      </c>
      <c r="I48" s="178">
        <v>0</v>
      </c>
      <c r="J48" s="183">
        <v>0</v>
      </c>
      <c r="K48" s="174">
        <v>0</v>
      </c>
      <c r="L48" s="183"/>
      <c r="M48" s="182">
        <v>0</v>
      </c>
      <c r="N48" s="174"/>
      <c r="O48" s="181">
        <v>0</v>
      </c>
      <c r="P48" s="171">
        <v>0</v>
      </c>
      <c r="Q48" s="170">
        <v>0</v>
      </c>
      <c r="R48" s="181">
        <v>1137616.6000000001</v>
      </c>
      <c r="S48" s="171"/>
      <c r="T48" s="170">
        <v>0</v>
      </c>
    </row>
    <row r="49" spans="1:20" ht="24" customHeight="1" x14ac:dyDescent="0.25">
      <c r="A49" s="445"/>
      <c r="B49" s="450"/>
      <c r="C49" s="185">
        <v>461875.30000000005</v>
      </c>
      <c r="D49" s="168"/>
      <c r="E49" s="167"/>
      <c r="F49" s="166"/>
      <c r="G49" s="165"/>
      <c r="H49" s="184">
        <v>12000</v>
      </c>
      <c r="I49" s="178">
        <v>30800</v>
      </c>
      <c r="J49" s="183">
        <v>3000</v>
      </c>
      <c r="K49" s="174">
        <v>2999.2</v>
      </c>
      <c r="L49" s="183">
        <v>0.8</v>
      </c>
      <c r="M49" s="182">
        <v>6.666666666666667E-5</v>
      </c>
      <c r="N49" s="174">
        <v>0</v>
      </c>
      <c r="O49" s="181">
        <v>0.8</v>
      </c>
      <c r="P49" s="171">
        <v>6.666666666666667E-5</v>
      </c>
      <c r="Q49" s="170">
        <v>0</v>
      </c>
      <c r="R49" s="181">
        <v>296926.62999999989</v>
      </c>
      <c r="S49" s="171"/>
      <c r="T49" s="170">
        <v>1359014.09</v>
      </c>
    </row>
    <row r="50" spans="1:20" ht="24" customHeight="1" x14ac:dyDescent="0.25">
      <c r="A50" s="445"/>
      <c r="B50" s="450"/>
      <c r="C50" s="180"/>
      <c r="D50" s="168"/>
      <c r="E50" s="167"/>
      <c r="F50" s="166"/>
      <c r="G50" s="165"/>
      <c r="H50" s="179">
        <v>1200</v>
      </c>
      <c r="I50" s="178">
        <v>4810</v>
      </c>
      <c r="J50" s="176">
        <v>0.8</v>
      </c>
      <c r="K50" s="177">
        <v>0.8</v>
      </c>
      <c r="L50" s="176">
        <v>0.8</v>
      </c>
      <c r="M50" s="175"/>
      <c r="N50" s="177">
        <v>0.8</v>
      </c>
      <c r="O50" s="172">
        <v>0.8</v>
      </c>
      <c r="P50" s="173"/>
      <c r="Q50" s="170">
        <v>0.8</v>
      </c>
      <c r="R50" s="172">
        <v>20275.099999999999</v>
      </c>
      <c r="S50" s="171"/>
      <c r="T50" s="170">
        <v>75529.14</v>
      </c>
    </row>
    <row r="51" spans="1:20" s="227" customFormat="1" ht="24" customHeight="1" x14ac:dyDescent="0.25">
      <c r="A51" s="445"/>
      <c r="B51" s="450"/>
      <c r="C51" s="169"/>
      <c r="D51" s="168"/>
      <c r="E51" s="167"/>
      <c r="F51" s="166"/>
      <c r="G51" s="165"/>
      <c r="H51" s="164">
        <v>0</v>
      </c>
      <c r="I51" s="163"/>
      <c r="J51" s="162">
        <v>0</v>
      </c>
      <c r="K51" s="160"/>
      <c r="L51" s="162"/>
      <c r="M51" s="161"/>
      <c r="N51" s="160"/>
      <c r="O51" s="159">
        <v>0</v>
      </c>
      <c r="P51" s="105"/>
      <c r="Q51" s="157"/>
      <c r="R51" s="159">
        <v>0</v>
      </c>
      <c r="S51" s="158"/>
      <c r="T51" s="157"/>
    </row>
    <row r="52" spans="1:20" ht="6.75" customHeight="1" x14ac:dyDescent="0.25">
      <c r="A52" s="445"/>
      <c r="B52" s="451"/>
      <c r="C52" s="156"/>
      <c r="D52" s="155"/>
      <c r="E52" s="154"/>
      <c r="F52" s="153"/>
      <c r="G52" s="152"/>
      <c r="H52" s="151"/>
      <c r="I52" s="150"/>
      <c r="J52" s="149"/>
      <c r="K52" s="147"/>
      <c r="L52" s="149"/>
      <c r="M52" s="148"/>
      <c r="N52" s="147"/>
      <c r="O52" s="146"/>
      <c r="P52" s="91"/>
      <c r="Q52" s="143"/>
      <c r="R52" s="145"/>
      <c r="S52" s="144"/>
      <c r="T52" s="143"/>
    </row>
    <row r="53" spans="1:20" ht="18" customHeight="1" x14ac:dyDescent="0.25">
      <c r="A53" s="445">
        <v>8</v>
      </c>
      <c r="B53" s="446" t="s">
        <v>124</v>
      </c>
      <c r="C53" s="198">
        <v>126207.37</v>
      </c>
      <c r="D53" s="197">
        <v>0.15</v>
      </c>
      <c r="E53" s="196">
        <v>4.0000000000000001E-3</v>
      </c>
      <c r="F53" s="195">
        <v>4.0000000000000001E-3</v>
      </c>
      <c r="G53" s="194">
        <v>0.61639999999999984</v>
      </c>
      <c r="H53" s="193">
        <v>10000</v>
      </c>
      <c r="I53" s="192">
        <v>0</v>
      </c>
      <c r="J53" s="191">
        <v>2500</v>
      </c>
      <c r="K53" s="189"/>
      <c r="L53" s="191"/>
      <c r="M53" s="190">
        <v>0</v>
      </c>
      <c r="N53" s="189"/>
      <c r="O53" s="188">
        <v>0</v>
      </c>
      <c r="P53" s="187">
        <v>0</v>
      </c>
      <c r="Q53" s="186">
        <v>0</v>
      </c>
      <c r="R53" s="188">
        <v>70996.06</v>
      </c>
      <c r="S53" s="187">
        <v>0.56253497715703926</v>
      </c>
      <c r="T53" s="186">
        <v>0</v>
      </c>
    </row>
    <row r="54" spans="1:20" ht="18" customHeight="1" x14ac:dyDescent="0.25">
      <c r="A54" s="445"/>
      <c r="B54" s="447"/>
      <c r="C54" s="185">
        <v>0</v>
      </c>
      <c r="D54" s="168"/>
      <c r="E54" s="167"/>
      <c r="F54" s="166"/>
      <c r="G54" s="165"/>
      <c r="H54" s="184">
        <v>0</v>
      </c>
      <c r="I54" s="178">
        <v>0</v>
      </c>
      <c r="J54" s="183">
        <v>0</v>
      </c>
      <c r="K54" s="174">
        <v>0</v>
      </c>
      <c r="L54" s="183"/>
      <c r="M54" s="182" t="s">
        <v>119</v>
      </c>
      <c r="N54" s="174"/>
      <c r="O54" s="181">
        <v>0</v>
      </c>
      <c r="P54" s="171" t="s">
        <v>119</v>
      </c>
      <c r="Q54" s="170">
        <v>0</v>
      </c>
      <c r="R54" s="181">
        <v>0</v>
      </c>
      <c r="S54" s="171"/>
      <c r="T54" s="170">
        <v>0</v>
      </c>
    </row>
    <row r="55" spans="1:20" ht="18" customHeight="1" x14ac:dyDescent="0.25">
      <c r="A55" s="445"/>
      <c r="B55" s="447"/>
      <c r="C55" s="185">
        <v>126207.37</v>
      </c>
      <c r="D55" s="168"/>
      <c r="E55" s="167"/>
      <c r="F55" s="166"/>
      <c r="G55" s="165"/>
      <c r="H55" s="184">
        <v>10000</v>
      </c>
      <c r="I55" s="178">
        <v>9734</v>
      </c>
      <c r="J55" s="183">
        <v>2500</v>
      </c>
      <c r="K55" s="174">
        <v>2500</v>
      </c>
      <c r="L55" s="183">
        <v>0</v>
      </c>
      <c r="M55" s="182">
        <v>0</v>
      </c>
      <c r="N55" s="174">
        <v>0</v>
      </c>
      <c r="O55" s="181">
        <v>0</v>
      </c>
      <c r="P55" s="171">
        <v>0</v>
      </c>
      <c r="Q55" s="170">
        <v>0</v>
      </c>
      <c r="R55" s="181">
        <v>70996.06</v>
      </c>
      <c r="S55" s="171"/>
      <c r="T55" s="170">
        <v>68365.36</v>
      </c>
    </row>
    <row r="56" spans="1:20" ht="18" customHeight="1" x14ac:dyDescent="0.25">
      <c r="A56" s="445"/>
      <c r="B56" s="447"/>
      <c r="C56" s="180"/>
      <c r="D56" s="168"/>
      <c r="E56" s="167"/>
      <c r="F56" s="166"/>
      <c r="G56" s="165"/>
      <c r="H56" s="179">
        <v>266</v>
      </c>
      <c r="I56" s="178">
        <v>266</v>
      </c>
      <c r="J56" s="176">
        <v>0</v>
      </c>
      <c r="K56" s="177">
        <v>0</v>
      </c>
      <c r="L56" s="176"/>
      <c r="M56" s="175"/>
      <c r="N56" s="177">
        <v>0</v>
      </c>
      <c r="O56" s="172">
        <v>0</v>
      </c>
      <c r="P56" s="173"/>
      <c r="Q56" s="170">
        <v>0</v>
      </c>
      <c r="R56" s="172">
        <v>2630.7</v>
      </c>
      <c r="S56" s="171"/>
      <c r="T56" s="170">
        <v>2630.7</v>
      </c>
    </row>
    <row r="57" spans="1:20" ht="18" customHeight="1" x14ac:dyDescent="0.25">
      <c r="A57" s="445"/>
      <c r="B57" s="447"/>
      <c r="C57" s="169"/>
      <c r="D57" s="168"/>
      <c r="E57" s="167"/>
      <c r="F57" s="166"/>
      <c r="G57" s="165"/>
      <c r="H57" s="164">
        <v>0</v>
      </c>
      <c r="I57" s="163"/>
      <c r="J57" s="162">
        <v>0</v>
      </c>
      <c r="K57" s="160"/>
      <c r="L57" s="162"/>
      <c r="M57" s="161"/>
      <c r="N57" s="160"/>
      <c r="O57" s="159">
        <v>0</v>
      </c>
      <c r="P57" s="105"/>
      <c r="Q57" s="157"/>
      <c r="R57" s="159">
        <v>0</v>
      </c>
      <c r="S57" s="158"/>
      <c r="T57" s="157"/>
    </row>
    <row r="58" spans="1:20" ht="18" customHeight="1" x14ac:dyDescent="0.25">
      <c r="A58" s="445"/>
      <c r="B58" s="448"/>
      <c r="C58" s="156"/>
      <c r="D58" s="155"/>
      <c r="E58" s="154"/>
      <c r="F58" s="153"/>
      <c r="G58" s="152"/>
      <c r="H58" s="151"/>
      <c r="I58" s="150"/>
      <c r="J58" s="149"/>
      <c r="K58" s="147"/>
      <c r="L58" s="149"/>
      <c r="M58" s="148"/>
      <c r="N58" s="147"/>
      <c r="O58" s="146"/>
      <c r="P58" s="91"/>
      <c r="Q58" s="143"/>
      <c r="R58" s="145"/>
      <c r="S58" s="144"/>
      <c r="T58" s="143"/>
    </row>
    <row r="59" spans="1:20" ht="23.25" customHeight="1" x14ac:dyDescent="0.25">
      <c r="A59" s="445">
        <v>9</v>
      </c>
      <c r="B59" s="446" t="s">
        <v>125</v>
      </c>
      <c r="C59" s="198">
        <v>350675.48</v>
      </c>
      <c r="D59" s="197">
        <v>0.02</v>
      </c>
      <c r="E59" s="196"/>
      <c r="F59" s="195">
        <v>0</v>
      </c>
      <c r="G59" s="194">
        <v>5.2032000000000016E-2</v>
      </c>
      <c r="H59" s="193">
        <v>1</v>
      </c>
      <c r="I59" s="192">
        <v>0</v>
      </c>
      <c r="J59" s="191">
        <v>0</v>
      </c>
      <c r="K59" s="189"/>
      <c r="L59" s="191"/>
      <c r="M59" s="190">
        <v>0</v>
      </c>
      <c r="N59" s="189"/>
      <c r="O59" s="188">
        <v>0</v>
      </c>
      <c r="P59" s="187">
        <v>0</v>
      </c>
      <c r="Q59" s="186">
        <v>0</v>
      </c>
      <c r="R59" s="226">
        <v>2252.1099999999997</v>
      </c>
      <c r="S59" s="187">
        <v>6.4222055103481997E-3</v>
      </c>
      <c r="T59" s="186">
        <v>0</v>
      </c>
    </row>
    <row r="60" spans="1:20" ht="23.25" customHeight="1" x14ac:dyDescent="0.25">
      <c r="A60" s="445"/>
      <c r="B60" s="447"/>
      <c r="C60" s="185">
        <v>268992.78999999998</v>
      </c>
      <c r="D60" s="168"/>
      <c r="E60" s="167"/>
      <c r="F60" s="166"/>
      <c r="G60" s="165"/>
      <c r="H60" s="184">
        <v>0</v>
      </c>
      <c r="I60" s="178">
        <v>0</v>
      </c>
      <c r="J60" s="183">
        <v>0</v>
      </c>
      <c r="K60" s="174">
        <v>0</v>
      </c>
      <c r="L60" s="183"/>
      <c r="M60" s="182" t="s">
        <v>119</v>
      </c>
      <c r="N60" s="174"/>
      <c r="O60" s="181">
        <v>0</v>
      </c>
      <c r="P60" s="171" t="s">
        <v>119</v>
      </c>
      <c r="Q60" s="170">
        <v>0</v>
      </c>
      <c r="R60" s="181">
        <v>1603.73</v>
      </c>
      <c r="S60" s="171"/>
      <c r="T60" s="170">
        <v>0</v>
      </c>
    </row>
    <row r="61" spans="1:20" ht="23.25" customHeight="1" x14ac:dyDescent="0.25">
      <c r="A61" s="445"/>
      <c r="B61" s="447"/>
      <c r="C61" s="185">
        <v>81682.69</v>
      </c>
      <c r="D61" s="168"/>
      <c r="E61" s="167"/>
      <c r="F61" s="166"/>
      <c r="G61" s="165"/>
      <c r="H61" s="184">
        <v>1</v>
      </c>
      <c r="I61" s="178">
        <v>0</v>
      </c>
      <c r="J61" s="183"/>
      <c r="K61" s="174">
        <v>0</v>
      </c>
      <c r="L61" s="183">
        <v>0</v>
      </c>
      <c r="M61" s="182">
        <v>0</v>
      </c>
      <c r="N61" s="174"/>
      <c r="O61" s="181">
        <v>0</v>
      </c>
      <c r="P61" s="171">
        <v>0</v>
      </c>
      <c r="Q61" s="225">
        <v>0</v>
      </c>
      <c r="R61" s="181">
        <v>648.37999999999965</v>
      </c>
      <c r="S61" s="171"/>
      <c r="T61" s="170">
        <v>17.169999999999618</v>
      </c>
    </row>
    <row r="62" spans="1:20" ht="23.25" customHeight="1" x14ac:dyDescent="0.25">
      <c r="A62" s="445"/>
      <c r="B62" s="447"/>
      <c r="C62" s="180"/>
      <c r="D62" s="168"/>
      <c r="E62" s="167"/>
      <c r="F62" s="166"/>
      <c r="G62" s="165"/>
      <c r="H62" s="213">
        <v>1</v>
      </c>
      <c r="I62" s="178">
        <v>1</v>
      </c>
      <c r="J62" s="176">
        <v>0</v>
      </c>
      <c r="K62" s="177">
        <v>0</v>
      </c>
      <c r="L62" s="176">
        <v>0</v>
      </c>
      <c r="M62" s="175"/>
      <c r="N62" s="177">
        <v>0</v>
      </c>
      <c r="O62" s="172">
        <v>0</v>
      </c>
      <c r="P62" s="173"/>
      <c r="Q62" s="225">
        <v>0</v>
      </c>
      <c r="R62" s="172">
        <v>631.20000000000005</v>
      </c>
      <c r="S62" s="171"/>
      <c r="T62" s="170">
        <v>2234.94</v>
      </c>
    </row>
    <row r="63" spans="1:20" ht="23.25" customHeight="1" x14ac:dyDescent="0.25">
      <c r="A63" s="445"/>
      <c r="B63" s="447"/>
      <c r="C63" s="169"/>
      <c r="D63" s="168"/>
      <c r="E63" s="167"/>
      <c r="F63" s="166"/>
      <c r="G63" s="165"/>
      <c r="H63" s="164">
        <v>0</v>
      </c>
      <c r="I63" s="163"/>
      <c r="J63" s="162">
        <v>0</v>
      </c>
      <c r="K63" s="160"/>
      <c r="L63" s="162"/>
      <c r="M63" s="161"/>
      <c r="N63" s="160"/>
      <c r="O63" s="159">
        <v>0</v>
      </c>
      <c r="P63" s="105"/>
      <c r="Q63" s="157"/>
      <c r="R63" s="159">
        <v>0</v>
      </c>
      <c r="S63" s="158"/>
      <c r="T63" s="157"/>
    </row>
    <row r="64" spans="1:20" ht="17.25" customHeight="1" x14ac:dyDescent="0.25">
      <c r="A64" s="445"/>
      <c r="B64" s="448"/>
      <c r="C64" s="156"/>
      <c r="D64" s="155"/>
      <c r="E64" s="154"/>
      <c r="F64" s="153"/>
      <c r="G64" s="152"/>
      <c r="H64" s="151"/>
      <c r="I64" s="150"/>
      <c r="J64" s="149"/>
      <c r="K64" s="147"/>
      <c r="L64" s="149"/>
      <c r="M64" s="148"/>
      <c r="N64" s="147"/>
      <c r="O64" s="146"/>
      <c r="P64" s="91"/>
      <c r="Q64" s="143"/>
      <c r="R64" s="145"/>
      <c r="S64" s="144"/>
      <c r="T64" s="143"/>
    </row>
    <row r="65" spans="1:20" ht="20.25" customHeight="1" x14ac:dyDescent="0.25">
      <c r="A65" s="445">
        <v>10</v>
      </c>
      <c r="B65" s="446" t="s">
        <v>126</v>
      </c>
      <c r="C65" s="198">
        <v>557970.15</v>
      </c>
      <c r="D65" s="197">
        <v>0.08</v>
      </c>
      <c r="E65" s="196"/>
      <c r="F65" s="195">
        <v>0</v>
      </c>
      <c r="G65" s="194">
        <v>0.27720000000000006</v>
      </c>
      <c r="H65" s="193">
        <v>167</v>
      </c>
      <c r="I65" s="192">
        <v>0</v>
      </c>
      <c r="J65" s="191">
        <v>167</v>
      </c>
      <c r="K65" s="189"/>
      <c r="L65" s="191"/>
      <c r="M65" s="190">
        <v>0</v>
      </c>
      <c r="N65" s="189"/>
      <c r="O65" s="188">
        <v>0</v>
      </c>
      <c r="P65" s="187">
        <v>0</v>
      </c>
      <c r="Q65" s="186">
        <v>0</v>
      </c>
      <c r="R65" s="188">
        <v>227465.80499999999</v>
      </c>
      <c r="S65" s="187">
        <v>0.40766661980036029</v>
      </c>
      <c r="T65" s="186">
        <v>0</v>
      </c>
    </row>
    <row r="66" spans="1:20" ht="20.25" customHeight="1" x14ac:dyDescent="0.25">
      <c r="A66" s="445"/>
      <c r="B66" s="447"/>
      <c r="C66" s="185">
        <v>314659.81</v>
      </c>
      <c r="D66" s="168"/>
      <c r="E66" s="167"/>
      <c r="F66" s="166"/>
      <c r="G66" s="165"/>
      <c r="H66" s="184">
        <v>0</v>
      </c>
      <c r="I66" s="178">
        <v>0</v>
      </c>
      <c r="J66" s="183">
        <v>0</v>
      </c>
      <c r="K66" s="174">
        <v>0</v>
      </c>
      <c r="L66" s="183"/>
      <c r="M66" s="182" t="s">
        <v>119</v>
      </c>
      <c r="N66" s="174"/>
      <c r="O66" s="181">
        <v>0</v>
      </c>
      <c r="P66" s="171" t="s">
        <v>119</v>
      </c>
      <c r="Q66" s="170">
        <v>0</v>
      </c>
      <c r="R66" s="181">
        <v>2045.7360000000001</v>
      </c>
      <c r="S66" s="171"/>
      <c r="T66" s="170">
        <v>0</v>
      </c>
    </row>
    <row r="67" spans="1:20" ht="20.25" customHeight="1" x14ac:dyDescent="0.25">
      <c r="A67" s="445"/>
      <c r="B67" s="447"/>
      <c r="C67" s="185">
        <v>243310.34000000003</v>
      </c>
      <c r="D67" s="168"/>
      <c r="E67" s="167"/>
      <c r="F67" s="166"/>
      <c r="G67" s="165"/>
      <c r="H67" s="184">
        <v>167</v>
      </c>
      <c r="I67" s="178">
        <v>42</v>
      </c>
      <c r="J67" s="183">
        <v>167</v>
      </c>
      <c r="K67" s="174">
        <v>167</v>
      </c>
      <c r="L67" s="183">
        <v>0</v>
      </c>
      <c r="M67" s="182">
        <v>0</v>
      </c>
      <c r="N67" s="174">
        <v>0</v>
      </c>
      <c r="O67" s="181">
        <v>0</v>
      </c>
      <c r="P67" s="171">
        <v>0</v>
      </c>
      <c r="Q67" s="170">
        <v>0</v>
      </c>
      <c r="R67" s="181">
        <v>225420.06899999999</v>
      </c>
      <c r="S67" s="171"/>
      <c r="T67" s="170">
        <v>224416.65</v>
      </c>
    </row>
    <row r="68" spans="1:20" ht="20.25" customHeight="1" x14ac:dyDescent="0.25">
      <c r="A68" s="445"/>
      <c r="B68" s="447"/>
      <c r="C68" s="180"/>
      <c r="D68" s="168"/>
      <c r="E68" s="167"/>
      <c r="F68" s="166"/>
      <c r="G68" s="165"/>
      <c r="H68" s="179">
        <v>125</v>
      </c>
      <c r="I68" s="178">
        <v>125</v>
      </c>
      <c r="J68" s="176">
        <v>0</v>
      </c>
      <c r="K68" s="177">
        <v>0</v>
      </c>
      <c r="L68" s="176">
        <v>0</v>
      </c>
      <c r="M68" s="175"/>
      <c r="N68" s="177"/>
      <c r="O68" s="172">
        <v>0</v>
      </c>
      <c r="P68" s="173"/>
      <c r="Q68" s="170">
        <v>0</v>
      </c>
      <c r="R68" s="172">
        <v>1003.4150000000001</v>
      </c>
      <c r="S68" s="171"/>
      <c r="T68" s="170">
        <v>3049.1549999999997</v>
      </c>
    </row>
    <row r="69" spans="1:20" ht="20.25" customHeight="1" x14ac:dyDescent="0.25">
      <c r="A69" s="445"/>
      <c r="B69" s="447"/>
      <c r="C69" s="169"/>
      <c r="D69" s="168"/>
      <c r="E69" s="167"/>
      <c r="F69" s="166"/>
      <c r="G69" s="165"/>
      <c r="H69" s="164">
        <v>0</v>
      </c>
      <c r="I69" s="163"/>
      <c r="J69" s="162">
        <v>0</v>
      </c>
      <c r="K69" s="160"/>
      <c r="L69" s="162"/>
      <c r="M69" s="161"/>
      <c r="N69" s="160"/>
      <c r="O69" s="159">
        <v>0</v>
      </c>
      <c r="P69" s="105"/>
      <c r="Q69" s="157"/>
      <c r="R69" s="159">
        <v>0</v>
      </c>
      <c r="S69" s="158"/>
      <c r="T69" s="157"/>
    </row>
    <row r="70" spans="1:20" ht="20.25" customHeight="1" x14ac:dyDescent="0.25">
      <c r="A70" s="445"/>
      <c r="B70" s="448"/>
      <c r="C70" s="156"/>
      <c r="D70" s="155"/>
      <c r="E70" s="154"/>
      <c r="F70" s="153"/>
      <c r="G70" s="152"/>
      <c r="H70" s="151"/>
      <c r="I70" s="150"/>
      <c r="J70" s="149"/>
      <c r="K70" s="147"/>
      <c r="L70" s="149"/>
      <c r="M70" s="148"/>
      <c r="N70" s="147"/>
      <c r="O70" s="146"/>
      <c r="P70" s="91"/>
      <c r="Q70" s="143"/>
      <c r="R70" s="145"/>
      <c r="S70" s="144"/>
      <c r="T70" s="143"/>
    </row>
    <row r="71" spans="1:20" ht="27" customHeight="1" x14ac:dyDescent="0.25">
      <c r="A71" s="445">
        <v>11</v>
      </c>
      <c r="B71" s="449" t="s">
        <v>127</v>
      </c>
      <c r="C71" s="198">
        <v>1425061.39</v>
      </c>
      <c r="D71" s="197">
        <v>7.0000000000000001E-3</v>
      </c>
      <c r="E71" s="196">
        <v>5.0000000000000001E-4</v>
      </c>
      <c r="F71" s="195">
        <v>5.0000000000000001E-4</v>
      </c>
      <c r="G71" s="194">
        <v>8.0500000000000002E-2</v>
      </c>
      <c r="H71" s="193">
        <v>5677</v>
      </c>
      <c r="I71" s="192">
        <v>0</v>
      </c>
      <c r="J71" s="191">
        <v>1419.25</v>
      </c>
      <c r="K71" s="189"/>
      <c r="L71" s="191">
        <v>4.1399999999999997</v>
      </c>
      <c r="M71" s="190">
        <v>7.292584111326404E-4</v>
      </c>
      <c r="N71" s="189"/>
      <c r="O71" s="188">
        <v>4.1399999999999997</v>
      </c>
      <c r="P71" s="187">
        <v>7.292584111326404E-4</v>
      </c>
      <c r="Q71" s="186">
        <v>0</v>
      </c>
      <c r="R71" s="188">
        <v>40209.660000000003</v>
      </c>
      <c r="S71" s="187">
        <v>2.8216089694213107E-2</v>
      </c>
      <c r="T71" s="186">
        <v>0</v>
      </c>
    </row>
    <row r="72" spans="1:20" ht="27" customHeight="1" x14ac:dyDescent="0.25">
      <c r="A72" s="445"/>
      <c r="B72" s="450"/>
      <c r="C72" s="185">
        <v>875675.78999999992</v>
      </c>
      <c r="D72" s="168"/>
      <c r="E72" s="167"/>
      <c r="F72" s="166"/>
      <c r="G72" s="165"/>
      <c r="H72" s="184">
        <v>0</v>
      </c>
      <c r="I72" s="178">
        <v>0</v>
      </c>
      <c r="J72" s="183">
        <v>0</v>
      </c>
      <c r="K72" s="174">
        <v>0</v>
      </c>
      <c r="L72" s="183">
        <v>0</v>
      </c>
      <c r="M72" s="182" t="s">
        <v>119</v>
      </c>
      <c r="N72" s="174"/>
      <c r="O72" s="181">
        <v>0</v>
      </c>
      <c r="P72" s="171" t="s">
        <v>119</v>
      </c>
      <c r="Q72" s="170">
        <v>0</v>
      </c>
      <c r="R72" s="181">
        <v>0</v>
      </c>
      <c r="S72" s="171"/>
      <c r="T72" s="170">
        <v>0</v>
      </c>
    </row>
    <row r="73" spans="1:20" ht="27" customHeight="1" x14ac:dyDescent="0.25">
      <c r="A73" s="445"/>
      <c r="B73" s="450"/>
      <c r="C73" s="185">
        <v>549385.6</v>
      </c>
      <c r="D73" s="168"/>
      <c r="E73" s="167"/>
      <c r="F73" s="166"/>
      <c r="G73" s="165"/>
      <c r="H73" s="184">
        <v>5677</v>
      </c>
      <c r="I73" s="178">
        <v>5459</v>
      </c>
      <c r="J73" s="183">
        <v>1419.25</v>
      </c>
      <c r="K73" s="174">
        <v>1415.11</v>
      </c>
      <c r="L73" s="183">
        <v>4.1399999999999997</v>
      </c>
      <c r="M73" s="182">
        <v>7.292584111326404E-4</v>
      </c>
      <c r="N73" s="174">
        <v>0</v>
      </c>
      <c r="O73" s="181">
        <v>4.1399999999999997</v>
      </c>
      <c r="P73" s="171">
        <v>7.292584111326404E-4</v>
      </c>
      <c r="Q73" s="170">
        <v>0</v>
      </c>
      <c r="R73" s="181">
        <v>40209.660000000003</v>
      </c>
      <c r="S73" s="171"/>
      <c r="T73" s="170">
        <v>39719.030000000006</v>
      </c>
    </row>
    <row r="74" spans="1:20" ht="27" customHeight="1" x14ac:dyDescent="0.25">
      <c r="A74" s="445"/>
      <c r="B74" s="450"/>
      <c r="C74" s="180"/>
      <c r="D74" s="168"/>
      <c r="E74" s="167"/>
      <c r="F74" s="166"/>
      <c r="G74" s="165"/>
      <c r="H74" s="179">
        <v>218</v>
      </c>
      <c r="I74" s="178">
        <v>218</v>
      </c>
      <c r="J74" s="176">
        <v>4.1399999999999997</v>
      </c>
      <c r="K74" s="177">
        <v>4.1399999999999997</v>
      </c>
      <c r="L74" s="176">
        <v>4.1399999999999997</v>
      </c>
      <c r="M74" s="175"/>
      <c r="N74" s="177">
        <v>4.1399999999999997</v>
      </c>
      <c r="O74" s="172">
        <v>4.1399999999999997</v>
      </c>
      <c r="P74" s="173"/>
      <c r="Q74" s="170">
        <v>4.1399999999999997</v>
      </c>
      <c r="R74" s="172">
        <v>490.63</v>
      </c>
      <c r="S74" s="171"/>
      <c r="T74" s="170">
        <v>490.63</v>
      </c>
    </row>
    <row r="75" spans="1:20" ht="27" customHeight="1" x14ac:dyDescent="0.25">
      <c r="A75" s="445"/>
      <c r="B75" s="450"/>
      <c r="C75" s="169"/>
      <c r="D75" s="168"/>
      <c r="E75" s="167"/>
      <c r="F75" s="166"/>
      <c r="G75" s="165"/>
      <c r="H75" s="224">
        <v>0</v>
      </c>
      <c r="I75" s="223"/>
      <c r="J75" s="162">
        <v>0</v>
      </c>
      <c r="K75" s="160"/>
      <c r="L75" s="162"/>
      <c r="M75" s="161"/>
      <c r="N75" s="160"/>
      <c r="O75" s="159">
        <v>0</v>
      </c>
      <c r="P75" s="105"/>
      <c r="Q75" s="157"/>
      <c r="R75" s="159">
        <v>0</v>
      </c>
      <c r="S75" s="158"/>
      <c r="T75" s="157"/>
    </row>
    <row r="76" spans="1:20" ht="10.5" customHeight="1" x14ac:dyDescent="0.25">
      <c r="A76" s="445"/>
      <c r="B76" s="451"/>
      <c r="C76" s="156"/>
      <c r="D76" s="155"/>
      <c r="E76" s="154"/>
      <c r="F76" s="153"/>
      <c r="G76" s="152"/>
      <c r="H76" s="151"/>
      <c r="I76" s="150"/>
      <c r="J76" s="149"/>
      <c r="K76" s="147"/>
      <c r="L76" s="149"/>
      <c r="M76" s="148"/>
      <c r="N76" s="147"/>
      <c r="O76" s="146"/>
      <c r="P76" s="91"/>
      <c r="Q76" s="143"/>
      <c r="R76" s="145"/>
      <c r="S76" s="144"/>
      <c r="T76" s="143"/>
    </row>
    <row r="77" spans="1:20" ht="20.25" customHeight="1" x14ac:dyDescent="0.25">
      <c r="A77" s="445">
        <v>12</v>
      </c>
      <c r="B77" s="446" t="s">
        <v>128</v>
      </c>
      <c r="C77" s="198">
        <v>1610444.76</v>
      </c>
      <c r="D77" s="197">
        <v>0</v>
      </c>
      <c r="E77" s="196"/>
      <c r="F77" s="195">
        <v>0</v>
      </c>
      <c r="G77" s="194">
        <v>0</v>
      </c>
      <c r="H77" s="193">
        <v>1</v>
      </c>
      <c r="I77" s="192">
        <v>0</v>
      </c>
      <c r="J77" s="191">
        <v>0</v>
      </c>
      <c r="K77" s="189"/>
      <c r="L77" s="191"/>
      <c r="M77" s="190">
        <v>0</v>
      </c>
      <c r="N77" s="189"/>
      <c r="O77" s="188">
        <v>0</v>
      </c>
      <c r="P77" s="187">
        <v>0</v>
      </c>
      <c r="Q77" s="186">
        <v>0</v>
      </c>
      <c r="R77" s="188">
        <v>0</v>
      </c>
      <c r="S77" s="187">
        <v>0</v>
      </c>
      <c r="T77" s="186">
        <v>0</v>
      </c>
    </row>
    <row r="78" spans="1:20" ht="20.25" customHeight="1" x14ac:dyDescent="0.25">
      <c r="A78" s="445"/>
      <c r="B78" s="447"/>
      <c r="C78" s="185">
        <v>1065436.4099999999</v>
      </c>
      <c r="D78" s="168"/>
      <c r="E78" s="167"/>
      <c r="F78" s="166"/>
      <c r="G78" s="165"/>
      <c r="H78" s="184">
        <v>0</v>
      </c>
      <c r="I78" s="178">
        <v>0</v>
      </c>
      <c r="J78" s="183">
        <v>0</v>
      </c>
      <c r="K78" s="174">
        <v>0</v>
      </c>
      <c r="L78" s="183">
        <v>0</v>
      </c>
      <c r="M78" s="182" t="s">
        <v>119</v>
      </c>
      <c r="N78" s="174"/>
      <c r="O78" s="181">
        <v>0</v>
      </c>
      <c r="P78" s="171" t="s">
        <v>119</v>
      </c>
      <c r="Q78" s="170">
        <v>0</v>
      </c>
      <c r="R78" s="181">
        <v>0</v>
      </c>
      <c r="S78" s="171"/>
      <c r="T78" s="170">
        <v>0</v>
      </c>
    </row>
    <row r="79" spans="1:20" ht="20.25" customHeight="1" x14ac:dyDescent="0.25">
      <c r="A79" s="445"/>
      <c r="B79" s="447"/>
      <c r="C79" s="185">
        <v>545008.35000000009</v>
      </c>
      <c r="D79" s="168"/>
      <c r="E79" s="167"/>
      <c r="F79" s="166"/>
      <c r="G79" s="165"/>
      <c r="H79" s="184">
        <v>1</v>
      </c>
      <c r="I79" s="178">
        <v>0</v>
      </c>
      <c r="J79" s="183"/>
      <c r="K79" s="174">
        <v>0</v>
      </c>
      <c r="L79" s="183">
        <v>0</v>
      </c>
      <c r="M79" s="182">
        <v>0</v>
      </c>
      <c r="N79" s="174">
        <v>0</v>
      </c>
      <c r="O79" s="181">
        <v>0</v>
      </c>
      <c r="P79" s="171">
        <v>0</v>
      </c>
      <c r="Q79" s="170">
        <v>0</v>
      </c>
      <c r="R79" s="181">
        <v>0</v>
      </c>
      <c r="S79" s="171"/>
      <c r="T79" s="170">
        <v>0</v>
      </c>
    </row>
    <row r="80" spans="1:20" ht="20.25" customHeight="1" x14ac:dyDescent="0.25">
      <c r="A80" s="445"/>
      <c r="B80" s="447"/>
      <c r="C80" s="180"/>
      <c r="D80" s="168"/>
      <c r="E80" s="167"/>
      <c r="F80" s="166"/>
      <c r="G80" s="165"/>
      <c r="H80" s="179">
        <v>1</v>
      </c>
      <c r="I80" s="178">
        <v>1</v>
      </c>
      <c r="J80" s="176">
        <v>0</v>
      </c>
      <c r="K80" s="177"/>
      <c r="L80" s="176">
        <v>0</v>
      </c>
      <c r="M80" s="175"/>
      <c r="N80" s="177">
        <v>0</v>
      </c>
      <c r="O80" s="172">
        <v>0</v>
      </c>
      <c r="P80" s="173"/>
      <c r="Q80" s="170">
        <v>0</v>
      </c>
      <c r="R80" s="172">
        <v>0</v>
      </c>
      <c r="S80" s="171"/>
      <c r="T80" s="170">
        <v>0</v>
      </c>
    </row>
    <row r="81" spans="1:20" ht="20.25" customHeight="1" x14ac:dyDescent="0.25">
      <c r="A81" s="445"/>
      <c r="B81" s="447"/>
      <c r="C81" s="169"/>
      <c r="D81" s="168"/>
      <c r="E81" s="167"/>
      <c r="F81" s="166"/>
      <c r="G81" s="165"/>
      <c r="H81" s="224">
        <v>0</v>
      </c>
      <c r="I81" s="223"/>
      <c r="J81" s="162">
        <v>0</v>
      </c>
      <c r="K81" s="160"/>
      <c r="L81" s="162"/>
      <c r="M81" s="161"/>
      <c r="N81" s="160"/>
      <c r="O81" s="159">
        <v>0</v>
      </c>
      <c r="P81" s="105"/>
      <c r="Q81" s="157"/>
      <c r="R81" s="159">
        <v>0</v>
      </c>
      <c r="S81" s="158"/>
      <c r="T81" s="157"/>
    </row>
    <row r="82" spans="1:20" ht="10.5" customHeight="1" x14ac:dyDescent="0.25">
      <c r="A82" s="445"/>
      <c r="B82" s="448"/>
      <c r="C82" s="156"/>
      <c r="D82" s="155"/>
      <c r="E82" s="154"/>
      <c r="F82" s="153"/>
      <c r="G82" s="152"/>
      <c r="H82" s="151"/>
      <c r="I82" s="150"/>
      <c r="J82" s="149"/>
      <c r="K82" s="147"/>
      <c r="L82" s="149"/>
      <c r="M82" s="148"/>
      <c r="N82" s="147"/>
      <c r="O82" s="146"/>
      <c r="P82" s="91"/>
      <c r="Q82" s="143"/>
      <c r="R82" s="145"/>
      <c r="S82" s="144"/>
      <c r="T82" s="143"/>
    </row>
    <row r="83" spans="1:20" ht="27" customHeight="1" x14ac:dyDescent="0.25">
      <c r="A83" s="445">
        <v>13</v>
      </c>
      <c r="B83" s="494" t="s">
        <v>129</v>
      </c>
      <c r="C83" s="198">
        <v>170433.68</v>
      </c>
      <c r="D83" s="197">
        <v>0.6</v>
      </c>
      <c r="E83" s="196">
        <v>0</v>
      </c>
      <c r="F83" s="195">
        <v>0</v>
      </c>
      <c r="G83" s="194">
        <v>0.2</v>
      </c>
      <c r="H83" s="193">
        <v>100479</v>
      </c>
      <c r="I83" s="192">
        <v>0</v>
      </c>
      <c r="J83" s="191">
        <v>5767.75</v>
      </c>
      <c r="K83" s="189"/>
      <c r="L83" s="191">
        <v>3.78</v>
      </c>
      <c r="M83" s="222">
        <v>3.7619801152479623E-5</v>
      </c>
      <c r="N83" s="189"/>
      <c r="O83" s="188">
        <v>3.78</v>
      </c>
      <c r="P83" s="187">
        <v>3.7619801152479623E-5</v>
      </c>
      <c r="Q83" s="186">
        <v>0</v>
      </c>
      <c r="R83" s="188">
        <v>41022.910000000003</v>
      </c>
      <c r="S83" s="187">
        <v>0.2406972025716983</v>
      </c>
      <c r="T83" s="186">
        <v>6000</v>
      </c>
    </row>
    <row r="84" spans="1:20" ht="27" customHeight="1" x14ac:dyDescent="0.25">
      <c r="A84" s="445"/>
      <c r="B84" s="495"/>
      <c r="C84" s="185">
        <v>133119.75</v>
      </c>
      <c r="D84" s="168"/>
      <c r="E84" s="167"/>
      <c r="F84" s="166"/>
      <c r="G84" s="165"/>
      <c r="H84" s="184">
        <v>77408</v>
      </c>
      <c r="I84" s="178">
        <v>360</v>
      </c>
      <c r="J84" s="183">
        <v>0</v>
      </c>
      <c r="K84" s="174">
        <v>0</v>
      </c>
      <c r="L84" s="183"/>
      <c r="M84" s="221">
        <v>0</v>
      </c>
      <c r="N84" s="174"/>
      <c r="O84" s="181">
        <v>0</v>
      </c>
      <c r="P84" s="171">
        <v>0</v>
      </c>
      <c r="Q84" s="170">
        <v>0</v>
      </c>
      <c r="R84" s="181">
        <v>33532.33</v>
      </c>
      <c r="S84" s="171"/>
      <c r="T84" s="170">
        <v>0</v>
      </c>
    </row>
    <row r="85" spans="1:20" ht="27" customHeight="1" x14ac:dyDescent="0.25">
      <c r="A85" s="445"/>
      <c r="B85" s="495"/>
      <c r="C85" s="185">
        <v>37313.929999999993</v>
      </c>
      <c r="D85" s="168"/>
      <c r="E85" s="167"/>
      <c r="F85" s="166"/>
      <c r="G85" s="165"/>
      <c r="H85" s="184">
        <v>23071</v>
      </c>
      <c r="I85" s="178">
        <v>99681</v>
      </c>
      <c r="J85" s="183">
        <v>5767.75</v>
      </c>
      <c r="K85" s="174">
        <v>5763.97</v>
      </c>
      <c r="L85" s="183">
        <v>3.78</v>
      </c>
      <c r="M85" s="221">
        <v>1.6384205279355033E-4</v>
      </c>
      <c r="N85" s="174">
        <v>0</v>
      </c>
      <c r="O85" s="181">
        <v>3.78</v>
      </c>
      <c r="P85" s="171">
        <v>1.6384205279355033E-4</v>
      </c>
      <c r="Q85" s="170">
        <v>0</v>
      </c>
      <c r="R85" s="181">
        <v>7490.5800000000017</v>
      </c>
      <c r="S85" s="171"/>
      <c r="T85" s="170">
        <v>39457.33</v>
      </c>
    </row>
    <row r="86" spans="1:20" ht="27" customHeight="1" x14ac:dyDescent="0.25">
      <c r="A86" s="445"/>
      <c r="B86" s="495"/>
      <c r="C86" s="180"/>
      <c r="D86" s="168"/>
      <c r="E86" s="167"/>
      <c r="F86" s="166"/>
      <c r="G86" s="165"/>
      <c r="H86" s="213">
        <v>632</v>
      </c>
      <c r="I86" s="178">
        <v>798</v>
      </c>
      <c r="J86" s="176">
        <v>3.78</v>
      </c>
      <c r="K86" s="177">
        <v>3.78</v>
      </c>
      <c r="L86" s="176">
        <v>3.78</v>
      </c>
      <c r="M86" s="175"/>
      <c r="N86" s="174">
        <v>3.78</v>
      </c>
      <c r="O86" s="172">
        <v>3.78</v>
      </c>
      <c r="P86" s="173"/>
      <c r="Q86" s="170">
        <v>3.78</v>
      </c>
      <c r="R86" s="172">
        <v>1485.2599999999998</v>
      </c>
      <c r="S86" s="171"/>
      <c r="T86" s="170">
        <v>1565.58</v>
      </c>
    </row>
    <row r="87" spans="1:20" ht="7.5" customHeight="1" x14ac:dyDescent="0.25">
      <c r="A87" s="445"/>
      <c r="B87" s="495"/>
      <c r="C87" s="220">
        <v>133119.75</v>
      </c>
      <c r="D87" s="168"/>
      <c r="E87" s="167"/>
      <c r="F87" s="166"/>
      <c r="G87" s="165"/>
      <c r="H87" s="164">
        <v>77408</v>
      </c>
      <c r="I87" s="163"/>
      <c r="J87" s="162">
        <v>0</v>
      </c>
      <c r="K87" s="160"/>
      <c r="L87" s="162">
        <v>0</v>
      </c>
      <c r="M87" s="161"/>
      <c r="N87" s="160"/>
      <c r="O87" s="159">
        <v>0</v>
      </c>
      <c r="P87" s="105"/>
      <c r="Q87" s="157"/>
      <c r="R87" s="159">
        <v>33532.33</v>
      </c>
      <c r="S87" s="158"/>
      <c r="T87" s="157"/>
    </row>
    <row r="88" spans="1:20" ht="27" hidden="1" customHeight="1" x14ac:dyDescent="0.25">
      <c r="A88" s="445"/>
      <c r="B88" s="496"/>
      <c r="C88" s="156"/>
      <c r="D88" s="155"/>
      <c r="E88" s="154"/>
      <c r="F88" s="153"/>
      <c r="G88" s="152"/>
      <c r="H88" s="151"/>
      <c r="I88" s="150"/>
      <c r="J88" s="149"/>
      <c r="K88" s="147"/>
      <c r="L88" s="149"/>
      <c r="M88" s="148"/>
      <c r="N88" s="147"/>
      <c r="O88" s="146"/>
      <c r="P88" s="91"/>
      <c r="Q88" s="143"/>
      <c r="R88" s="145"/>
      <c r="S88" s="144"/>
      <c r="T88" s="143"/>
    </row>
    <row r="89" spans="1:20" ht="27" customHeight="1" x14ac:dyDescent="0.25">
      <c r="A89" s="445">
        <v>14</v>
      </c>
      <c r="B89" s="494" t="s">
        <v>130</v>
      </c>
      <c r="C89" s="219">
        <v>13846.91</v>
      </c>
      <c r="D89" s="197">
        <v>0.10829999999999999</v>
      </c>
      <c r="E89" s="196"/>
      <c r="F89" s="195">
        <v>0</v>
      </c>
      <c r="G89" s="194">
        <v>0.315</v>
      </c>
      <c r="H89" s="193">
        <v>1500</v>
      </c>
      <c r="I89" s="192">
        <v>0</v>
      </c>
      <c r="J89" s="191">
        <v>0</v>
      </c>
      <c r="K89" s="189"/>
      <c r="L89" s="191"/>
      <c r="M89" s="190">
        <v>0</v>
      </c>
      <c r="N89" s="189"/>
      <c r="O89" s="188">
        <v>0</v>
      </c>
      <c r="P89" s="187">
        <v>0</v>
      </c>
      <c r="Q89" s="186">
        <v>0</v>
      </c>
      <c r="R89" s="188">
        <v>3943.723</v>
      </c>
      <c r="S89" s="218">
        <v>0.28480888515921604</v>
      </c>
      <c r="T89" s="186">
        <v>0</v>
      </c>
    </row>
    <row r="90" spans="1:20" ht="27" customHeight="1" x14ac:dyDescent="0.25">
      <c r="A90" s="445"/>
      <c r="B90" s="495"/>
      <c r="C90" s="217">
        <v>0</v>
      </c>
      <c r="D90" s="168"/>
      <c r="E90" s="167"/>
      <c r="F90" s="166"/>
      <c r="G90" s="165"/>
      <c r="H90" s="184">
        <v>0</v>
      </c>
      <c r="I90" s="178">
        <v>0.5</v>
      </c>
      <c r="J90" s="183">
        <v>0</v>
      </c>
      <c r="K90" s="174">
        <v>0</v>
      </c>
      <c r="L90" s="183"/>
      <c r="M90" s="182" t="s">
        <v>119</v>
      </c>
      <c r="N90" s="174"/>
      <c r="O90" s="181">
        <v>0</v>
      </c>
      <c r="P90" s="171" t="s">
        <v>119</v>
      </c>
      <c r="Q90" s="170">
        <v>0</v>
      </c>
      <c r="R90" s="181">
        <v>0</v>
      </c>
      <c r="S90" s="171"/>
      <c r="T90" s="170">
        <v>0</v>
      </c>
    </row>
    <row r="91" spans="1:20" ht="27" customHeight="1" x14ac:dyDescent="0.25">
      <c r="A91" s="445"/>
      <c r="B91" s="495"/>
      <c r="C91" s="217">
        <v>13846.91</v>
      </c>
      <c r="D91" s="168"/>
      <c r="E91" s="167"/>
      <c r="F91" s="166"/>
      <c r="G91" s="165"/>
      <c r="H91" s="184">
        <v>1500</v>
      </c>
      <c r="I91" s="178">
        <v>1258</v>
      </c>
      <c r="J91" s="183"/>
      <c r="K91" s="174">
        <v>0</v>
      </c>
      <c r="L91" s="183">
        <v>0</v>
      </c>
      <c r="M91" s="182">
        <v>0</v>
      </c>
      <c r="N91" s="174">
        <v>0</v>
      </c>
      <c r="O91" s="181">
        <v>0</v>
      </c>
      <c r="P91" s="171">
        <v>0</v>
      </c>
      <c r="Q91" s="170">
        <v>0</v>
      </c>
      <c r="R91" s="181">
        <v>3943.723</v>
      </c>
      <c r="S91" s="171"/>
      <c r="T91" s="170">
        <v>3703.7249999999999</v>
      </c>
    </row>
    <row r="92" spans="1:20" ht="27" customHeight="1" x14ac:dyDescent="0.25">
      <c r="A92" s="445"/>
      <c r="B92" s="495"/>
      <c r="C92" s="180"/>
      <c r="D92" s="168"/>
      <c r="E92" s="167"/>
      <c r="F92" s="166"/>
      <c r="G92" s="165"/>
      <c r="H92" s="179">
        <v>242</v>
      </c>
      <c r="I92" s="178">
        <v>242</v>
      </c>
      <c r="J92" s="176">
        <v>0</v>
      </c>
      <c r="K92" s="177">
        <v>0</v>
      </c>
      <c r="L92" s="176"/>
      <c r="M92" s="175"/>
      <c r="N92" s="177"/>
      <c r="O92" s="172">
        <v>0</v>
      </c>
      <c r="P92" s="173"/>
      <c r="Q92" s="170">
        <v>0</v>
      </c>
      <c r="R92" s="172">
        <v>240.001</v>
      </c>
      <c r="S92" s="171"/>
      <c r="T92" s="170">
        <v>239.99799999999999</v>
      </c>
    </row>
    <row r="93" spans="1:20" ht="29.25" customHeight="1" x14ac:dyDescent="0.25">
      <c r="A93" s="445"/>
      <c r="B93" s="495"/>
      <c r="C93" s="169"/>
      <c r="D93" s="168"/>
      <c r="E93" s="167"/>
      <c r="F93" s="166"/>
      <c r="G93" s="165"/>
      <c r="H93" s="164">
        <v>0</v>
      </c>
      <c r="I93" s="163"/>
      <c r="J93" s="162">
        <v>0</v>
      </c>
      <c r="K93" s="160"/>
      <c r="L93" s="162"/>
      <c r="M93" s="161"/>
      <c r="N93" s="160"/>
      <c r="O93" s="159">
        <v>0</v>
      </c>
      <c r="P93" s="105"/>
      <c r="Q93" s="157"/>
      <c r="R93" s="159">
        <v>0</v>
      </c>
      <c r="S93" s="158"/>
      <c r="T93" s="157"/>
    </row>
    <row r="94" spans="1:20" ht="27" hidden="1" customHeight="1" x14ac:dyDescent="0.25">
      <c r="A94" s="445"/>
      <c r="B94" s="496"/>
      <c r="C94" s="156"/>
      <c r="D94" s="155"/>
      <c r="E94" s="154"/>
      <c r="F94" s="153"/>
      <c r="G94" s="152"/>
      <c r="H94" s="151"/>
      <c r="I94" s="150"/>
      <c r="J94" s="149"/>
      <c r="K94" s="147"/>
      <c r="L94" s="149"/>
      <c r="M94" s="148"/>
      <c r="N94" s="147"/>
      <c r="O94" s="146"/>
      <c r="P94" s="91"/>
      <c r="Q94" s="143"/>
      <c r="R94" s="145"/>
      <c r="S94" s="144"/>
      <c r="T94" s="143"/>
    </row>
    <row r="95" spans="1:20" ht="27" customHeight="1" x14ac:dyDescent="0.25">
      <c r="A95" s="445">
        <v>15</v>
      </c>
      <c r="B95" s="494" t="s">
        <v>131</v>
      </c>
      <c r="C95" s="198">
        <v>24159.5</v>
      </c>
      <c r="D95" s="197">
        <v>0.5</v>
      </c>
      <c r="E95" s="196">
        <v>0.01</v>
      </c>
      <c r="F95" s="195">
        <v>0.01</v>
      </c>
      <c r="G95" s="194">
        <v>0.2</v>
      </c>
      <c r="H95" s="193">
        <v>9580</v>
      </c>
      <c r="I95" s="192">
        <v>0</v>
      </c>
      <c r="J95" s="191">
        <v>16</v>
      </c>
      <c r="K95" s="189"/>
      <c r="L95" s="191"/>
      <c r="M95" s="190">
        <v>0</v>
      </c>
      <c r="N95" s="189"/>
      <c r="O95" s="188">
        <v>0</v>
      </c>
      <c r="P95" s="187">
        <v>0</v>
      </c>
      <c r="Q95" s="186">
        <v>0</v>
      </c>
      <c r="R95" s="188">
        <v>4416.3329999999996</v>
      </c>
      <c r="S95" s="187">
        <v>0.18279902315859184</v>
      </c>
      <c r="T95" s="186">
        <v>0</v>
      </c>
    </row>
    <row r="96" spans="1:20" ht="27" customHeight="1" x14ac:dyDescent="0.25">
      <c r="A96" s="445"/>
      <c r="B96" s="495"/>
      <c r="C96" s="185">
        <v>18483.16</v>
      </c>
      <c r="D96" s="168"/>
      <c r="E96" s="167"/>
      <c r="F96" s="166"/>
      <c r="G96" s="165"/>
      <c r="H96" s="184">
        <v>8580</v>
      </c>
      <c r="I96" s="178">
        <v>0</v>
      </c>
      <c r="J96" s="183">
        <v>0</v>
      </c>
      <c r="K96" s="174">
        <v>0</v>
      </c>
      <c r="L96" s="183"/>
      <c r="M96" s="182">
        <v>0</v>
      </c>
      <c r="N96" s="174"/>
      <c r="O96" s="181">
        <v>0</v>
      </c>
      <c r="P96" s="171">
        <v>0</v>
      </c>
      <c r="Q96" s="170">
        <v>0</v>
      </c>
      <c r="R96" s="181">
        <v>3696.67</v>
      </c>
      <c r="S96" s="171"/>
      <c r="T96" s="170">
        <v>0</v>
      </c>
    </row>
    <row r="97" spans="1:20" ht="27" customHeight="1" x14ac:dyDescent="0.25">
      <c r="A97" s="445"/>
      <c r="B97" s="495"/>
      <c r="C97" s="185">
        <v>5676.34</v>
      </c>
      <c r="D97" s="168"/>
      <c r="E97" s="167"/>
      <c r="F97" s="166"/>
      <c r="G97" s="165"/>
      <c r="H97" s="184">
        <v>1000</v>
      </c>
      <c r="I97" s="178">
        <v>9190</v>
      </c>
      <c r="J97" s="183">
        <v>16</v>
      </c>
      <c r="K97" s="174">
        <v>16</v>
      </c>
      <c r="L97" s="183">
        <v>0</v>
      </c>
      <c r="M97" s="182">
        <v>0</v>
      </c>
      <c r="N97" s="174">
        <v>0</v>
      </c>
      <c r="O97" s="181">
        <v>0</v>
      </c>
      <c r="P97" s="171">
        <v>0</v>
      </c>
      <c r="Q97" s="170">
        <v>0</v>
      </c>
      <c r="R97" s="181">
        <v>719.66299999999956</v>
      </c>
      <c r="S97" s="171"/>
      <c r="T97" s="170">
        <v>3709.2929999999997</v>
      </c>
    </row>
    <row r="98" spans="1:20" ht="27" customHeight="1" x14ac:dyDescent="0.25">
      <c r="A98" s="445"/>
      <c r="B98" s="495"/>
      <c r="C98" s="180"/>
      <c r="D98" s="168"/>
      <c r="E98" s="167"/>
      <c r="F98" s="166"/>
      <c r="G98" s="165"/>
      <c r="H98" s="179">
        <v>100</v>
      </c>
      <c r="I98" s="178">
        <v>390</v>
      </c>
      <c r="J98" s="176">
        <v>0</v>
      </c>
      <c r="K98" s="177"/>
      <c r="L98" s="176"/>
      <c r="M98" s="175"/>
      <c r="N98" s="177"/>
      <c r="O98" s="172">
        <v>0</v>
      </c>
      <c r="P98" s="173"/>
      <c r="Q98" s="170">
        <v>0</v>
      </c>
      <c r="R98" s="172">
        <v>182.7</v>
      </c>
      <c r="S98" s="171"/>
      <c r="T98" s="170">
        <v>707.04</v>
      </c>
    </row>
    <row r="99" spans="1:20" ht="27" customHeight="1" x14ac:dyDescent="0.25">
      <c r="A99" s="445"/>
      <c r="B99" s="495"/>
      <c r="C99" s="169"/>
      <c r="D99" s="168"/>
      <c r="E99" s="167"/>
      <c r="F99" s="166"/>
      <c r="G99" s="165"/>
      <c r="H99" s="164">
        <v>0</v>
      </c>
      <c r="I99" s="163"/>
      <c r="J99" s="162">
        <v>0</v>
      </c>
      <c r="K99" s="160"/>
      <c r="L99" s="162"/>
      <c r="M99" s="161"/>
      <c r="N99" s="160"/>
      <c r="O99" s="159">
        <v>0</v>
      </c>
      <c r="P99" s="105"/>
      <c r="Q99" s="157"/>
      <c r="R99" s="159">
        <v>0</v>
      </c>
      <c r="S99" s="158"/>
      <c r="T99" s="157"/>
    </row>
    <row r="100" spans="1:20" ht="15" customHeight="1" x14ac:dyDescent="0.25">
      <c r="A100" s="445"/>
      <c r="B100" s="496"/>
      <c r="C100" s="156"/>
      <c r="D100" s="155"/>
      <c r="E100" s="154"/>
      <c r="F100" s="153"/>
      <c r="G100" s="152"/>
      <c r="H100" s="151"/>
      <c r="I100" s="150"/>
      <c r="J100" s="149"/>
      <c r="K100" s="147"/>
      <c r="L100" s="149"/>
      <c r="M100" s="148"/>
      <c r="N100" s="147"/>
      <c r="O100" s="146"/>
      <c r="P100" s="91"/>
      <c r="Q100" s="143"/>
      <c r="R100" s="145"/>
      <c r="S100" s="144"/>
      <c r="T100" s="143"/>
    </row>
    <row r="101" spans="1:20" ht="27" customHeight="1" x14ac:dyDescent="0.25">
      <c r="A101" s="445">
        <v>16</v>
      </c>
      <c r="B101" s="494" t="s">
        <v>132</v>
      </c>
      <c r="C101" s="198">
        <v>74672.320000000007</v>
      </c>
      <c r="D101" s="197">
        <v>0.12</v>
      </c>
      <c r="E101" s="196"/>
      <c r="F101" s="195">
        <v>0</v>
      </c>
      <c r="G101" s="194">
        <v>0.04</v>
      </c>
      <c r="H101" s="193">
        <v>8800</v>
      </c>
      <c r="I101" s="192">
        <v>0</v>
      </c>
      <c r="J101" s="191">
        <v>415</v>
      </c>
      <c r="K101" s="189"/>
      <c r="L101" s="191"/>
      <c r="M101" s="190">
        <v>0</v>
      </c>
      <c r="N101" s="189"/>
      <c r="O101" s="188">
        <v>0</v>
      </c>
      <c r="P101" s="187">
        <v>0</v>
      </c>
      <c r="Q101" s="186">
        <v>0</v>
      </c>
      <c r="R101" s="188">
        <v>94.609999999999985</v>
      </c>
      <c r="S101" s="187">
        <v>1.267002284112774E-3</v>
      </c>
      <c r="T101" s="186">
        <v>0</v>
      </c>
    </row>
    <row r="102" spans="1:20" ht="27" customHeight="1" x14ac:dyDescent="0.25">
      <c r="A102" s="445"/>
      <c r="B102" s="495"/>
      <c r="C102" s="185">
        <v>54890.01</v>
      </c>
      <c r="D102" s="168"/>
      <c r="E102" s="167"/>
      <c r="F102" s="166"/>
      <c r="G102" s="165"/>
      <c r="H102" s="184">
        <v>8000</v>
      </c>
      <c r="I102" s="178">
        <v>0</v>
      </c>
      <c r="J102" s="183">
        <v>0</v>
      </c>
      <c r="K102" s="174">
        <v>0</v>
      </c>
      <c r="L102" s="183"/>
      <c r="M102" s="182">
        <v>0</v>
      </c>
      <c r="N102" s="174"/>
      <c r="O102" s="181">
        <v>0</v>
      </c>
      <c r="P102" s="171">
        <v>0</v>
      </c>
      <c r="Q102" s="170">
        <v>0</v>
      </c>
      <c r="R102" s="181">
        <v>68.3</v>
      </c>
      <c r="S102" s="171"/>
      <c r="T102" s="170">
        <v>0</v>
      </c>
    </row>
    <row r="103" spans="1:20" ht="27" customHeight="1" x14ac:dyDescent="0.25">
      <c r="A103" s="445"/>
      <c r="B103" s="495"/>
      <c r="C103" s="185">
        <v>19782.310000000005</v>
      </c>
      <c r="D103" s="168"/>
      <c r="E103" s="167"/>
      <c r="F103" s="166"/>
      <c r="G103" s="165"/>
      <c r="H103" s="184">
        <v>800</v>
      </c>
      <c r="I103" s="178">
        <v>6780</v>
      </c>
      <c r="J103" s="183">
        <v>415</v>
      </c>
      <c r="K103" s="174">
        <v>415</v>
      </c>
      <c r="L103" s="183">
        <v>0</v>
      </c>
      <c r="M103" s="182">
        <v>0</v>
      </c>
      <c r="N103" s="174">
        <v>0</v>
      </c>
      <c r="O103" s="181">
        <v>0</v>
      </c>
      <c r="P103" s="171">
        <v>0</v>
      </c>
      <c r="Q103" s="170">
        <v>0</v>
      </c>
      <c r="R103" s="181">
        <v>26.309999999999988</v>
      </c>
      <c r="S103" s="171"/>
      <c r="T103" s="170">
        <v>0</v>
      </c>
    </row>
    <row r="104" spans="1:20" ht="27" customHeight="1" x14ac:dyDescent="0.25">
      <c r="A104" s="445"/>
      <c r="B104" s="495"/>
      <c r="C104" s="180"/>
      <c r="D104" s="168"/>
      <c r="E104" s="167"/>
      <c r="F104" s="166"/>
      <c r="G104" s="165"/>
      <c r="H104" s="213">
        <v>600</v>
      </c>
      <c r="I104" s="178">
        <v>2020</v>
      </c>
      <c r="J104" s="176">
        <v>0</v>
      </c>
      <c r="K104" s="177">
        <v>0</v>
      </c>
      <c r="L104" s="176">
        <v>0</v>
      </c>
      <c r="M104" s="175"/>
      <c r="N104" s="174"/>
      <c r="O104" s="172">
        <v>0</v>
      </c>
      <c r="P104" s="173"/>
      <c r="Q104" s="170">
        <v>0</v>
      </c>
      <c r="R104" s="172">
        <v>26.31</v>
      </c>
      <c r="S104" s="171"/>
      <c r="T104" s="170">
        <v>94.609999999999985</v>
      </c>
    </row>
    <row r="105" spans="1:20" ht="27" customHeight="1" x14ac:dyDescent="0.25">
      <c r="A105" s="445"/>
      <c r="B105" s="495"/>
      <c r="C105" s="169"/>
      <c r="D105" s="168"/>
      <c r="E105" s="167"/>
      <c r="F105" s="166"/>
      <c r="G105" s="165"/>
      <c r="H105" s="164">
        <v>0</v>
      </c>
      <c r="I105" s="163"/>
      <c r="J105" s="162">
        <v>0</v>
      </c>
      <c r="K105" s="160"/>
      <c r="L105" s="162"/>
      <c r="M105" s="161"/>
      <c r="N105" s="160"/>
      <c r="O105" s="159">
        <v>0</v>
      </c>
      <c r="P105" s="105"/>
      <c r="Q105" s="157"/>
      <c r="R105" s="159">
        <v>0</v>
      </c>
      <c r="S105" s="158"/>
      <c r="T105" s="157"/>
    </row>
    <row r="106" spans="1:20" ht="16.5" customHeight="1" x14ac:dyDescent="0.25">
      <c r="A106" s="445"/>
      <c r="B106" s="496"/>
      <c r="C106" s="156"/>
      <c r="D106" s="155"/>
      <c r="E106" s="154"/>
      <c r="F106" s="153"/>
      <c r="G106" s="152"/>
      <c r="H106" s="151"/>
      <c r="I106" s="150"/>
      <c r="J106" s="149"/>
      <c r="K106" s="147"/>
      <c r="L106" s="149"/>
      <c r="M106" s="148"/>
      <c r="N106" s="147"/>
      <c r="O106" s="146"/>
      <c r="P106" s="91"/>
      <c r="Q106" s="143"/>
      <c r="R106" s="145"/>
      <c r="S106" s="144"/>
      <c r="T106" s="143"/>
    </row>
    <row r="107" spans="1:20" ht="27" customHeight="1" x14ac:dyDescent="0.25">
      <c r="A107" s="445">
        <v>17</v>
      </c>
      <c r="B107" s="494" t="s">
        <v>133</v>
      </c>
      <c r="C107" s="198">
        <v>340288.6</v>
      </c>
      <c r="D107" s="197">
        <v>0.15</v>
      </c>
      <c r="E107" s="216">
        <v>5.0000000000000001E-3</v>
      </c>
      <c r="F107" s="195">
        <v>5.0000000000000001E-3</v>
      </c>
      <c r="G107" s="194">
        <v>0.26749999999999996</v>
      </c>
      <c r="H107" s="193">
        <v>74100</v>
      </c>
      <c r="I107" s="192">
        <v>0</v>
      </c>
      <c r="J107" s="191">
        <v>74100</v>
      </c>
      <c r="K107" s="189"/>
      <c r="L107" s="191">
        <v>3.08</v>
      </c>
      <c r="M107" s="190">
        <v>4.1565452091767884E-5</v>
      </c>
      <c r="N107" s="189"/>
      <c r="O107" s="188">
        <v>3.08</v>
      </c>
      <c r="P107" s="187">
        <v>4.1565452091767884E-5</v>
      </c>
      <c r="Q107" s="186">
        <v>0</v>
      </c>
      <c r="R107" s="188">
        <v>102.54</v>
      </c>
      <c r="S107" s="187">
        <v>3.0133245721425877E-4</v>
      </c>
      <c r="T107" s="186">
        <v>0</v>
      </c>
    </row>
    <row r="108" spans="1:20" ht="27" customHeight="1" x14ac:dyDescent="0.25">
      <c r="A108" s="445"/>
      <c r="B108" s="495"/>
      <c r="C108" s="185">
        <v>0</v>
      </c>
      <c r="D108" s="168"/>
      <c r="E108" s="215"/>
      <c r="F108" s="166"/>
      <c r="G108" s="165"/>
      <c r="H108" s="184">
        <v>0</v>
      </c>
      <c r="I108" s="178">
        <v>0</v>
      </c>
      <c r="J108" s="183">
        <v>0</v>
      </c>
      <c r="K108" s="174">
        <v>0</v>
      </c>
      <c r="L108" s="183"/>
      <c r="M108" s="182" t="s">
        <v>119</v>
      </c>
      <c r="N108" s="174"/>
      <c r="O108" s="181">
        <v>0</v>
      </c>
      <c r="P108" s="171" t="s">
        <v>119</v>
      </c>
      <c r="Q108" s="170">
        <v>0</v>
      </c>
      <c r="R108" s="181">
        <v>0</v>
      </c>
      <c r="S108" s="171"/>
      <c r="T108" s="170">
        <v>0</v>
      </c>
    </row>
    <row r="109" spans="1:20" ht="27" customHeight="1" x14ac:dyDescent="0.25">
      <c r="A109" s="445"/>
      <c r="B109" s="495"/>
      <c r="C109" s="185">
        <v>340288.6</v>
      </c>
      <c r="D109" s="168"/>
      <c r="E109" s="167"/>
      <c r="F109" s="166"/>
      <c r="G109" s="165"/>
      <c r="H109" s="184">
        <v>74100</v>
      </c>
      <c r="I109" s="178">
        <v>73911</v>
      </c>
      <c r="J109" s="183">
        <v>74100</v>
      </c>
      <c r="K109" s="174">
        <v>74096.92</v>
      </c>
      <c r="L109" s="183">
        <v>3.08</v>
      </c>
      <c r="M109" s="182">
        <v>4.1565452091767884E-5</v>
      </c>
      <c r="N109" s="174">
        <v>0</v>
      </c>
      <c r="O109" s="181">
        <v>3.08</v>
      </c>
      <c r="P109" s="171">
        <v>4.1565452091767884E-5</v>
      </c>
      <c r="Q109" s="170">
        <v>0</v>
      </c>
      <c r="R109" s="181">
        <v>102.54</v>
      </c>
      <c r="S109" s="171"/>
      <c r="T109" s="170">
        <v>1.9500000000000028</v>
      </c>
    </row>
    <row r="110" spans="1:20" ht="27" customHeight="1" x14ac:dyDescent="0.25">
      <c r="A110" s="445"/>
      <c r="B110" s="495"/>
      <c r="C110" s="180"/>
      <c r="D110" s="168"/>
      <c r="E110" s="167"/>
      <c r="F110" s="166"/>
      <c r="G110" s="165"/>
      <c r="H110" s="213">
        <v>189</v>
      </c>
      <c r="I110" s="178">
        <v>189</v>
      </c>
      <c r="J110" s="176">
        <v>3.08</v>
      </c>
      <c r="K110" s="177">
        <v>3.08</v>
      </c>
      <c r="L110" s="176">
        <v>3.08</v>
      </c>
      <c r="M110" s="175"/>
      <c r="N110" s="174">
        <v>3.08</v>
      </c>
      <c r="O110" s="172">
        <v>3.08</v>
      </c>
      <c r="P110" s="173"/>
      <c r="Q110" s="170">
        <v>3.08</v>
      </c>
      <c r="R110" s="172">
        <v>100.59</v>
      </c>
      <c r="S110" s="171"/>
      <c r="T110" s="170">
        <v>100.59</v>
      </c>
    </row>
    <row r="111" spans="1:20" ht="24" customHeight="1" x14ac:dyDescent="0.25">
      <c r="A111" s="445"/>
      <c r="B111" s="495"/>
      <c r="C111" s="169"/>
      <c r="D111" s="168"/>
      <c r="E111" s="167"/>
      <c r="F111" s="166"/>
      <c r="G111" s="165"/>
      <c r="H111" s="164">
        <v>0</v>
      </c>
      <c r="I111" s="163"/>
      <c r="J111" s="162">
        <v>0</v>
      </c>
      <c r="K111" s="160"/>
      <c r="L111" s="162"/>
      <c r="M111" s="161"/>
      <c r="N111" s="160"/>
      <c r="O111" s="159">
        <v>0</v>
      </c>
      <c r="P111" s="105"/>
      <c r="Q111" s="157"/>
      <c r="R111" s="159">
        <v>0</v>
      </c>
      <c r="S111" s="158"/>
      <c r="T111" s="157"/>
    </row>
    <row r="112" spans="1:20" ht="3.75" hidden="1" customHeight="1" x14ac:dyDescent="0.25">
      <c r="A112" s="445"/>
      <c r="B112" s="496"/>
      <c r="C112" s="156"/>
      <c r="D112" s="168"/>
      <c r="E112" s="154"/>
      <c r="F112" s="166"/>
      <c r="G112" s="165"/>
      <c r="H112" s="151"/>
      <c r="I112" s="150"/>
      <c r="J112" s="149"/>
      <c r="K112" s="147"/>
      <c r="L112" s="149"/>
      <c r="M112" s="148"/>
      <c r="N112" s="147"/>
      <c r="O112" s="146"/>
      <c r="P112" s="91"/>
      <c r="Q112" s="143"/>
      <c r="R112" s="145"/>
      <c r="S112" s="144"/>
      <c r="T112" s="143"/>
    </row>
    <row r="113" spans="1:20" ht="27" customHeight="1" x14ac:dyDescent="0.25">
      <c r="A113" s="445">
        <v>18</v>
      </c>
      <c r="B113" s="494" t="s">
        <v>134</v>
      </c>
      <c r="C113" s="198">
        <v>1079708.52</v>
      </c>
      <c r="D113" s="197">
        <v>0.31</v>
      </c>
      <c r="E113" s="167"/>
      <c r="F113" s="195">
        <v>0</v>
      </c>
      <c r="G113" s="194">
        <v>5.5099999999999996E-2</v>
      </c>
      <c r="H113" s="193">
        <v>105500</v>
      </c>
      <c r="I113" s="192">
        <v>0</v>
      </c>
      <c r="J113" s="191">
        <v>750</v>
      </c>
      <c r="K113" s="189"/>
      <c r="L113" s="191">
        <v>4.4400000000000004</v>
      </c>
      <c r="M113" s="190">
        <v>4.2085308056872039E-5</v>
      </c>
      <c r="N113" s="189"/>
      <c r="O113" s="188">
        <v>4.4400000000000004</v>
      </c>
      <c r="P113" s="187">
        <v>4.2085308056872039E-5</v>
      </c>
      <c r="Q113" s="186">
        <v>0</v>
      </c>
      <c r="R113" s="188">
        <v>46.769999999999989</v>
      </c>
      <c r="S113" s="187">
        <v>4.3317246399055909E-5</v>
      </c>
      <c r="T113" s="186">
        <v>0</v>
      </c>
    </row>
    <row r="114" spans="1:20" ht="27" customHeight="1" x14ac:dyDescent="0.25">
      <c r="A114" s="445"/>
      <c r="B114" s="495"/>
      <c r="C114" s="185">
        <v>708564.52</v>
      </c>
      <c r="D114" s="168"/>
      <c r="E114" s="167"/>
      <c r="F114" s="166"/>
      <c r="G114" s="165"/>
      <c r="H114" s="184">
        <v>102500</v>
      </c>
      <c r="I114" s="178">
        <v>0</v>
      </c>
      <c r="J114" s="183">
        <v>0</v>
      </c>
      <c r="K114" s="174">
        <v>0</v>
      </c>
      <c r="L114" s="183"/>
      <c r="M114" s="182">
        <v>0</v>
      </c>
      <c r="N114" s="174"/>
      <c r="O114" s="181">
        <v>0</v>
      </c>
      <c r="P114" s="171">
        <v>0</v>
      </c>
      <c r="Q114" s="170">
        <v>0</v>
      </c>
      <c r="R114" s="181">
        <v>0</v>
      </c>
      <c r="S114" s="171"/>
      <c r="T114" s="170">
        <v>0</v>
      </c>
    </row>
    <row r="115" spans="1:20" ht="27" customHeight="1" x14ac:dyDescent="0.25">
      <c r="A115" s="445"/>
      <c r="B115" s="495"/>
      <c r="C115" s="185">
        <v>371144</v>
      </c>
      <c r="D115" s="168"/>
      <c r="E115" s="167"/>
      <c r="F115" s="166"/>
      <c r="G115" s="165"/>
      <c r="H115" s="184">
        <v>3000</v>
      </c>
      <c r="I115" s="178">
        <v>101809</v>
      </c>
      <c r="J115" s="183">
        <v>750</v>
      </c>
      <c r="K115" s="174">
        <v>745.56</v>
      </c>
      <c r="L115" s="183">
        <v>4.4400000000000004</v>
      </c>
      <c r="M115" s="182">
        <v>1.4800000000000002E-3</v>
      </c>
      <c r="N115" s="174">
        <v>0</v>
      </c>
      <c r="O115" s="181">
        <v>4.4400000000000004</v>
      </c>
      <c r="P115" s="171">
        <v>1.4800000000000002E-3</v>
      </c>
      <c r="Q115" s="170">
        <v>0</v>
      </c>
      <c r="R115" s="181">
        <v>46.769999999999989</v>
      </c>
      <c r="S115" s="171"/>
      <c r="T115" s="170">
        <v>0</v>
      </c>
    </row>
    <row r="116" spans="1:20" ht="27" customHeight="1" x14ac:dyDescent="0.25">
      <c r="A116" s="445"/>
      <c r="B116" s="495"/>
      <c r="C116" s="180"/>
      <c r="D116" s="168"/>
      <c r="E116" s="167"/>
      <c r="F116" s="166"/>
      <c r="G116" s="165"/>
      <c r="H116" s="213">
        <v>1191</v>
      </c>
      <c r="I116" s="178">
        <v>3691</v>
      </c>
      <c r="J116" s="176">
        <v>4.4400000000000004</v>
      </c>
      <c r="K116" s="177">
        <v>4.4400000000000004</v>
      </c>
      <c r="L116" s="176">
        <v>4.4400000000000004</v>
      </c>
      <c r="M116" s="175"/>
      <c r="N116" s="174">
        <v>4.4400000000000004</v>
      </c>
      <c r="O116" s="172">
        <v>4.4400000000000004</v>
      </c>
      <c r="P116" s="173"/>
      <c r="Q116" s="170">
        <v>4.4400000000000004</v>
      </c>
      <c r="R116" s="172">
        <v>46.769999999999989</v>
      </c>
      <c r="S116" s="171"/>
      <c r="T116" s="170">
        <v>46.769999999999989</v>
      </c>
    </row>
    <row r="117" spans="1:20" ht="17.25" customHeight="1" x14ac:dyDescent="0.25">
      <c r="A117" s="445"/>
      <c r="B117" s="495"/>
      <c r="C117" s="169"/>
      <c r="D117" s="168"/>
      <c r="E117" s="167"/>
      <c r="F117" s="166"/>
      <c r="G117" s="165"/>
      <c r="H117" s="164">
        <v>0</v>
      </c>
      <c r="I117" s="163"/>
      <c r="J117" s="162">
        <v>0</v>
      </c>
      <c r="K117" s="160"/>
      <c r="L117" s="162"/>
      <c r="M117" s="161"/>
      <c r="N117" s="160"/>
      <c r="O117" s="159">
        <v>0</v>
      </c>
      <c r="P117" s="105"/>
      <c r="Q117" s="157"/>
      <c r="R117" s="159">
        <v>0</v>
      </c>
      <c r="S117" s="158"/>
      <c r="T117" s="157"/>
    </row>
    <row r="118" spans="1:20" ht="5.25" customHeight="1" x14ac:dyDescent="0.25">
      <c r="A118" s="445"/>
      <c r="B118" s="496"/>
      <c r="C118" s="156"/>
      <c r="D118" s="168"/>
      <c r="E118" s="167"/>
      <c r="F118" s="166"/>
      <c r="G118" s="165"/>
      <c r="H118" s="151"/>
      <c r="I118" s="150"/>
      <c r="J118" s="149"/>
      <c r="K118" s="147"/>
      <c r="L118" s="149"/>
      <c r="M118" s="148"/>
      <c r="N118" s="147"/>
      <c r="O118" s="146"/>
      <c r="P118" s="91"/>
      <c r="Q118" s="143"/>
      <c r="R118" s="145"/>
      <c r="S118" s="144"/>
      <c r="T118" s="143"/>
    </row>
    <row r="119" spans="1:20" ht="27" customHeight="1" x14ac:dyDescent="0.25">
      <c r="A119" s="445">
        <v>19</v>
      </c>
      <c r="B119" s="494" t="s">
        <v>135</v>
      </c>
      <c r="C119" s="198">
        <v>1156076.78</v>
      </c>
      <c r="D119" s="197">
        <v>0.05</v>
      </c>
      <c r="E119" s="214"/>
      <c r="F119" s="195">
        <v>0</v>
      </c>
      <c r="G119" s="194">
        <v>2.0000000000000004E-2</v>
      </c>
      <c r="H119" s="193">
        <v>69751</v>
      </c>
      <c r="I119" s="192">
        <v>0</v>
      </c>
      <c r="J119" s="191">
        <v>664.3</v>
      </c>
      <c r="K119" s="189"/>
      <c r="L119" s="191">
        <v>5.1100000000000003</v>
      </c>
      <c r="M119" s="190">
        <v>7.326059841435965E-5</v>
      </c>
      <c r="N119" s="189"/>
      <c r="O119" s="188">
        <v>5.1100000000000003</v>
      </c>
      <c r="P119" s="187">
        <v>7.326059841435965E-5</v>
      </c>
      <c r="Q119" s="186">
        <v>0</v>
      </c>
      <c r="R119" s="188">
        <v>51.63</v>
      </c>
      <c r="S119" s="187">
        <v>4.4659663521656409E-5</v>
      </c>
      <c r="T119" s="186">
        <v>0</v>
      </c>
    </row>
    <row r="120" spans="1:20" ht="27" customHeight="1" x14ac:dyDescent="0.25">
      <c r="A120" s="445"/>
      <c r="B120" s="495"/>
      <c r="C120" s="185">
        <v>443562.62</v>
      </c>
      <c r="D120" s="168"/>
      <c r="E120" s="167"/>
      <c r="F120" s="166"/>
      <c r="G120" s="165"/>
      <c r="H120" s="184">
        <v>68951</v>
      </c>
      <c r="I120" s="178">
        <v>0</v>
      </c>
      <c r="J120" s="183">
        <v>0</v>
      </c>
      <c r="K120" s="174">
        <v>0</v>
      </c>
      <c r="L120" s="183"/>
      <c r="M120" s="182">
        <v>0</v>
      </c>
      <c r="N120" s="174"/>
      <c r="O120" s="181">
        <v>0</v>
      </c>
      <c r="P120" s="171">
        <v>0</v>
      </c>
      <c r="Q120" s="170">
        <v>0</v>
      </c>
      <c r="R120" s="181">
        <v>0</v>
      </c>
      <c r="S120" s="171"/>
      <c r="T120" s="170">
        <v>0</v>
      </c>
    </row>
    <row r="121" spans="1:20" ht="27" customHeight="1" x14ac:dyDescent="0.25">
      <c r="A121" s="445"/>
      <c r="B121" s="495"/>
      <c r="C121" s="185">
        <v>712514.16</v>
      </c>
      <c r="D121" s="168"/>
      <c r="E121" s="167"/>
      <c r="F121" s="166"/>
      <c r="G121" s="165"/>
      <c r="H121" s="184">
        <v>800</v>
      </c>
      <c r="I121" s="178">
        <v>63958</v>
      </c>
      <c r="J121" s="183">
        <v>664.3</v>
      </c>
      <c r="K121" s="174">
        <v>659.18999999999994</v>
      </c>
      <c r="L121" s="183">
        <v>5.1100000000000003</v>
      </c>
      <c r="M121" s="182">
        <v>6.3875000000000008E-3</v>
      </c>
      <c r="N121" s="174">
        <v>0</v>
      </c>
      <c r="O121" s="181">
        <v>5.1100000000000003</v>
      </c>
      <c r="P121" s="171">
        <v>6.3875000000000008E-3</v>
      </c>
      <c r="Q121" s="170">
        <v>0</v>
      </c>
      <c r="R121" s="181">
        <v>51.63</v>
      </c>
      <c r="S121" s="171"/>
      <c r="T121" s="170">
        <v>9.7900000000000063</v>
      </c>
    </row>
    <row r="122" spans="1:20" ht="27" customHeight="1" x14ac:dyDescent="0.25">
      <c r="A122" s="445"/>
      <c r="B122" s="495"/>
      <c r="C122" s="180"/>
      <c r="D122" s="168"/>
      <c r="E122" s="167"/>
      <c r="F122" s="166"/>
      <c r="G122" s="165"/>
      <c r="H122" s="213">
        <v>650</v>
      </c>
      <c r="I122" s="178">
        <v>5793</v>
      </c>
      <c r="J122" s="176">
        <v>5.1100000000000003</v>
      </c>
      <c r="K122" s="177">
        <v>5.1100000000000003</v>
      </c>
      <c r="L122" s="176">
        <v>5.1100000000000003</v>
      </c>
      <c r="M122" s="175"/>
      <c r="N122" s="174">
        <v>5.1100000000000003</v>
      </c>
      <c r="O122" s="172">
        <v>5.1100000000000003</v>
      </c>
      <c r="P122" s="173"/>
      <c r="Q122" s="170">
        <v>5.1100000000000003</v>
      </c>
      <c r="R122" s="172">
        <v>41.839999999999996</v>
      </c>
      <c r="S122" s="171"/>
      <c r="T122" s="170">
        <v>41.839999999999996</v>
      </c>
    </row>
    <row r="123" spans="1:20" ht="11.25" customHeight="1" x14ac:dyDescent="0.25">
      <c r="A123" s="445"/>
      <c r="B123" s="495"/>
      <c r="C123" s="169"/>
      <c r="D123" s="168"/>
      <c r="E123" s="167"/>
      <c r="F123" s="166"/>
      <c r="G123" s="165"/>
      <c r="H123" s="164">
        <v>0</v>
      </c>
      <c r="I123" s="163"/>
      <c r="J123" s="162">
        <v>0</v>
      </c>
      <c r="K123" s="160"/>
      <c r="L123" s="162"/>
      <c r="M123" s="161"/>
      <c r="N123" s="160"/>
      <c r="O123" s="159">
        <v>0</v>
      </c>
      <c r="P123" s="105"/>
      <c r="Q123" s="157"/>
      <c r="R123" s="159">
        <v>0</v>
      </c>
      <c r="S123" s="158"/>
      <c r="T123" s="157"/>
    </row>
    <row r="124" spans="1:20" ht="17.25" hidden="1" customHeight="1" x14ac:dyDescent="0.25">
      <c r="A124" s="445"/>
      <c r="B124" s="496"/>
      <c r="C124" s="156"/>
      <c r="D124" s="168"/>
      <c r="E124" s="167"/>
      <c r="F124" s="166"/>
      <c r="G124" s="165"/>
      <c r="H124" s="151"/>
      <c r="I124" s="150"/>
      <c r="J124" s="149"/>
      <c r="K124" s="147"/>
      <c r="L124" s="149"/>
      <c r="M124" s="148"/>
      <c r="N124" s="147"/>
      <c r="O124" s="146"/>
      <c r="P124" s="91"/>
      <c r="Q124" s="143"/>
      <c r="R124" s="145"/>
      <c r="S124" s="144"/>
      <c r="T124" s="143"/>
    </row>
    <row r="125" spans="1:20" ht="24" customHeight="1" x14ac:dyDescent="0.25">
      <c r="A125" s="445">
        <v>20</v>
      </c>
      <c r="B125" s="494" t="s">
        <v>136</v>
      </c>
      <c r="C125" s="198">
        <v>179166.21</v>
      </c>
      <c r="D125" s="197">
        <v>0.1</v>
      </c>
      <c r="E125" s="214">
        <v>5.0000000000000001E-3</v>
      </c>
      <c r="F125" s="195">
        <v>5.0000000000000001E-3</v>
      </c>
      <c r="G125" s="194">
        <v>3.4999999999999996E-2</v>
      </c>
      <c r="H125" s="193">
        <v>10000</v>
      </c>
      <c r="I125" s="192">
        <v>0</v>
      </c>
      <c r="J125" s="191">
        <v>0</v>
      </c>
      <c r="K125" s="189"/>
      <c r="L125" s="191"/>
      <c r="M125" s="190">
        <v>0</v>
      </c>
      <c r="N125" s="189"/>
      <c r="O125" s="188">
        <v>0</v>
      </c>
      <c r="P125" s="187">
        <v>0</v>
      </c>
      <c r="Q125" s="186">
        <v>0</v>
      </c>
      <c r="R125" s="188">
        <v>4.79</v>
      </c>
      <c r="S125" s="187">
        <v>2.6734951863970333E-5</v>
      </c>
      <c r="T125" s="186">
        <v>0</v>
      </c>
    </row>
    <row r="126" spans="1:20" ht="24" customHeight="1" x14ac:dyDescent="0.25">
      <c r="A126" s="445"/>
      <c r="B126" s="495"/>
      <c r="C126" s="185">
        <v>0</v>
      </c>
      <c r="D126" s="168"/>
      <c r="E126" s="167"/>
      <c r="F126" s="166"/>
      <c r="G126" s="165"/>
      <c r="H126" s="184">
        <v>0</v>
      </c>
      <c r="I126" s="178">
        <v>4000</v>
      </c>
      <c r="J126" s="183">
        <v>0</v>
      </c>
      <c r="K126" s="174"/>
      <c r="L126" s="183"/>
      <c r="M126" s="182" t="s">
        <v>119</v>
      </c>
      <c r="N126" s="174"/>
      <c r="O126" s="181">
        <v>0</v>
      </c>
      <c r="P126" s="171" t="s">
        <v>119</v>
      </c>
      <c r="Q126" s="170">
        <v>0</v>
      </c>
      <c r="R126" s="181">
        <v>0</v>
      </c>
      <c r="S126" s="171"/>
      <c r="T126" s="170">
        <v>0</v>
      </c>
    </row>
    <row r="127" spans="1:20" ht="24" customHeight="1" x14ac:dyDescent="0.25">
      <c r="A127" s="445"/>
      <c r="B127" s="495"/>
      <c r="C127" s="185">
        <v>179166.21</v>
      </c>
      <c r="D127" s="168"/>
      <c r="E127" s="167"/>
      <c r="F127" s="166"/>
      <c r="G127" s="165"/>
      <c r="H127" s="184">
        <v>10000</v>
      </c>
      <c r="I127" s="178">
        <v>9989</v>
      </c>
      <c r="J127" s="183"/>
      <c r="K127" s="174">
        <v>0</v>
      </c>
      <c r="L127" s="183">
        <v>0</v>
      </c>
      <c r="M127" s="182">
        <v>0</v>
      </c>
      <c r="N127" s="174">
        <v>0</v>
      </c>
      <c r="O127" s="181">
        <v>0</v>
      </c>
      <c r="P127" s="171">
        <v>0</v>
      </c>
      <c r="Q127" s="170">
        <v>0</v>
      </c>
      <c r="R127" s="181">
        <v>4.79</v>
      </c>
      <c r="S127" s="171"/>
      <c r="T127" s="170">
        <v>0</v>
      </c>
    </row>
    <row r="128" spans="1:20" ht="24" customHeight="1" x14ac:dyDescent="0.25">
      <c r="A128" s="445"/>
      <c r="B128" s="495"/>
      <c r="C128" s="180"/>
      <c r="D128" s="168"/>
      <c r="E128" s="167"/>
      <c r="F128" s="166"/>
      <c r="G128" s="165"/>
      <c r="H128" s="213">
        <v>11</v>
      </c>
      <c r="I128" s="178">
        <v>11</v>
      </c>
      <c r="J128" s="176">
        <v>0</v>
      </c>
      <c r="K128" s="177">
        <v>0</v>
      </c>
      <c r="L128" s="176">
        <v>0</v>
      </c>
      <c r="M128" s="175"/>
      <c r="N128" s="174">
        <v>0</v>
      </c>
      <c r="O128" s="172">
        <v>0</v>
      </c>
      <c r="P128" s="173"/>
      <c r="Q128" s="170">
        <v>0</v>
      </c>
      <c r="R128" s="172">
        <v>4.79</v>
      </c>
      <c r="S128" s="171"/>
      <c r="T128" s="170">
        <v>4.79</v>
      </c>
    </row>
    <row r="129" spans="1:20" ht="17.25" customHeight="1" x14ac:dyDescent="0.25">
      <c r="A129" s="445"/>
      <c r="B129" s="495"/>
      <c r="C129" s="169"/>
      <c r="D129" s="168"/>
      <c r="E129" s="167"/>
      <c r="F129" s="166"/>
      <c r="G129" s="165"/>
      <c r="H129" s="164">
        <v>0</v>
      </c>
      <c r="I129" s="163"/>
      <c r="J129" s="162"/>
      <c r="K129" s="160"/>
      <c r="L129" s="162"/>
      <c r="M129" s="161"/>
      <c r="N129" s="160"/>
      <c r="O129" s="159">
        <v>0</v>
      </c>
      <c r="P129" s="105"/>
      <c r="Q129" s="157"/>
      <c r="R129" s="159">
        <v>0</v>
      </c>
      <c r="S129" s="158"/>
      <c r="T129" s="157"/>
    </row>
    <row r="130" spans="1:20" ht="0.75" customHeight="1" x14ac:dyDescent="0.25">
      <c r="A130" s="445"/>
      <c r="B130" s="496"/>
      <c r="C130" s="156"/>
      <c r="D130" s="168"/>
      <c r="E130" s="167"/>
      <c r="F130" s="166"/>
      <c r="G130" s="165"/>
      <c r="H130" s="151"/>
      <c r="I130" s="150"/>
      <c r="J130" s="149"/>
      <c r="K130" s="147"/>
      <c r="L130" s="149"/>
      <c r="M130" s="148"/>
      <c r="N130" s="147"/>
      <c r="O130" s="146"/>
      <c r="P130" s="91"/>
      <c r="Q130" s="143"/>
      <c r="R130" s="145"/>
      <c r="S130" s="144"/>
      <c r="T130" s="143"/>
    </row>
    <row r="131" spans="1:20" ht="24" customHeight="1" x14ac:dyDescent="0.25">
      <c r="A131" s="445">
        <v>21</v>
      </c>
      <c r="B131" s="494" t="s">
        <v>137</v>
      </c>
      <c r="C131" s="198">
        <v>1528.72</v>
      </c>
      <c r="D131" s="197">
        <v>0</v>
      </c>
      <c r="E131" s="214"/>
      <c r="F131" s="195">
        <v>0</v>
      </c>
      <c r="G131" s="194">
        <v>1.5E-3</v>
      </c>
      <c r="H131" s="193">
        <v>200</v>
      </c>
      <c r="I131" s="192">
        <v>0</v>
      </c>
      <c r="J131" s="191">
        <v>0</v>
      </c>
      <c r="K131" s="189"/>
      <c r="L131" s="191"/>
      <c r="M131" s="190">
        <v>0</v>
      </c>
      <c r="N131" s="189"/>
      <c r="O131" s="188">
        <v>0</v>
      </c>
      <c r="P131" s="187">
        <v>0</v>
      </c>
      <c r="Q131" s="186">
        <v>0</v>
      </c>
      <c r="R131" s="188">
        <v>2.25</v>
      </c>
      <c r="S131" s="187">
        <v>1.4718195614631848E-3</v>
      </c>
      <c r="T131" s="186">
        <v>0</v>
      </c>
    </row>
    <row r="132" spans="1:20" ht="24" customHeight="1" x14ac:dyDescent="0.25">
      <c r="A132" s="445"/>
      <c r="B132" s="495"/>
      <c r="C132" s="185">
        <v>0</v>
      </c>
      <c r="D132" s="168"/>
      <c r="E132" s="167"/>
      <c r="F132" s="166"/>
      <c r="G132" s="165"/>
      <c r="H132" s="184">
        <v>0</v>
      </c>
      <c r="I132" s="178">
        <v>120</v>
      </c>
      <c r="J132" s="183">
        <v>0</v>
      </c>
      <c r="K132" s="174"/>
      <c r="L132" s="183"/>
      <c r="M132" s="182" t="s">
        <v>119</v>
      </c>
      <c r="N132" s="174"/>
      <c r="O132" s="181">
        <v>0</v>
      </c>
      <c r="P132" s="171" t="s">
        <v>119</v>
      </c>
      <c r="Q132" s="170">
        <v>0</v>
      </c>
      <c r="R132" s="181">
        <v>0</v>
      </c>
      <c r="S132" s="171"/>
      <c r="T132" s="170">
        <v>0</v>
      </c>
    </row>
    <row r="133" spans="1:20" ht="24" customHeight="1" x14ac:dyDescent="0.25">
      <c r="A133" s="445"/>
      <c r="B133" s="495"/>
      <c r="C133" s="185">
        <v>1528.72</v>
      </c>
      <c r="D133" s="168"/>
      <c r="E133" s="167"/>
      <c r="F133" s="166"/>
      <c r="G133" s="165"/>
      <c r="H133" s="184">
        <v>200</v>
      </c>
      <c r="I133" s="178">
        <v>3</v>
      </c>
      <c r="J133" s="183"/>
      <c r="K133" s="174">
        <v>0</v>
      </c>
      <c r="L133" s="183">
        <v>0</v>
      </c>
      <c r="M133" s="182">
        <v>0</v>
      </c>
      <c r="N133" s="174">
        <v>0</v>
      </c>
      <c r="O133" s="181">
        <v>0</v>
      </c>
      <c r="P133" s="171">
        <v>0</v>
      </c>
      <c r="Q133" s="170">
        <v>0</v>
      </c>
      <c r="R133" s="181">
        <v>2.25</v>
      </c>
      <c r="S133" s="171"/>
      <c r="T133" s="170">
        <v>0</v>
      </c>
    </row>
    <row r="134" spans="1:20" ht="24" customHeight="1" x14ac:dyDescent="0.25">
      <c r="A134" s="445"/>
      <c r="B134" s="495"/>
      <c r="C134" s="180"/>
      <c r="D134" s="168"/>
      <c r="E134" s="167"/>
      <c r="F134" s="166"/>
      <c r="G134" s="165"/>
      <c r="H134" s="213">
        <v>197</v>
      </c>
      <c r="I134" s="178">
        <v>197</v>
      </c>
      <c r="J134" s="176">
        <v>0</v>
      </c>
      <c r="K134" s="177">
        <v>0</v>
      </c>
      <c r="L134" s="176"/>
      <c r="M134" s="175"/>
      <c r="N134" s="174">
        <v>0</v>
      </c>
      <c r="O134" s="172">
        <v>0</v>
      </c>
      <c r="P134" s="173"/>
      <c r="Q134" s="170">
        <v>0</v>
      </c>
      <c r="R134" s="172">
        <v>2.25</v>
      </c>
      <c r="S134" s="171"/>
      <c r="T134" s="170">
        <v>2.25</v>
      </c>
    </row>
    <row r="135" spans="1:20" ht="24" customHeight="1" x14ac:dyDescent="0.25">
      <c r="A135" s="445"/>
      <c r="B135" s="495"/>
      <c r="C135" s="169"/>
      <c r="D135" s="168"/>
      <c r="E135" s="167"/>
      <c r="F135" s="166"/>
      <c r="G135" s="165"/>
      <c r="H135" s="164">
        <v>0</v>
      </c>
      <c r="I135" s="163"/>
      <c r="J135" s="162"/>
      <c r="K135" s="160"/>
      <c r="L135" s="162"/>
      <c r="M135" s="161"/>
      <c r="N135" s="160"/>
      <c r="O135" s="159">
        <v>0</v>
      </c>
      <c r="P135" s="105"/>
      <c r="Q135" s="157"/>
      <c r="R135" s="159">
        <v>0</v>
      </c>
      <c r="S135" s="158"/>
      <c r="T135" s="157"/>
    </row>
    <row r="136" spans="1:20" ht="6" customHeight="1" x14ac:dyDescent="0.25">
      <c r="A136" s="445"/>
      <c r="B136" s="496"/>
      <c r="C136" s="156"/>
      <c r="D136" s="168"/>
      <c r="E136" s="167"/>
      <c r="F136" s="166"/>
      <c r="G136" s="165"/>
      <c r="H136" s="151"/>
      <c r="I136" s="150"/>
      <c r="J136" s="149"/>
      <c r="K136" s="147"/>
      <c r="L136" s="149"/>
      <c r="M136" s="148"/>
      <c r="N136" s="147"/>
      <c r="O136" s="146"/>
      <c r="P136" s="91"/>
      <c r="Q136" s="143"/>
      <c r="R136" s="145"/>
      <c r="S136" s="144"/>
      <c r="T136" s="143"/>
    </row>
    <row r="137" spans="1:20" ht="24" customHeight="1" x14ac:dyDescent="0.25">
      <c r="A137" s="445">
        <v>22</v>
      </c>
      <c r="B137" s="494" t="s">
        <v>138</v>
      </c>
      <c r="C137" s="198">
        <v>202858.61</v>
      </c>
      <c r="D137" s="197">
        <v>0</v>
      </c>
      <c r="E137" s="214"/>
      <c r="F137" s="195">
        <v>0</v>
      </c>
      <c r="G137" s="194">
        <v>0</v>
      </c>
      <c r="H137" s="193">
        <v>0</v>
      </c>
      <c r="I137" s="192">
        <v>0</v>
      </c>
      <c r="J137" s="191">
        <v>0</v>
      </c>
      <c r="K137" s="189"/>
      <c r="L137" s="191"/>
      <c r="M137" s="190" t="s">
        <v>119</v>
      </c>
      <c r="N137" s="189"/>
      <c r="O137" s="188">
        <v>0</v>
      </c>
      <c r="P137" s="187" t="s">
        <v>119</v>
      </c>
      <c r="Q137" s="186">
        <v>0</v>
      </c>
      <c r="R137" s="188">
        <v>0</v>
      </c>
      <c r="S137" s="187">
        <v>0</v>
      </c>
      <c r="T137" s="186">
        <v>0</v>
      </c>
    </row>
    <row r="138" spans="1:20" ht="24" customHeight="1" x14ac:dyDescent="0.25">
      <c r="A138" s="445"/>
      <c r="B138" s="495"/>
      <c r="C138" s="185">
        <v>0</v>
      </c>
      <c r="D138" s="168"/>
      <c r="E138" s="167"/>
      <c r="F138" s="166"/>
      <c r="G138" s="165"/>
      <c r="H138" s="184">
        <v>0</v>
      </c>
      <c r="I138" s="178">
        <v>0</v>
      </c>
      <c r="J138" s="183">
        <v>0</v>
      </c>
      <c r="K138" s="174"/>
      <c r="L138" s="183"/>
      <c r="M138" s="182" t="s">
        <v>119</v>
      </c>
      <c r="N138" s="174"/>
      <c r="O138" s="181">
        <v>0</v>
      </c>
      <c r="P138" s="171" t="s">
        <v>119</v>
      </c>
      <c r="Q138" s="170">
        <v>0</v>
      </c>
      <c r="R138" s="181">
        <v>0</v>
      </c>
      <c r="S138" s="171"/>
      <c r="T138" s="170">
        <v>0</v>
      </c>
    </row>
    <row r="139" spans="1:20" ht="24" customHeight="1" x14ac:dyDescent="0.25">
      <c r="A139" s="445"/>
      <c r="B139" s="495"/>
      <c r="C139" s="185">
        <v>202858.61</v>
      </c>
      <c r="D139" s="168"/>
      <c r="E139" s="167"/>
      <c r="F139" s="166"/>
      <c r="G139" s="165"/>
      <c r="H139" s="184">
        <v>0</v>
      </c>
      <c r="I139" s="178">
        <v>0</v>
      </c>
      <c r="J139" s="183"/>
      <c r="K139" s="174">
        <v>0</v>
      </c>
      <c r="L139" s="183">
        <v>0</v>
      </c>
      <c r="M139" s="182" t="s">
        <v>119</v>
      </c>
      <c r="N139" s="174">
        <v>0</v>
      </c>
      <c r="O139" s="181">
        <v>0</v>
      </c>
      <c r="P139" s="171" t="s">
        <v>119</v>
      </c>
      <c r="Q139" s="170">
        <v>0</v>
      </c>
      <c r="R139" s="181">
        <v>0</v>
      </c>
      <c r="S139" s="171"/>
      <c r="T139" s="170">
        <v>0</v>
      </c>
    </row>
    <row r="140" spans="1:20" ht="24" customHeight="1" x14ac:dyDescent="0.25">
      <c r="A140" s="445"/>
      <c r="B140" s="495"/>
      <c r="C140" s="180"/>
      <c r="D140" s="168"/>
      <c r="E140" s="167"/>
      <c r="F140" s="166"/>
      <c r="G140" s="165"/>
      <c r="H140" s="213">
        <v>0</v>
      </c>
      <c r="I140" s="178">
        <v>0</v>
      </c>
      <c r="J140" s="176">
        <v>0</v>
      </c>
      <c r="K140" s="177">
        <v>0</v>
      </c>
      <c r="L140" s="176"/>
      <c r="M140" s="175"/>
      <c r="N140" s="174">
        <v>0</v>
      </c>
      <c r="O140" s="172">
        <v>0</v>
      </c>
      <c r="P140" s="173"/>
      <c r="Q140" s="170">
        <v>0</v>
      </c>
      <c r="R140" s="172">
        <v>0</v>
      </c>
      <c r="S140" s="171"/>
      <c r="T140" s="170">
        <v>0</v>
      </c>
    </row>
    <row r="141" spans="1:20" ht="24" customHeight="1" x14ac:dyDescent="0.25">
      <c r="A141" s="445"/>
      <c r="B141" s="495"/>
      <c r="C141" s="169"/>
      <c r="D141" s="168"/>
      <c r="E141" s="167"/>
      <c r="F141" s="166"/>
      <c r="G141" s="165"/>
      <c r="H141" s="164">
        <v>0</v>
      </c>
      <c r="I141" s="163"/>
      <c r="J141" s="162"/>
      <c r="K141" s="160"/>
      <c r="L141" s="162"/>
      <c r="M141" s="161"/>
      <c r="N141" s="160"/>
      <c r="O141" s="159">
        <v>0</v>
      </c>
      <c r="P141" s="105"/>
      <c r="Q141" s="157"/>
      <c r="R141" s="159">
        <v>0</v>
      </c>
      <c r="S141" s="158"/>
      <c r="T141" s="157"/>
    </row>
    <row r="142" spans="1:20" ht="8.25" customHeight="1" x14ac:dyDescent="0.25">
      <c r="A142" s="445"/>
      <c r="B142" s="496"/>
      <c r="C142" s="156"/>
      <c r="D142" s="168"/>
      <c r="E142" s="167"/>
      <c r="F142" s="166"/>
      <c r="G142" s="165"/>
      <c r="H142" s="151"/>
      <c r="I142" s="150"/>
      <c r="J142" s="149"/>
      <c r="K142" s="147"/>
      <c r="L142" s="149"/>
      <c r="M142" s="148"/>
      <c r="N142" s="147"/>
      <c r="O142" s="146"/>
      <c r="P142" s="91"/>
      <c r="Q142" s="143"/>
      <c r="R142" s="145"/>
      <c r="S142" s="144"/>
      <c r="T142" s="143"/>
    </row>
    <row r="143" spans="1:20" s="87" customFormat="1" ht="24" customHeight="1" x14ac:dyDescent="0.25">
      <c r="A143" s="509"/>
      <c r="B143" s="510" t="s">
        <v>16</v>
      </c>
      <c r="C143" s="141">
        <v>13343853.110000001</v>
      </c>
      <c r="D143" s="140"/>
      <c r="E143" s="139"/>
      <c r="F143" s="138"/>
      <c r="G143" s="137"/>
      <c r="H143" s="136">
        <v>505130.5</v>
      </c>
      <c r="I143" s="135">
        <v>0</v>
      </c>
      <c r="J143" s="133">
        <v>92795.7</v>
      </c>
      <c r="K143" s="134">
        <v>0</v>
      </c>
      <c r="L143" s="133">
        <v>125.23</v>
      </c>
      <c r="M143" s="131">
        <v>2.4791613256376323E-4</v>
      </c>
      <c r="N143" s="130">
        <v>0</v>
      </c>
      <c r="O143" s="132">
        <v>125.23</v>
      </c>
      <c r="P143" s="131" t="s">
        <v>119</v>
      </c>
      <c r="Q143" s="130">
        <v>0</v>
      </c>
      <c r="R143" s="132">
        <v>5591170.5159999998</v>
      </c>
      <c r="S143" s="131" t="s">
        <v>119</v>
      </c>
      <c r="T143" s="130">
        <v>6000</v>
      </c>
    </row>
    <row r="144" spans="1:20" s="87" customFormat="1" ht="24" customHeight="1" x14ac:dyDescent="0.25">
      <c r="A144" s="509"/>
      <c r="B144" s="507"/>
      <c r="C144" s="128">
        <v>7513915.1100000003</v>
      </c>
      <c r="D144" s="111"/>
      <c r="E144" s="110"/>
      <c r="F144" s="109"/>
      <c r="G144" s="108"/>
      <c r="H144" s="127">
        <v>344753.5</v>
      </c>
      <c r="I144" s="120">
        <v>4980.5</v>
      </c>
      <c r="J144" s="126">
        <v>0</v>
      </c>
      <c r="K144" s="129">
        <v>0</v>
      </c>
      <c r="L144" s="123">
        <v>0</v>
      </c>
      <c r="M144" s="114">
        <v>0</v>
      </c>
      <c r="N144" s="113">
        <v>0</v>
      </c>
      <c r="O144" s="123">
        <v>0</v>
      </c>
      <c r="P144" s="114" t="s">
        <v>119</v>
      </c>
      <c r="Q144" s="113">
        <v>0</v>
      </c>
      <c r="R144" s="123">
        <v>3218330.5660000001</v>
      </c>
      <c r="S144" s="114" t="s">
        <v>119</v>
      </c>
      <c r="T144" s="113">
        <v>448653.42000000004</v>
      </c>
    </row>
    <row r="145" spans="1:20" s="87" customFormat="1" ht="24" customHeight="1" x14ac:dyDescent="0.25">
      <c r="A145" s="509"/>
      <c r="B145" s="507"/>
      <c r="C145" s="128">
        <v>5829938.0000000009</v>
      </c>
      <c r="D145" s="111"/>
      <c r="E145" s="110"/>
      <c r="F145" s="109"/>
      <c r="G145" s="108"/>
      <c r="H145" s="127">
        <v>160377</v>
      </c>
      <c r="I145" s="120">
        <v>477533.5</v>
      </c>
      <c r="J145" s="126">
        <v>92795.7</v>
      </c>
      <c r="K145" s="125">
        <v>92724.87</v>
      </c>
      <c r="L145" s="123">
        <v>125.23</v>
      </c>
      <c r="M145" s="114"/>
      <c r="N145" s="113">
        <v>54.400000000000006</v>
      </c>
      <c r="O145" s="123">
        <v>125.23</v>
      </c>
      <c r="P145" s="114"/>
      <c r="Q145" s="124">
        <v>54.400000000000006</v>
      </c>
      <c r="R145" s="123">
        <v>2372839.9500000007</v>
      </c>
      <c r="S145" s="114"/>
      <c r="T145" s="113">
        <v>5330331.2990000006</v>
      </c>
    </row>
    <row r="146" spans="1:20" s="87" customFormat="1" ht="24" customHeight="1" x14ac:dyDescent="0.25">
      <c r="A146" s="509"/>
      <c r="B146" s="507"/>
      <c r="C146" s="122">
        <v>24954.51</v>
      </c>
      <c r="D146" s="111"/>
      <c r="E146" s="110"/>
      <c r="F146" s="109"/>
      <c r="G146" s="108"/>
      <c r="H146" s="121">
        <v>14468</v>
      </c>
      <c r="I146" s="120">
        <v>27597</v>
      </c>
      <c r="J146" s="118">
        <v>70.83</v>
      </c>
      <c r="K146" s="119">
        <v>70.83</v>
      </c>
      <c r="L146" s="118">
        <v>70.83</v>
      </c>
      <c r="M146" s="116"/>
      <c r="N146" s="117">
        <v>70.83</v>
      </c>
      <c r="O146" s="115">
        <v>70.83</v>
      </c>
      <c r="P146" s="116"/>
      <c r="Q146" s="113">
        <v>70.83</v>
      </c>
      <c r="R146" s="115">
        <v>196689.03700000004</v>
      </c>
      <c r="S146" s="114"/>
      <c r="T146" s="113">
        <v>260839.217</v>
      </c>
    </row>
    <row r="147" spans="1:20" s="87" customFormat="1" ht="18.75" customHeight="1" x14ac:dyDescent="0.25">
      <c r="A147" s="509"/>
      <c r="B147" s="507"/>
      <c r="C147" s="112">
        <v>133119.75</v>
      </c>
      <c r="D147" s="111"/>
      <c r="E147" s="110"/>
      <c r="F147" s="109"/>
      <c r="G147" s="108"/>
      <c r="H147" s="104">
        <v>77408</v>
      </c>
      <c r="I147" s="107">
        <v>0</v>
      </c>
      <c r="J147" s="104">
        <v>0</v>
      </c>
      <c r="K147" s="106">
        <v>0</v>
      </c>
      <c r="L147" s="104">
        <v>0</v>
      </c>
      <c r="M147" s="105"/>
      <c r="N147" s="102">
        <v>0</v>
      </c>
      <c r="O147" s="104">
        <v>0</v>
      </c>
      <c r="P147" s="105"/>
      <c r="Q147" s="102">
        <v>0</v>
      </c>
      <c r="R147" s="104">
        <v>33532.33</v>
      </c>
      <c r="S147" s="103"/>
      <c r="T147" s="102">
        <v>0</v>
      </c>
    </row>
    <row r="148" spans="1:20" s="87" customFormat="1" ht="1.5" customHeight="1" x14ac:dyDescent="0.25">
      <c r="A148" s="509"/>
      <c r="B148" s="508"/>
      <c r="C148" s="101">
        <v>0</v>
      </c>
      <c r="D148" s="100"/>
      <c r="E148" s="99"/>
      <c r="F148" s="98"/>
      <c r="G148" s="97"/>
      <c r="H148" s="96">
        <v>0</v>
      </c>
      <c r="I148" s="95">
        <v>0</v>
      </c>
      <c r="J148" s="94">
        <v>0</v>
      </c>
      <c r="K148" s="93">
        <v>0</v>
      </c>
      <c r="L148" s="92">
        <v>0</v>
      </c>
      <c r="M148" s="91"/>
      <c r="N148" s="88">
        <v>0</v>
      </c>
      <c r="O148" s="92">
        <v>0</v>
      </c>
      <c r="P148" s="91"/>
      <c r="Q148" s="88">
        <v>0</v>
      </c>
      <c r="R148" s="90">
        <v>0</v>
      </c>
      <c r="S148" s="89"/>
      <c r="T148" s="88">
        <v>0</v>
      </c>
    </row>
    <row r="149" spans="1:20" ht="27" customHeight="1" x14ac:dyDescent="0.25">
      <c r="A149" s="212"/>
      <c r="B149" s="424" t="s">
        <v>15</v>
      </c>
      <c r="C149" s="206"/>
      <c r="D149" s="204"/>
      <c r="E149" s="204"/>
      <c r="F149" s="204"/>
      <c r="G149" s="204"/>
      <c r="H149" s="211"/>
      <c r="I149" s="211"/>
      <c r="J149" s="210"/>
      <c r="K149" s="210"/>
      <c r="L149" s="210"/>
      <c r="M149" s="209"/>
      <c r="N149" s="208"/>
      <c r="O149" s="205"/>
      <c r="P149" s="207"/>
      <c r="Q149" s="206"/>
      <c r="R149" s="205"/>
      <c r="S149" s="204"/>
      <c r="T149" s="203"/>
    </row>
    <row r="150" spans="1:20" ht="19.5" customHeight="1" x14ac:dyDescent="0.25">
      <c r="A150" s="445">
        <v>23</v>
      </c>
      <c r="B150" s="446" t="s">
        <v>139</v>
      </c>
      <c r="C150" s="198">
        <v>23462.62</v>
      </c>
      <c r="D150" s="197">
        <v>0.5</v>
      </c>
      <c r="E150" s="196">
        <v>0.05</v>
      </c>
      <c r="F150" s="195">
        <v>0.05</v>
      </c>
      <c r="G150" s="194">
        <v>0.54</v>
      </c>
      <c r="H150" s="193">
        <v>9074</v>
      </c>
      <c r="I150" s="192">
        <v>0</v>
      </c>
      <c r="J150" s="191">
        <v>0</v>
      </c>
      <c r="K150" s="189"/>
      <c r="L150" s="191"/>
      <c r="M150" s="190">
        <v>0</v>
      </c>
      <c r="N150" s="189"/>
      <c r="O150" s="188">
        <v>0</v>
      </c>
      <c r="P150" s="187">
        <v>0</v>
      </c>
      <c r="Q150" s="186">
        <v>0</v>
      </c>
      <c r="R150" s="188">
        <v>9882.44</v>
      </c>
      <c r="S150" s="187">
        <v>0.4211993374993927</v>
      </c>
      <c r="T150" s="186">
        <v>0</v>
      </c>
    </row>
    <row r="151" spans="1:20" ht="19.5" customHeight="1" x14ac:dyDescent="0.25">
      <c r="A151" s="445"/>
      <c r="B151" s="447"/>
      <c r="C151" s="185">
        <v>16714.47</v>
      </c>
      <c r="D151" s="168"/>
      <c r="E151" s="167"/>
      <c r="F151" s="166"/>
      <c r="G151" s="165"/>
      <c r="H151" s="184">
        <v>8274</v>
      </c>
      <c r="I151" s="178">
        <v>0</v>
      </c>
      <c r="J151" s="183">
        <v>0</v>
      </c>
      <c r="K151" s="174">
        <v>0</v>
      </c>
      <c r="L151" s="183"/>
      <c r="M151" s="182">
        <v>0</v>
      </c>
      <c r="N151" s="174"/>
      <c r="O151" s="181">
        <v>0</v>
      </c>
      <c r="P151" s="171">
        <v>0</v>
      </c>
      <c r="Q151" s="170">
        <v>0</v>
      </c>
      <c r="R151" s="181">
        <v>7339.0400000000009</v>
      </c>
      <c r="S151" s="171"/>
      <c r="T151" s="170">
        <v>0</v>
      </c>
    </row>
    <row r="152" spans="1:20" ht="19.5" customHeight="1" x14ac:dyDescent="0.25">
      <c r="A152" s="445"/>
      <c r="B152" s="447"/>
      <c r="C152" s="185">
        <v>6748.1499999999978</v>
      </c>
      <c r="D152" s="168"/>
      <c r="E152" s="167"/>
      <c r="F152" s="166"/>
      <c r="G152" s="165"/>
      <c r="H152" s="184">
        <v>800</v>
      </c>
      <c r="I152" s="178">
        <v>0</v>
      </c>
      <c r="J152" s="183"/>
      <c r="K152" s="174">
        <v>0</v>
      </c>
      <c r="L152" s="183">
        <v>0</v>
      </c>
      <c r="M152" s="182">
        <v>0</v>
      </c>
      <c r="N152" s="174">
        <v>0</v>
      </c>
      <c r="O152" s="181">
        <v>0</v>
      </c>
      <c r="P152" s="171">
        <v>0</v>
      </c>
      <c r="Q152" s="170">
        <v>0</v>
      </c>
      <c r="R152" s="181">
        <v>2543.3999999999996</v>
      </c>
      <c r="S152" s="171"/>
      <c r="T152" s="170">
        <v>23.309999999999491</v>
      </c>
    </row>
    <row r="153" spans="1:20" ht="19.5" customHeight="1" x14ac:dyDescent="0.25">
      <c r="A153" s="445"/>
      <c r="B153" s="447"/>
      <c r="C153" s="180"/>
      <c r="D153" s="168"/>
      <c r="E153" s="167"/>
      <c r="F153" s="166"/>
      <c r="G153" s="165"/>
      <c r="H153" s="179">
        <v>800</v>
      </c>
      <c r="I153" s="178">
        <v>9074</v>
      </c>
      <c r="J153" s="176">
        <v>0</v>
      </c>
      <c r="K153" s="177">
        <v>0</v>
      </c>
      <c r="L153" s="176">
        <v>0</v>
      </c>
      <c r="M153" s="175"/>
      <c r="N153" s="174"/>
      <c r="O153" s="172">
        <v>0</v>
      </c>
      <c r="P153" s="173"/>
      <c r="Q153" s="170">
        <v>0</v>
      </c>
      <c r="R153" s="172">
        <v>2520.09</v>
      </c>
      <c r="S153" s="171"/>
      <c r="T153" s="170">
        <v>9859.130000000001</v>
      </c>
    </row>
    <row r="154" spans="1:20" ht="19.5" customHeight="1" x14ac:dyDescent="0.25">
      <c r="A154" s="445"/>
      <c r="B154" s="447"/>
      <c r="C154" s="169"/>
      <c r="D154" s="168"/>
      <c r="E154" s="167"/>
      <c r="F154" s="166"/>
      <c r="G154" s="165"/>
      <c r="H154" s="164">
        <v>0</v>
      </c>
      <c r="I154" s="163"/>
      <c r="J154" s="162">
        <v>0</v>
      </c>
      <c r="K154" s="160"/>
      <c r="L154" s="162"/>
      <c r="M154" s="161"/>
      <c r="N154" s="160"/>
      <c r="O154" s="159">
        <v>0</v>
      </c>
      <c r="P154" s="105"/>
      <c r="Q154" s="157"/>
      <c r="R154" s="159">
        <v>0</v>
      </c>
      <c r="S154" s="158"/>
      <c r="T154" s="157"/>
    </row>
    <row r="155" spans="1:20" ht="13.5" customHeight="1" x14ac:dyDescent="0.25">
      <c r="A155" s="445"/>
      <c r="B155" s="448"/>
      <c r="C155" s="156"/>
      <c r="D155" s="155"/>
      <c r="E155" s="154"/>
      <c r="F155" s="153"/>
      <c r="G155" s="152"/>
      <c r="H155" s="151"/>
      <c r="I155" s="150"/>
      <c r="J155" s="149"/>
      <c r="K155" s="147"/>
      <c r="L155" s="149"/>
      <c r="M155" s="148"/>
      <c r="N155" s="147"/>
      <c r="O155" s="146"/>
      <c r="P155" s="91"/>
      <c r="Q155" s="143"/>
      <c r="R155" s="145"/>
      <c r="S155" s="144"/>
      <c r="T155" s="143"/>
    </row>
    <row r="156" spans="1:20" ht="17.25" customHeight="1" x14ac:dyDescent="0.25">
      <c r="A156" s="445">
        <v>24</v>
      </c>
      <c r="B156" s="500" t="s">
        <v>140</v>
      </c>
      <c r="C156" s="198">
        <v>749.81</v>
      </c>
      <c r="D156" s="197">
        <v>0.7</v>
      </c>
      <c r="E156" s="196"/>
      <c r="F156" s="195">
        <v>0</v>
      </c>
      <c r="G156" s="194">
        <v>0.4</v>
      </c>
      <c r="H156" s="193">
        <v>105</v>
      </c>
      <c r="I156" s="192">
        <v>0</v>
      </c>
      <c r="J156" s="191">
        <v>0</v>
      </c>
      <c r="K156" s="189"/>
      <c r="L156" s="191"/>
      <c r="M156" s="190">
        <v>0</v>
      </c>
      <c r="N156" s="189"/>
      <c r="O156" s="188">
        <v>0</v>
      </c>
      <c r="P156" s="187">
        <v>0</v>
      </c>
      <c r="Q156" s="186">
        <v>0</v>
      </c>
      <c r="R156" s="188">
        <v>219.79000000000002</v>
      </c>
      <c r="S156" s="187">
        <v>0.29312759232338864</v>
      </c>
      <c r="T156" s="186">
        <v>0</v>
      </c>
    </row>
    <row r="157" spans="1:20" ht="17.25" customHeight="1" x14ac:dyDescent="0.25">
      <c r="A157" s="445"/>
      <c r="B157" s="501"/>
      <c r="C157" s="185">
        <v>732.71</v>
      </c>
      <c r="D157" s="168"/>
      <c r="E157" s="167"/>
      <c r="F157" s="166"/>
      <c r="G157" s="165"/>
      <c r="H157" s="184">
        <v>100</v>
      </c>
      <c r="I157" s="178">
        <v>0</v>
      </c>
      <c r="J157" s="183">
        <v>0</v>
      </c>
      <c r="K157" s="174">
        <v>0</v>
      </c>
      <c r="L157" s="183"/>
      <c r="M157" s="182">
        <v>0</v>
      </c>
      <c r="N157" s="174"/>
      <c r="O157" s="181">
        <v>0</v>
      </c>
      <c r="P157" s="171">
        <v>0</v>
      </c>
      <c r="Q157" s="170">
        <v>0</v>
      </c>
      <c r="R157" s="181">
        <v>211</v>
      </c>
      <c r="S157" s="171"/>
      <c r="T157" s="170">
        <v>0</v>
      </c>
    </row>
    <row r="158" spans="1:20" ht="17.25" customHeight="1" x14ac:dyDescent="0.25">
      <c r="A158" s="445"/>
      <c r="B158" s="501"/>
      <c r="C158" s="185">
        <v>17.099999999999909</v>
      </c>
      <c r="D158" s="168"/>
      <c r="E158" s="167"/>
      <c r="F158" s="166"/>
      <c r="G158" s="165"/>
      <c r="H158" s="184">
        <v>5</v>
      </c>
      <c r="I158" s="178">
        <v>0</v>
      </c>
      <c r="J158" s="183"/>
      <c r="K158" s="202">
        <v>0</v>
      </c>
      <c r="L158" s="183">
        <v>0</v>
      </c>
      <c r="M158" s="182">
        <v>0</v>
      </c>
      <c r="N158" s="174">
        <v>0</v>
      </c>
      <c r="O158" s="181">
        <v>0</v>
      </c>
      <c r="P158" s="171">
        <v>0</v>
      </c>
      <c r="Q158" s="170">
        <v>0</v>
      </c>
      <c r="R158" s="181">
        <v>8.7900000000000205</v>
      </c>
      <c r="S158" s="171"/>
      <c r="T158" s="170">
        <v>4.9400000000000261</v>
      </c>
    </row>
    <row r="159" spans="1:20" ht="17.25" customHeight="1" x14ac:dyDescent="0.25">
      <c r="A159" s="445"/>
      <c r="B159" s="501"/>
      <c r="C159" s="180"/>
      <c r="D159" s="168"/>
      <c r="E159" s="167"/>
      <c r="F159" s="166"/>
      <c r="G159" s="165"/>
      <c r="H159" s="179">
        <v>5</v>
      </c>
      <c r="I159" s="178">
        <v>105</v>
      </c>
      <c r="J159" s="176">
        <v>0</v>
      </c>
      <c r="K159" s="177"/>
      <c r="L159" s="176">
        <v>0</v>
      </c>
      <c r="M159" s="175"/>
      <c r="N159" s="177">
        <v>0</v>
      </c>
      <c r="O159" s="172">
        <v>0</v>
      </c>
      <c r="P159" s="173"/>
      <c r="Q159" s="170">
        <v>0</v>
      </c>
      <c r="R159" s="172">
        <v>2.0499999999999998</v>
      </c>
      <c r="S159" s="171"/>
      <c r="T159" s="170">
        <v>214.85</v>
      </c>
    </row>
    <row r="160" spans="1:20" ht="17.25" customHeight="1" x14ac:dyDescent="0.25">
      <c r="A160" s="445"/>
      <c r="B160" s="501"/>
      <c r="C160" s="169"/>
      <c r="D160" s="168"/>
      <c r="E160" s="167"/>
      <c r="F160" s="166"/>
      <c r="G160" s="165"/>
      <c r="H160" s="164">
        <v>0</v>
      </c>
      <c r="I160" s="163"/>
      <c r="J160" s="162">
        <v>0</v>
      </c>
      <c r="K160" s="160"/>
      <c r="L160" s="162"/>
      <c r="M160" s="161"/>
      <c r="N160" s="160"/>
      <c r="O160" s="159">
        <v>0</v>
      </c>
      <c r="P160" s="105"/>
      <c r="Q160" s="157"/>
      <c r="R160" s="159">
        <v>0</v>
      </c>
      <c r="S160" s="158"/>
      <c r="T160" s="157"/>
    </row>
    <row r="161" spans="1:20" ht="7.5" customHeight="1" x14ac:dyDescent="0.25">
      <c r="A161" s="445"/>
      <c r="B161" s="502"/>
      <c r="C161" s="156"/>
      <c r="D161" s="155"/>
      <c r="E161" s="154"/>
      <c r="F161" s="153"/>
      <c r="G161" s="152"/>
      <c r="H161" s="151"/>
      <c r="I161" s="150"/>
      <c r="J161" s="149"/>
      <c r="K161" s="147"/>
      <c r="L161" s="149"/>
      <c r="M161" s="148"/>
      <c r="N161" s="147"/>
      <c r="O161" s="146"/>
      <c r="P161" s="91"/>
      <c r="Q161" s="143"/>
      <c r="R161" s="145"/>
      <c r="S161" s="144"/>
      <c r="T161" s="143"/>
    </row>
    <row r="162" spans="1:20" ht="23.1" customHeight="1" x14ac:dyDescent="0.25">
      <c r="A162" s="445">
        <v>25</v>
      </c>
      <c r="B162" s="446" t="s">
        <v>141</v>
      </c>
      <c r="C162" s="198">
        <v>16673.349999999999</v>
      </c>
      <c r="D162" s="197">
        <v>0.55000000000000004</v>
      </c>
      <c r="E162" s="196">
        <v>0.05</v>
      </c>
      <c r="F162" s="201">
        <v>0.05</v>
      </c>
      <c r="G162" s="200">
        <v>0.34199999999999997</v>
      </c>
      <c r="H162" s="193">
        <v>8372</v>
      </c>
      <c r="I162" s="192">
        <v>0</v>
      </c>
      <c r="J162" s="191">
        <v>375</v>
      </c>
      <c r="K162" s="189"/>
      <c r="L162" s="191"/>
      <c r="M162" s="190">
        <v>0</v>
      </c>
      <c r="N162" s="189"/>
      <c r="O162" s="188">
        <v>0</v>
      </c>
      <c r="P162" s="187">
        <v>0</v>
      </c>
      <c r="Q162" s="186">
        <v>0</v>
      </c>
      <c r="R162" s="188">
        <v>4855.8500000000004</v>
      </c>
      <c r="S162" s="187">
        <v>0.29123421507975306</v>
      </c>
      <c r="T162" s="186">
        <v>0</v>
      </c>
    </row>
    <row r="163" spans="1:20" ht="23.1" customHeight="1" x14ac:dyDescent="0.25">
      <c r="A163" s="445"/>
      <c r="B163" s="447"/>
      <c r="C163" s="185">
        <v>12325.74</v>
      </c>
      <c r="D163" s="168"/>
      <c r="E163" s="167"/>
      <c r="F163" s="166"/>
      <c r="G163" s="165"/>
      <c r="H163" s="184">
        <v>6872</v>
      </c>
      <c r="I163" s="178">
        <v>0</v>
      </c>
      <c r="J163" s="183">
        <v>0</v>
      </c>
      <c r="K163" s="174"/>
      <c r="L163" s="183"/>
      <c r="M163" s="182">
        <v>0</v>
      </c>
      <c r="N163" s="174"/>
      <c r="O163" s="181">
        <v>0</v>
      </c>
      <c r="P163" s="171">
        <v>0</v>
      </c>
      <c r="Q163" s="170">
        <v>0</v>
      </c>
      <c r="R163" s="181">
        <v>3684.2200000000003</v>
      </c>
      <c r="S163" s="171"/>
      <c r="T163" s="170">
        <v>0</v>
      </c>
    </row>
    <row r="164" spans="1:20" ht="23.1" customHeight="1" x14ac:dyDescent="0.25">
      <c r="A164" s="445"/>
      <c r="B164" s="447"/>
      <c r="C164" s="185">
        <v>4347.6099999999988</v>
      </c>
      <c r="D164" s="168"/>
      <c r="E164" s="167"/>
      <c r="F164" s="166"/>
      <c r="G164" s="165"/>
      <c r="H164" s="184">
        <v>1500</v>
      </c>
      <c r="I164" s="178">
        <v>9</v>
      </c>
      <c r="J164" s="183">
        <v>375</v>
      </c>
      <c r="K164" s="174">
        <v>375</v>
      </c>
      <c r="L164" s="183">
        <v>0</v>
      </c>
      <c r="M164" s="182">
        <v>0</v>
      </c>
      <c r="N164" s="174">
        <v>0</v>
      </c>
      <c r="O164" s="181">
        <v>0</v>
      </c>
      <c r="P164" s="171">
        <v>0</v>
      </c>
      <c r="Q164" s="170">
        <v>0</v>
      </c>
      <c r="R164" s="181">
        <v>1171.6300000000001</v>
      </c>
      <c r="S164" s="171"/>
      <c r="T164" s="170">
        <v>0.55000000000109139</v>
      </c>
    </row>
    <row r="165" spans="1:20" ht="23.1" customHeight="1" x14ac:dyDescent="0.25">
      <c r="A165" s="445"/>
      <c r="B165" s="447"/>
      <c r="C165" s="180"/>
      <c r="D165" s="168"/>
      <c r="E165" s="167"/>
      <c r="F165" s="166"/>
      <c r="G165" s="165"/>
      <c r="H165" s="179">
        <v>1491</v>
      </c>
      <c r="I165" s="178">
        <v>8363</v>
      </c>
      <c r="J165" s="176">
        <v>0</v>
      </c>
      <c r="K165" s="177">
        <v>0</v>
      </c>
      <c r="L165" s="176">
        <v>0</v>
      </c>
      <c r="M165" s="175"/>
      <c r="N165" s="177"/>
      <c r="O165" s="172">
        <v>0</v>
      </c>
      <c r="P165" s="173"/>
      <c r="Q165" s="170">
        <v>0</v>
      </c>
      <c r="R165" s="172">
        <v>1171.6299999999999</v>
      </c>
      <c r="S165" s="171"/>
      <c r="T165" s="170">
        <v>4855.2999999999993</v>
      </c>
    </row>
    <row r="166" spans="1:20" ht="23.1" customHeight="1" x14ac:dyDescent="0.25">
      <c r="A166" s="445"/>
      <c r="B166" s="447"/>
      <c r="C166" s="169"/>
      <c r="D166" s="168"/>
      <c r="E166" s="167"/>
      <c r="F166" s="166"/>
      <c r="G166" s="165"/>
      <c r="H166" s="164">
        <v>0</v>
      </c>
      <c r="I166" s="163"/>
      <c r="J166" s="162"/>
      <c r="K166" s="160"/>
      <c r="L166" s="162"/>
      <c r="M166" s="161"/>
      <c r="N166" s="160"/>
      <c r="O166" s="159">
        <v>0</v>
      </c>
      <c r="P166" s="105"/>
      <c r="Q166" s="157"/>
      <c r="R166" s="159">
        <v>0</v>
      </c>
      <c r="S166" s="158"/>
      <c r="T166" s="157"/>
    </row>
    <row r="167" spans="1:20" ht="23.1" customHeight="1" x14ac:dyDescent="0.25">
      <c r="A167" s="445"/>
      <c r="B167" s="448"/>
      <c r="C167" s="156"/>
      <c r="D167" s="155"/>
      <c r="E167" s="154"/>
      <c r="F167" s="153"/>
      <c r="G167" s="152"/>
      <c r="H167" s="151"/>
      <c r="I167" s="150"/>
      <c r="J167" s="149"/>
      <c r="K167" s="147"/>
      <c r="L167" s="149"/>
      <c r="M167" s="148"/>
      <c r="N167" s="147"/>
      <c r="O167" s="146"/>
      <c r="P167" s="91"/>
      <c r="Q167" s="143"/>
      <c r="R167" s="145"/>
      <c r="S167" s="144"/>
      <c r="T167" s="143"/>
    </row>
    <row r="168" spans="1:20" ht="18.75" customHeight="1" x14ac:dyDescent="0.25">
      <c r="A168" s="445">
        <v>26</v>
      </c>
      <c r="B168" s="500" t="s">
        <v>142</v>
      </c>
      <c r="C168" s="198">
        <v>498.75</v>
      </c>
      <c r="D168" s="197">
        <v>0.28000000000000003</v>
      </c>
      <c r="E168" s="196">
        <v>2.3300000000000001E-2</v>
      </c>
      <c r="F168" s="195">
        <v>2.3300000000000001E-2</v>
      </c>
      <c r="G168" s="194">
        <v>0.15329999999999999</v>
      </c>
      <c r="H168" s="193">
        <v>150</v>
      </c>
      <c r="I168" s="192">
        <v>0</v>
      </c>
      <c r="J168" s="191">
        <v>6</v>
      </c>
      <c r="K168" s="189"/>
      <c r="L168" s="191">
        <v>6</v>
      </c>
      <c r="M168" s="190">
        <v>0.04</v>
      </c>
      <c r="N168" s="189"/>
      <c r="O168" s="188">
        <v>6</v>
      </c>
      <c r="P168" s="187">
        <v>0.04</v>
      </c>
      <c r="Q168" s="186">
        <v>0</v>
      </c>
      <c r="R168" s="188">
        <v>81</v>
      </c>
      <c r="S168" s="187">
        <v>0.162406015037594</v>
      </c>
      <c r="T168" s="186">
        <v>0</v>
      </c>
    </row>
    <row r="169" spans="1:20" ht="18.75" customHeight="1" x14ac:dyDescent="0.25">
      <c r="A169" s="445"/>
      <c r="B169" s="501"/>
      <c r="C169" s="185">
        <v>492.75</v>
      </c>
      <c r="D169" s="168"/>
      <c r="E169" s="167"/>
      <c r="F169" s="166"/>
      <c r="G169" s="165"/>
      <c r="H169" s="184">
        <v>150</v>
      </c>
      <c r="I169" s="178">
        <v>0</v>
      </c>
      <c r="J169" s="183">
        <v>6</v>
      </c>
      <c r="K169" s="174"/>
      <c r="L169" s="183">
        <v>6</v>
      </c>
      <c r="M169" s="182">
        <v>0.04</v>
      </c>
      <c r="N169" s="174"/>
      <c r="O169" s="181">
        <v>6</v>
      </c>
      <c r="P169" s="171">
        <v>0.04</v>
      </c>
      <c r="Q169" s="170">
        <v>0</v>
      </c>
      <c r="R169" s="181">
        <v>81</v>
      </c>
      <c r="S169" s="171"/>
      <c r="T169" s="170">
        <v>0</v>
      </c>
    </row>
    <row r="170" spans="1:20" ht="18.75" customHeight="1" x14ac:dyDescent="0.25">
      <c r="A170" s="445"/>
      <c r="B170" s="501"/>
      <c r="C170" s="185">
        <v>6</v>
      </c>
      <c r="D170" s="168"/>
      <c r="E170" s="167"/>
      <c r="F170" s="166"/>
      <c r="G170" s="165"/>
      <c r="H170" s="184">
        <v>0</v>
      </c>
      <c r="I170" s="178">
        <v>0</v>
      </c>
      <c r="J170" s="183"/>
      <c r="K170" s="174">
        <v>0</v>
      </c>
      <c r="L170" s="183">
        <v>0</v>
      </c>
      <c r="M170" s="182" t="s">
        <v>119</v>
      </c>
      <c r="N170" s="174">
        <v>0</v>
      </c>
      <c r="O170" s="181">
        <v>0</v>
      </c>
      <c r="P170" s="171" t="s">
        <v>119</v>
      </c>
      <c r="Q170" s="170">
        <v>0</v>
      </c>
      <c r="R170" s="181">
        <v>0</v>
      </c>
      <c r="S170" s="171"/>
      <c r="T170" s="170">
        <v>0</v>
      </c>
    </row>
    <row r="171" spans="1:20" ht="18.75" customHeight="1" x14ac:dyDescent="0.25">
      <c r="A171" s="445"/>
      <c r="B171" s="501"/>
      <c r="C171" s="180"/>
      <c r="D171" s="168"/>
      <c r="E171" s="167"/>
      <c r="F171" s="166"/>
      <c r="G171" s="165"/>
      <c r="H171" s="179">
        <v>0</v>
      </c>
      <c r="I171" s="178">
        <v>150</v>
      </c>
      <c r="J171" s="176">
        <v>0</v>
      </c>
      <c r="K171" s="177">
        <v>6</v>
      </c>
      <c r="L171" s="176"/>
      <c r="M171" s="175"/>
      <c r="N171" s="174">
        <v>6</v>
      </c>
      <c r="O171" s="172">
        <v>0</v>
      </c>
      <c r="P171" s="173"/>
      <c r="Q171" s="170">
        <v>6</v>
      </c>
      <c r="R171" s="172">
        <v>0</v>
      </c>
      <c r="S171" s="171"/>
      <c r="T171" s="170">
        <v>81</v>
      </c>
    </row>
    <row r="172" spans="1:20" ht="18.75" customHeight="1" x14ac:dyDescent="0.25">
      <c r="A172" s="445"/>
      <c r="B172" s="501"/>
      <c r="C172" s="169"/>
      <c r="D172" s="168"/>
      <c r="E172" s="167"/>
      <c r="F172" s="166"/>
      <c r="G172" s="165"/>
      <c r="H172" s="164">
        <v>0</v>
      </c>
      <c r="I172" s="163"/>
      <c r="J172" s="162"/>
      <c r="K172" s="160"/>
      <c r="L172" s="162"/>
      <c r="M172" s="161"/>
      <c r="N172" s="160"/>
      <c r="O172" s="159">
        <v>0</v>
      </c>
      <c r="P172" s="105"/>
      <c r="Q172" s="157"/>
      <c r="R172" s="159">
        <v>0</v>
      </c>
      <c r="S172" s="158"/>
      <c r="T172" s="157"/>
    </row>
    <row r="173" spans="1:20" ht="34.5" customHeight="1" x14ac:dyDescent="0.25">
      <c r="A173" s="445"/>
      <c r="B173" s="502"/>
      <c r="C173" s="156"/>
      <c r="D173" s="155"/>
      <c r="E173" s="154"/>
      <c r="F173" s="153"/>
      <c r="G173" s="152"/>
      <c r="H173" s="151"/>
      <c r="I173" s="150"/>
      <c r="J173" s="149"/>
      <c r="K173" s="147"/>
      <c r="L173" s="149"/>
      <c r="M173" s="148"/>
      <c r="N173" s="147"/>
      <c r="O173" s="146"/>
      <c r="P173" s="91"/>
      <c r="Q173" s="143"/>
      <c r="R173" s="145"/>
      <c r="S173" s="144"/>
      <c r="T173" s="143"/>
    </row>
    <row r="174" spans="1:20" ht="17.25" customHeight="1" x14ac:dyDescent="0.25">
      <c r="A174" s="445">
        <v>27</v>
      </c>
      <c r="B174" s="446" t="s">
        <v>143</v>
      </c>
      <c r="C174" s="198">
        <v>9351.1200000000008</v>
      </c>
      <c r="D174" s="197">
        <v>0.76</v>
      </c>
      <c r="E174" s="196">
        <v>0.02</v>
      </c>
      <c r="F174" s="201">
        <v>0.02</v>
      </c>
      <c r="G174" s="200">
        <v>0.11</v>
      </c>
      <c r="H174" s="193">
        <v>6453</v>
      </c>
      <c r="I174" s="192">
        <v>0</v>
      </c>
      <c r="J174" s="191">
        <v>173.5</v>
      </c>
      <c r="K174" s="189"/>
      <c r="L174" s="191">
        <v>0.24</v>
      </c>
      <c r="M174" s="190">
        <v>3.7192003719200368E-5</v>
      </c>
      <c r="N174" s="189"/>
      <c r="O174" s="188">
        <v>0.24</v>
      </c>
      <c r="P174" s="187">
        <v>3.7192003719200368E-5</v>
      </c>
      <c r="Q174" s="186">
        <v>0</v>
      </c>
      <c r="R174" s="188">
        <v>608.53</v>
      </c>
      <c r="S174" s="187">
        <v>6.5075627304536768E-2</v>
      </c>
      <c r="T174" s="186">
        <v>0</v>
      </c>
    </row>
    <row r="175" spans="1:20" ht="17.25" customHeight="1" x14ac:dyDescent="0.25">
      <c r="A175" s="445"/>
      <c r="B175" s="447"/>
      <c r="C175" s="185">
        <v>6513.57</v>
      </c>
      <c r="D175" s="168"/>
      <c r="E175" s="167"/>
      <c r="F175" s="166"/>
      <c r="G175" s="165"/>
      <c r="H175" s="184">
        <v>5653</v>
      </c>
      <c r="I175" s="178">
        <v>0</v>
      </c>
      <c r="J175" s="183">
        <v>0</v>
      </c>
      <c r="K175" s="174"/>
      <c r="L175" s="183"/>
      <c r="M175" s="182">
        <v>0</v>
      </c>
      <c r="N175" s="174"/>
      <c r="O175" s="181">
        <v>0</v>
      </c>
      <c r="P175" s="171">
        <v>0</v>
      </c>
      <c r="Q175" s="170">
        <v>0</v>
      </c>
      <c r="R175" s="181">
        <v>458.43</v>
      </c>
      <c r="S175" s="171"/>
      <c r="T175" s="170">
        <v>0</v>
      </c>
    </row>
    <row r="176" spans="1:20" ht="17.25" customHeight="1" x14ac:dyDescent="0.25">
      <c r="A176" s="445"/>
      <c r="B176" s="447"/>
      <c r="C176" s="185">
        <v>2837.5500000000011</v>
      </c>
      <c r="D176" s="168"/>
      <c r="E176" s="167"/>
      <c r="F176" s="166"/>
      <c r="G176" s="165"/>
      <c r="H176" s="184">
        <v>800</v>
      </c>
      <c r="I176" s="178">
        <v>10</v>
      </c>
      <c r="J176" s="183">
        <v>173.5</v>
      </c>
      <c r="K176" s="174">
        <v>173.26</v>
      </c>
      <c r="L176" s="183">
        <v>0.24</v>
      </c>
      <c r="M176" s="182">
        <v>2.9999999999999997E-4</v>
      </c>
      <c r="N176" s="174">
        <v>0</v>
      </c>
      <c r="O176" s="181">
        <v>0.24</v>
      </c>
      <c r="P176" s="171">
        <v>2.9999999999999997E-4</v>
      </c>
      <c r="Q176" s="170">
        <v>0</v>
      </c>
      <c r="R176" s="181">
        <v>150.09999999999997</v>
      </c>
      <c r="S176" s="171"/>
      <c r="T176" s="170">
        <v>0</v>
      </c>
    </row>
    <row r="177" spans="1:20" ht="17.25" customHeight="1" x14ac:dyDescent="0.25">
      <c r="A177" s="445"/>
      <c r="B177" s="447"/>
      <c r="C177" s="180"/>
      <c r="D177" s="168"/>
      <c r="E177" s="167"/>
      <c r="F177" s="166"/>
      <c r="G177" s="165"/>
      <c r="H177" s="179">
        <v>790</v>
      </c>
      <c r="I177" s="178">
        <v>6443</v>
      </c>
      <c r="J177" s="176">
        <v>0.24</v>
      </c>
      <c r="K177" s="177">
        <v>0.24</v>
      </c>
      <c r="L177" s="176">
        <v>0.24</v>
      </c>
      <c r="M177" s="175"/>
      <c r="N177" s="177">
        <v>0.24</v>
      </c>
      <c r="O177" s="172">
        <v>0.24</v>
      </c>
      <c r="P177" s="173"/>
      <c r="Q177" s="170">
        <v>0.24</v>
      </c>
      <c r="R177" s="172">
        <v>150.09999999999997</v>
      </c>
      <c r="S177" s="171"/>
      <c r="T177" s="170">
        <v>608.53</v>
      </c>
    </row>
    <row r="178" spans="1:20" ht="17.25" customHeight="1" x14ac:dyDescent="0.25">
      <c r="A178" s="445"/>
      <c r="B178" s="447"/>
      <c r="C178" s="199">
        <v>6513.57</v>
      </c>
      <c r="D178" s="168"/>
      <c r="E178" s="167"/>
      <c r="F178" s="166"/>
      <c r="G178" s="165"/>
      <c r="H178" s="164">
        <v>5653</v>
      </c>
      <c r="I178" s="163"/>
      <c r="J178" s="162">
        <v>0</v>
      </c>
      <c r="K178" s="160"/>
      <c r="L178" s="162">
        <v>0</v>
      </c>
      <c r="M178" s="161"/>
      <c r="N178" s="160"/>
      <c r="O178" s="159">
        <v>0</v>
      </c>
      <c r="P178" s="105"/>
      <c r="Q178" s="157"/>
      <c r="R178" s="159">
        <v>458.43</v>
      </c>
      <c r="S178" s="158"/>
      <c r="T178" s="157"/>
    </row>
    <row r="179" spans="1:20" ht="17.25" customHeight="1" x14ac:dyDescent="0.25">
      <c r="A179" s="445"/>
      <c r="B179" s="448"/>
      <c r="C179" s="156"/>
      <c r="D179" s="155"/>
      <c r="E179" s="154"/>
      <c r="F179" s="153"/>
      <c r="G179" s="152"/>
      <c r="H179" s="151"/>
      <c r="I179" s="150"/>
      <c r="J179" s="149"/>
      <c r="K179" s="147"/>
      <c r="L179" s="149"/>
      <c r="M179" s="148"/>
      <c r="N179" s="147"/>
      <c r="O179" s="146">
        <v>0</v>
      </c>
      <c r="P179" s="91"/>
      <c r="Q179" s="143"/>
      <c r="R179" s="145"/>
      <c r="S179" s="144"/>
      <c r="T179" s="143"/>
    </row>
    <row r="180" spans="1:20" ht="20.25" customHeight="1" x14ac:dyDescent="0.25">
      <c r="A180" s="445">
        <v>28</v>
      </c>
      <c r="B180" s="446" t="s">
        <v>144</v>
      </c>
      <c r="C180" s="198">
        <v>616.55999999999995</v>
      </c>
      <c r="D180" s="197">
        <v>0.2</v>
      </c>
      <c r="E180" s="196"/>
      <c r="F180" s="195">
        <v>0</v>
      </c>
      <c r="G180" s="194">
        <v>0</v>
      </c>
      <c r="H180" s="193">
        <v>503</v>
      </c>
      <c r="I180" s="192">
        <v>0</v>
      </c>
      <c r="J180" s="191">
        <v>0</v>
      </c>
      <c r="K180" s="189"/>
      <c r="L180" s="191"/>
      <c r="M180" s="190">
        <v>0</v>
      </c>
      <c r="N180" s="189"/>
      <c r="O180" s="188">
        <v>0</v>
      </c>
      <c r="P180" s="187">
        <v>0</v>
      </c>
      <c r="Q180" s="186">
        <v>0</v>
      </c>
      <c r="R180" s="188">
        <v>0</v>
      </c>
      <c r="S180" s="187">
        <v>0</v>
      </c>
      <c r="T180" s="186">
        <v>0</v>
      </c>
    </row>
    <row r="181" spans="1:20" ht="20.25" customHeight="1" x14ac:dyDescent="0.25">
      <c r="A181" s="445"/>
      <c r="B181" s="447"/>
      <c r="C181" s="185">
        <v>600.61</v>
      </c>
      <c r="D181" s="168"/>
      <c r="E181" s="167"/>
      <c r="F181" s="166"/>
      <c r="G181" s="165"/>
      <c r="H181" s="184">
        <v>500</v>
      </c>
      <c r="I181" s="178">
        <v>0</v>
      </c>
      <c r="J181" s="183">
        <v>0</v>
      </c>
      <c r="K181" s="174"/>
      <c r="L181" s="183"/>
      <c r="M181" s="182">
        <v>0</v>
      </c>
      <c r="N181" s="174"/>
      <c r="O181" s="181">
        <v>0</v>
      </c>
      <c r="P181" s="171">
        <v>0</v>
      </c>
      <c r="Q181" s="170">
        <v>0</v>
      </c>
      <c r="R181" s="181">
        <v>0</v>
      </c>
      <c r="S181" s="171"/>
      <c r="T181" s="170">
        <v>0</v>
      </c>
    </row>
    <row r="182" spans="1:20" ht="20.25" customHeight="1" x14ac:dyDescent="0.25">
      <c r="A182" s="445"/>
      <c r="B182" s="447"/>
      <c r="C182" s="185">
        <v>15.949999999999932</v>
      </c>
      <c r="D182" s="168"/>
      <c r="E182" s="167"/>
      <c r="F182" s="166"/>
      <c r="G182" s="165"/>
      <c r="H182" s="184">
        <v>3</v>
      </c>
      <c r="I182" s="178">
        <v>0</v>
      </c>
      <c r="J182" s="183"/>
      <c r="K182" s="174">
        <v>0</v>
      </c>
      <c r="L182" s="183">
        <v>0</v>
      </c>
      <c r="M182" s="182">
        <v>0</v>
      </c>
      <c r="N182" s="174">
        <v>0</v>
      </c>
      <c r="O182" s="181">
        <v>0</v>
      </c>
      <c r="P182" s="171">
        <v>0</v>
      </c>
      <c r="Q182" s="170">
        <v>0</v>
      </c>
      <c r="R182" s="181">
        <v>0</v>
      </c>
      <c r="S182" s="171"/>
      <c r="T182" s="170">
        <v>0</v>
      </c>
    </row>
    <row r="183" spans="1:20" ht="20.25" customHeight="1" x14ac:dyDescent="0.25">
      <c r="A183" s="445"/>
      <c r="B183" s="447"/>
      <c r="C183" s="180"/>
      <c r="D183" s="168"/>
      <c r="E183" s="167"/>
      <c r="F183" s="166"/>
      <c r="G183" s="165"/>
      <c r="H183" s="179">
        <v>3</v>
      </c>
      <c r="I183" s="178">
        <v>503</v>
      </c>
      <c r="J183" s="176">
        <v>0</v>
      </c>
      <c r="K183" s="177">
        <v>0</v>
      </c>
      <c r="L183" s="176"/>
      <c r="M183" s="175"/>
      <c r="N183" s="174"/>
      <c r="O183" s="172">
        <v>0</v>
      </c>
      <c r="P183" s="173"/>
      <c r="Q183" s="170">
        <v>0</v>
      </c>
      <c r="R183" s="172">
        <v>0</v>
      </c>
      <c r="S183" s="171"/>
      <c r="T183" s="170">
        <v>0</v>
      </c>
    </row>
    <row r="184" spans="1:20" ht="11.25" customHeight="1" x14ac:dyDescent="0.25">
      <c r="A184" s="445"/>
      <c r="B184" s="447"/>
      <c r="C184" s="169"/>
      <c r="D184" s="168"/>
      <c r="E184" s="167"/>
      <c r="F184" s="166"/>
      <c r="G184" s="165"/>
      <c r="H184" s="164">
        <v>0</v>
      </c>
      <c r="I184" s="163"/>
      <c r="J184" s="162"/>
      <c r="K184" s="160"/>
      <c r="L184" s="162"/>
      <c r="M184" s="161"/>
      <c r="N184" s="160"/>
      <c r="O184" s="159">
        <v>0</v>
      </c>
      <c r="P184" s="105"/>
      <c r="Q184" s="157"/>
      <c r="R184" s="159">
        <v>0</v>
      </c>
      <c r="S184" s="158"/>
      <c r="T184" s="157"/>
    </row>
    <row r="185" spans="1:20" ht="5.25" hidden="1" customHeight="1" x14ac:dyDescent="0.25">
      <c r="A185" s="445"/>
      <c r="B185" s="448"/>
      <c r="C185" s="156"/>
      <c r="D185" s="155"/>
      <c r="E185" s="154"/>
      <c r="F185" s="153"/>
      <c r="G185" s="152"/>
      <c r="H185" s="151"/>
      <c r="I185" s="150"/>
      <c r="J185" s="149"/>
      <c r="K185" s="147"/>
      <c r="L185" s="149"/>
      <c r="M185" s="148"/>
      <c r="N185" s="147"/>
      <c r="O185" s="146"/>
      <c r="P185" s="91"/>
      <c r="Q185" s="143"/>
      <c r="R185" s="145"/>
      <c r="S185" s="144"/>
      <c r="T185" s="143"/>
    </row>
    <row r="186" spans="1:20" ht="23.25" customHeight="1" x14ac:dyDescent="0.25">
      <c r="A186" s="497">
        <v>29</v>
      </c>
      <c r="B186" s="500" t="s">
        <v>145</v>
      </c>
      <c r="C186" s="198">
        <v>4966.74</v>
      </c>
      <c r="D186" s="197">
        <v>1</v>
      </c>
      <c r="E186" s="196"/>
      <c r="F186" s="195">
        <v>0</v>
      </c>
      <c r="G186" s="194">
        <v>0.5</v>
      </c>
      <c r="H186" s="193">
        <v>1041.5</v>
      </c>
      <c r="I186" s="192">
        <v>0</v>
      </c>
      <c r="J186" s="191">
        <v>545.58000000000004</v>
      </c>
      <c r="K186" s="189"/>
      <c r="L186" s="191">
        <v>545.58000000000004</v>
      </c>
      <c r="M186" s="190">
        <v>0.52384061449831976</v>
      </c>
      <c r="N186" s="189"/>
      <c r="O186" s="188">
        <v>545.58000000000004</v>
      </c>
      <c r="P186" s="187">
        <v>0.52384061449831976</v>
      </c>
      <c r="Q186" s="186">
        <v>0</v>
      </c>
      <c r="R186" s="188">
        <v>4318.41</v>
      </c>
      <c r="S186" s="187">
        <v>0.86946568574155281</v>
      </c>
      <c r="T186" s="186">
        <v>0</v>
      </c>
    </row>
    <row r="187" spans="1:20" ht="23.25" customHeight="1" x14ac:dyDescent="0.25">
      <c r="A187" s="498"/>
      <c r="B187" s="501"/>
      <c r="C187" s="185">
        <v>4512.68</v>
      </c>
      <c r="D187" s="168"/>
      <c r="E187" s="167"/>
      <c r="F187" s="166"/>
      <c r="G187" s="165"/>
      <c r="H187" s="184">
        <v>1031.5</v>
      </c>
      <c r="I187" s="178">
        <v>0</v>
      </c>
      <c r="J187" s="183">
        <v>545.58000000000004</v>
      </c>
      <c r="K187" s="174"/>
      <c r="L187" s="183">
        <v>545.58000000000004</v>
      </c>
      <c r="M187" s="182">
        <v>0.52891904992729044</v>
      </c>
      <c r="N187" s="174"/>
      <c r="O187" s="181">
        <v>545.58000000000004</v>
      </c>
      <c r="P187" s="171">
        <v>0.52891904992729044</v>
      </c>
      <c r="Q187" s="170">
        <v>0</v>
      </c>
      <c r="R187" s="181">
        <v>3887.77</v>
      </c>
      <c r="S187" s="171"/>
      <c r="T187" s="170">
        <v>0</v>
      </c>
    </row>
    <row r="188" spans="1:20" ht="23.25" customHeight="1" x14ac:dyDescent="0.25">
      <c r="A188" s="498"/>
      <c r="B188" s="501"/>
      <c r="C188" s="185">
        <v>454.05999999999949</v>
      </c>
      <c r="D188" s="168"/>
      <c r="E188" s="167"/>
      <c r="F188" s="166"/>
      <c r="G188" s="165"/>
      <c r="H188" s="184">
        <v>10</v>
      </c>
      <c r="I188" s="178">
        <v>0.5</v>
      </c>
      <c r="J188" s="183"/>
      <c r="K188" s="174">
        <v>545.58000000000004</v>
      </c>
      <c r="L188" s="183">
        <v>0</v>
      </c>
      <c r="M188" s="182">
        <v>0</v>
      </c>
      <c r="N188" s="174">
        <v>0</v>
      </c>
      <c r="O188" s="181">
        <v>0</v>
      </c>
      <c r="P188" s="171">
        <v>0</v>
      </c>
      <c r="Q188" s="170">
        <v>0</v>
      </c>
      <c r="R188" s="181">
        <v>430.63999999999987</v>
      </c>
      <c r="S188" s="171"/>
      <c r="T188" s="170">
        <v>1829.6799999999998</v>
      </c>
    </row>
    <row r="189" spans="1:20" ht="23.25" customHeight="1" x14ac:dyDescent="0.25">
      <c r="A189" s="498"/>
      <c r="B189" s="501"/>
      <c r="C189" s="180"/>
      <c r="D189" s="168"/>
      <c r="E189" s="167"/>
      <c r="F189" s="166"/>
      <c r="G189" s="165"/>
      <c r="H189" s="179">
        <v>10</v>
      </c>
      <c r="I189" s="178">
        <v>1041</v>
      </c>
      <c r="J189" s="176">
        <v>0</v>
      </c>
      <c r="K189" s="177"/>
      <c r="L189" s="176"/>
      <c r="M189" s="175"/>
      <c r="N189" s="174">
        <v>545.58000000000004</v>
      </c>
      <c r="O189" s="172">
        <v>0</v>
      </c>
      <c r="P189" s="173"/>
      <c r="Q189" s="170">
        <v>545.58000000000004</v>
      </c>
      <c r="R189" s="172">
        <v>8.9599999999999991</v>
      </c>
      <c r="S189" s="171"/>
      <c r="T189" s="170">
        <v>2488.73</v>
      </c>
    </row>
    <row r="190" spans="1:20" ht="12.75" customHeight="1" x14ac:dyDescent="0.25">
      <c r="A190" s="498"/>
      <c r="B190" s="501"/>
      <c r="C190" s="169"/>
      <c r="D190" s="168"/>
      <c r="E190" s="167"/>
      <c r="F190" s="166"/>
      <c r="G190" s="165"/>
      <c r="H190" s="164">
        <v>0</v>
      </c>
      <c r="I190" s="163"/>
      <c r="J190" s="162"/>
      <c r="K190" s="160"/>
      <c r="L190" s="162"/>
      <c r="M190" s="161"/>
      <c r="N190" s="160"/>
      <c r="O190" s="159">
        <v>0</v>
      </c>
      <c r="P190" s="105"/>
      <c r="Q190" s="157"/>
      <c r="R190" s="159">
        <v>0</v>
      </c>
      <c r="S190" s="158"/>
      <c r="T190" s="157"/>
    </row>
    <row r="191" spans="1:20" ht="0.75" customHeight="1" x14ac:dyDescent="0.25">
      <c r="A191" s="499"/>
      <c r="B191" s="502"/>
      <c r="C191" s="156"/>
      <c r="D191" s="155"/>
      <c r="E191" s="154"/>
      <c r="F191" s="153"/>
      <c r="G191" s="152"/>
      <c r="H191" s="151"/>
      <c r="I191" s="150"/>
      <c r="J191" s="149"/>
      <c r="K191" s="147"/>
      <c r="L191" s="149"/>
      <c r="M191" s="148"/>
      <c r="N191" s="147"/>
      <c r="O191" s="146"/>
      <c r="P191" s="91"/>
      <c r="Q191" s="143"/>
      <c r="R191" s="145"/>
      <c r="S191" s="144"/>
      <c r="T191" s="143"/>
    </row>
    <row r="192" spans="1:20" ht="23.25" customHeight="1" x14ac:dyDescent="0.25">
      <c r="A192" s="497">
        <v>30</v>
      </c>
      <c r="B192" s="500" t="s">
        <v>146</v>
      </c>
      <c r="C192" s="198">
        <v>4950.34</v>
      </c>
      <c r="D192" s="197">
        <v>1</v>
      </c>
      <c r="E192" s="196"/>
      <c r="F192" s="195">
        <v>0</v>
      </c>
      <c r="G192" s="194">
        <v>0</v>
      </c>
      <c r="H192" s="193">
        <v>4514</v>
      </c>
      <c r="I192" s="192">
        <v>0</v>
      </c>
      <c r="J192" s="191">
        <v>50</v>
      </c>
      <c r="K192" s="189"/>
      <c r="L192" s="191"/>
      <c r="M192" s="190">
        <v>0</v>
      </c>
      <c r="N192" s="189"/>
      <c r="O192" s="188">
        <v>0</v>
      </c>
      <c r="P192" s="187">
        <v>0</v>
      </c>
      <c r="Q192" s="186">
        <v>0</v>
      </c>
      <c r="R192" s="188">
        <v>0</v>
      </c>
      <c r="S192" s="187">
        <v>0</v>
      </c>
      <c r="T192" s="186">
        <v>0</v>
      </c>
    </row>
    <row r="193" spans="1:20" ht="23.25" customHeight="1" x14ac:dyDescent="0.25">
      <c r="A193" s="498"/>
      <c r="B193" s="501"/>
      <c r="C193" s="185">
        <v>4431.84</v>
      </c>
      <c r="D193" s="168"/>
      <c r="E193" s="167"/>
      <c r="F193" s="166"/>
      <c r="G193" s="165"/>
      <c r="H193" s="184">
        <v>4314</v>
      </c>
      <c r="I193" s="178">
        <v>0</v>
      </c>
      <c r="J193" s="183">
        <v>0</v>
      </c>
      <c r="K193" s="174"/>
      <c r="L193" s="183"/>
      <c r="M193" s="182">
        <v>0</v>
      </c>
      <c r="N193" s="174"/>
      <c r="O193" s="181">
        <v>0</v>
      </c>
      <c r="P193" s="171">
        <v>0</v>
      </c>
      <c r="Q193" s="170">
        <v>0</v>
      </c>
      <c r="R193" s="181">
        <v>0</v>
      </c>
      <c r="S193" s="171"/>
      <c r="T193" s="170">
        <v>0</v>
      </c>
    </row>
    <row r="194" spans="1:20" ht="23.25" customHeight="1" x14ac:dyDescent="0.25">
      <c r="A194" s="498"/>
      <c r="B194" s="501"/>
      <c r="C194" s="185">
        <v>518.5</v>
      </c>
      <c r="D194" s="168"/>
      <c r="E194" s="167"/>
      <c r="F194" s="166"/>
      <c r="G194" s="165"/>
      <c r="H194" s="184">
        <v>200</v>
      </c>
      <c r="I194" s="178">
        <v>1359</v>
      </c>
      <c r="J194" s="183">
        <v>50</v>
      </c>
      <c r="K194" s="174">
        <v>50</v>
      </c>
      <c r="L194" s="183">
        <v>0</v>
      </c>
      <c r="M194" s="182">
        <v>0</v>
      </c>
      <c r="N194" s="174">
        <v>0</v>
      </c>
      <c r="O194" s="181">
        <v>0</v>
      </c>
      <c r="P194" s="171">
        <v>0</v>
      </c>
      <c r="Q194" s="170">
        <v>0</v>
      </c>
      <c r="R194" s="181">
        <v>0</v>
      </c>
      <c r="S194" s="171"/>
      <c r="T194" s="170">
        <v>0</v>
      </c>
    </row>
    <row r="195" spans="1:20" ht="23.25" customHeight="1" x14ac:dyDescent="0.25">
      <c r="A195" s="498"/>
      <c r="B195" s="501"/>
      <c r="C195" s="180"/>
      <c r="D195" s="168"/>
      <c r="E195" s="167"/>
      <c r="F195" s="166"/>
      <c r="G195" s="165"/>
      <c r="H195" s="179">
        <v>43</v>
      </c>
      <c r="I195" s="178">
        <v>3155</v>
      </c>
      <c r="J195" s="176">
        <v>0</v>
      </c>
      <c r="K195" s="177"/>
      <c r="L195" s="176"/>
      <c r="M195" s="175"/>
      <c r="N195" s="174"/>
      <c r="O195" s="172">
        <v>0</v>
      </c>
      <c r="P195" s="173"/>
      <c r="Q195" s="170">
        <v>0</v>
      </c>
      <c r="R195" s="172">
        <v>0</v>
      </c>
      <c r="S195" s="171"/>
      <c r="T195" s="170">
        <v>0</v>
      </c>
    </row>
    <row r="196" spans="1:20" ht="11.25" customHeight="1" x14ac:dyDescent="0.25">
      <c r="A196" s="498"/>
      <c r="B196" s="501"/>
      <c r="C196" s="169"/>
      <c r="D196" s="168"/>
      <c r="E196" s="167"/>
      <c r="F196" s="166"/>
      <c r="G196" s="165"/>
      <c r="H196" s="164">
        <v>0</v>
      </c>
      <c r="I196" s="163"/>
      <c r="J196" s="162"/>
      <c r="K196" s="160"/>
      <c r="L196" s="162"/>
      <c r="M196" s="161"/>
      <c r="N196" s="160"/>
      <c r="O196" s="159">
        <v>0</v>
      </c>
      <c r="P196" s="105"/>
      <c r="Q196" s="157"/>
      <c r="R196" s="159">
        <v>0</v>
      </c>
      <c r="S196" s="158"/>
      <c r="T196" s="157"/>
    </row>
    <row r="197" spans="1:20" ht="3.75" customHeight="1" x14ac:dyDescent="0.25">
      <c r="A197" s="499"/>
      <c r="B197" s="502"/>
      <c r="C197" s="156"/>
      <c r="D197" s="155"/>
      <c r="E197" s="154"/>
      <c r="F197" s="153"/>
      <c r="G197" s="152"/>
      <c r="H197" s="151"/>
      <c r="I197" s="150"/>
      <c r="J197" s="149"/>
      <c r="K197" s="147"/>
      <c r="L197" s="149"/>
      <c r="M197" s="148"/>
      <c r="N197" s="147"/>
      <c r="O197" s="146"/>
      <c r="P197" s="91"/>
      <c r="Q197" s="143"/>
      <c r="R197" s="145"/>
      <c r="S197" s="144"/>
      <c r="T197" s="143"/>
    </row>
    <row r="198" spans="1:20" s="87" customFormat="1" ht="17.25" customHeight="1" x14ac:dyDescent="0.25">
      <c r="A198" s="509"/>
      <c r="B198" s="510" t="s">
        <v>14</v>
      </c>
      <c r="C198" s="141">
        <v>61269.289999999994</v>
      </c>
      <c r="D198" s="140"/>
      <c r="E198" s="139"/>
      <c r="F198" s="138"/>
      <c r="G198" s="137"/>
      <c r="H198" s="136">
        <v>30212.5</v>
      </c>
      <c r="I198" s="135">
        <v>0</v>
      </c>
      <c r="J198" s="133">
        <v>1150.08</v>
      </c>
      <c r="K198" s="134">
        <v>0</v>
      </c>
      <c r="L198" s="133">
        <v>551.82000000000005</v>
      </c>
      <c r="M198" s="131">
        <v>1.8264625568887052E-2</v>
      </c>
      <c r="N198" s="130">
        <v>0</v>
      </c>
      <c r="O198" s="132">
        <v>551.82000000000005</v>
      </c>
      <c r="P198" s="131">
        <v>1.8264625568887052E-2</v>
      </c>
      <c r="Q198" s="130">
        <v>0</v>
      </c>
      <c r="R198" s="132">
        <v>19966.020000000004</v>
      </c>
      <c r="S198" s="131">
        <v>0.32587320662602759</v>
      </c>
      <c r="T198" s="130">
        <v>0</v>
      </c>
    </row>
    <row r="199" spans="1:20" s="87" customFormat="1" ht="17.25" customHeight="1" x14ac:dyDescent="0.25">
      <c r="A199" s="509"/>
      <c r="B199" s="507"/>
      <c r="C199" s="128">
        <v>46324.369999999995</v>
      </c>
      <c r="D199" s="111"/>
      <c r="E199" s="110"/>
      <c r="F199" s="109"/>
      <c r="G199" s="108"/>
      <c r="H199" s="127">
        <v>26894.5</v>
      </c>
      <c r="I199" s="120">
        <v>0</v>
      </c>
      <c r="J199" s="126">
        <v>551.58000000000004</v>
      </c>
      <c r="K199" s="129">
        <v>0</v>
      </c>
      <c r="L199" s="123">
        <v>551.58000000000004</v>
      </c>
      <c r="M199" s="114">
        <v>2.0509026009035307E-2</v>
      </c>
      <c r="N199" s="113">
        <v>0</v>
      </c>
      <c r="O199" s="123">
        <v>551.58000000000004</v>
      </c>
      <c r="P199" s="114">
        <v>2.0509026009035307E-2</v>
      </c>
      <c r="Q199" s="113">
        <v>0</v>
      </c>
      <c r="R199" s="123">
        <v>15661.460000000003</v>
      </c>
      <c r="S199" s="114"/>
      <c r="T199" s="113">
        <v>0</v>
      </c>
    </row>
    <row r="200" spans="1:20" s="87" customFormat="1" ht="17.25" customHeight="1" x14ac:dyDescent="0.25">
      <c r="A200" s="509"/>
      <c r="B200" s="507"/>
      <c r="C200" s="128">
        <v>14944.919999999998</v>
      </c>
      <c r="D200" s="111"/>
      <c r="E200" s="110"/>
      <c r="F200" s="109"/>
      <c r="G200" s="108"/>
      <c r="H200" s="127">
        <v>3318</v>
      </c>
      <c r="I200" s="120">
        <v>1378.5</v>
      </c>
      <c r="J200" s="126">
        <v>598.5</v>
      </c>
      <c r="K200" s="125">
        <v>1143.8400000000001</v>
      </c>
      <c r="L200" s="123">
        <v>0.24</v>
      </c>
      <c r="M200" s="114">
        <v>7.2332730560578664E-5</v>
      </c>
      <c r="N200" s="113">
        <v>0</v>
      </c>
      <c r="O200" s="123">
        <v>0.24</v>
      </c>
      <c r="P200" s="114">
        <v>7.2332730560578664E-5</v>
      </c>
      <c r="Q200" s="124">
        <v>0</v>
      </c>
      <c r="R200" s="123">
        <v>4304.5599999999995</v>
      </c>
      <c r="S200" s="114"/>
      <c r="T200" s="113">
        <v>1858.4800000000005</v>
      </c>
    </row>
    <row r="201" spans="1:20" s="87" customFormat="1" ht="17.25" customHeight="1" x14ac:dyDescent="0.25">
      <c r="A201" s="509"/>
      <c r="B201" s="507"/>
      <c r="C201" s="122">
        <v>0</v>
      </c>
      <c r="D201" s="111"/>
      <c r="E201" s="110"/>
      <c r="F201" s="109"/>
      <c r="G201" s="108"/>
      <c r="H201" s="121">
        <v>3142</v>
      </c>
      <c r="I201" s="120">
        <v>28834</v>
      </c>
      <c r="J201" s="118">
        <v>0.24</v>
      </c>
      <c r="K201" s="119">
        <v>6.24</v>
      </c>
      <c r="L201" s="118">
        <v>0.24</v>
      </c>
      <c r="M201" s="116"/>
      <c r="N201" s="117">
        <v>551.82000000000005</v>
      </c>
      <c r="O201" s="115">
        <v>0.24</v>
      </c>
      <c r="P201" s="116"/>
      <c r="Q201" s="113">
        <v>551.82000000000005</v>
      </c>
      <c r="R201" s="115">
        <v>3852.8300000000004</v>
      </c>
      <c r="S201" s="114"/>
      <c r="T201" s="113">
        <v>18107.54</v>
      </c>
    </row>
    <row r="202" spans="1:20" s="87" customFormat="1" ht="17.25" customHeight="1" x14ac:dyDescent="0.25">
      <c r="A202" s="509"/>
      <c r="B202" s="507"/>
      <c r="C202" s="112">
        <v>6513.57</v>
      </c>
      <c r="D202" s="111"/>
      <c r="E202" s="110"/>
      <c r="F202" s="109"/>
      <c r="G202" s="108"/>
      <c r="H202" s="104">
        <v>5653</v>
      </c>
      <c r="I202" s="107">
        <v>0</v>
      </c>
      <c r="J202" s="104">
        <v>0</v>
      </c>
      <c r="K202" s="106">
        <v>0</v>
      </c>
      <c r="L202" s="104">
        <v>0</v>
      </c>
      <c r="M202" s="105"/>
      <c r="N202" s="102">
        <v>0</v>
      </c>
      <c r="O202" s="104">
        <v>0</v>
      </c>
      <c r="P202" s="105"/>
      <c r="Q202" s="102">
        <v>0</v>
      </c>
      <c r="R202" s="104">
        <v>458.43</v>
      </c>
      <c r="S202" s="103"/>
      <c r="T202" s="102">
        <v>0</v>
      </c>
    </row>
    <row r="203" spans="1:20" s="87" customFormat="1" ht="4.5" customHeight="1" x14ac:dyDescent="0.25">
      <c r="A203" s="509"/>
      <c r="B203" s="508"/>
      <c r="C203" s="101">
        <v>0</v>
      </c>
      <c r="D203" s="100"/>
      <c r="E203" s="142"/>
      <c r="F203" s="98"/>
      <c r="G203" s="97"/>
      <c r="H203" s="96">
        <v>0</v>
      </c>
      <c r="I203" s="95">
        <v>0</v>
      </c>
      <c r="J203" s="94">
        <v>0</v>
      </c>
      <c r="K203" s="93">
        <v>0</v>
      </c>
      <c r="L203" s="94">
        <v>0</v>
      </c>
      <c r="M203" s="91"/>
      <c r="N203" s="88">
        <v>0</v>
      </c>
      <c r="O203" s="92">
        <v>0</v>
      </c>
      <c r="P203" s="91"/>
      <c r="Q203" s="88">
        <v>0</v>
      </c>
      <c r="R203" s="90"/>
      <c r="S203" s="89"/>
      <c r="T203" s="88">
        <v>0</v>
      </c>
    </row>
    <row r="204" spans="1:20" s="87" customFormat="1" ht="17.25" customHeight="1" x14ac:dyDescent="0.25">
      <c r="A204" s="509"/>
      <c r="B204" s="506" t="s">
        <v>13</v>
      </c>
      <c r="C204" s="141">
        <v>13405122.4</v>
      </c>
      <c r="D204" s="140"/>
      <c r="E204" s="139"/>
      <c r="F204" s="138">
        <v>0</v>
      </c>
      <c r="G204" s="137">
        <v>0</v>
      </c>
      <c r="H204" s="136">
        <v>535343</v>
      </c>
      <c r="I204" s="135">
        <v>0</v>
      </c>
      <c r="J204" s="133">
        <v>93945.78</v>
      </c>
      <c r="K204" s="134">
        <v>0</v>
      </c>
      <c r="L204" s="133">
        <v>677.05000000000007</v>
      </c>
      <c r="M204" s="131">
        <v>1.2647031902910846E-3</v>
      </c>
      <c r="N204" s="130">
        <v>0</v>
      </c>
      <c r="O204" s="132">
        <v>677.05000000000007</v>
      </c>
      <c r="P204" s="131">
        <v>1.2647031902910846E-3</v>
      </c>
      <c r="Q204" s="130">
        <v>0</v>
      </c>
      <c r="R204" s="132">
        <v>5611136.5359999994</v>
      </c>
      <c r="S204" s="131">
        <v>0.41858152194119458</v>
      </c>
      <c r="T204" s="130">
        <v>6000</v>
      </c>
    </row>
    <row r="205" spans="1:20" s="87" customFormat="1" ht="17.25" customHeight="1" x14ac:dyDescent="0.25">
      <c r="A205" s="509"/>
      <c r="B205" s="507"/>
      <c r="C205" s="128">
        <v>7560239.4800000004</v>
      </c>
      <c r="D205" s="111"/>
      <c r="E205" s="110"/>
      <c r="F205" s="109"/>
      <c r="G205" s="108"/>
      <c r="H205" s="127">
        <v>371648</v>
      </c>
      <c r="I205" s="120">
        <v>4980.5</v>
      </c>
      <c r="J205" s="126">
        <v>551.58000000000004</v>
      </c>
      <c r="K205" s="129">
        <v>0</v>
      </c>
      <c r="L205" s="123">
        <v>551.58000000000004</v>
      </c>
      <c r="M205" s="114">
        <v>1.4841462889615981E-3</v>
      </c>
      <c r="N205" s="113">
        <v>0</v>
      </c>
      <c r="O205" s="123">
        <v>551.58000000000004</v>
      </c>
      <c r="P205" s="114">
        <v>1.4841462889615981E-3</v>
      </c>
      <c r="Q205" s="113">
        <v>0</v>
      </c>
      <c r="R205" s="123">
        <v>3233992.0260000001</v>
      </c>
      <c r="S205" s="114"/>
      <c r="T205" s="113">
        <v>448653.42000000004</v>
      </c>
    </row>
    <row r="206" spans="1:20" s="87" customFormat="1" ht="17.25" customHeight="1" x14ac:dyDescent="0.25">
      <c r="A206" s="509"/>
      <c r="B206" s="507"/>
      <c r="C206" s="128">
        <v>5844882.9200000009</v>
      </c>
      <c r="D206" s="111"/>
      <c r="E206" s="110"/>
      <c r="F206" s="109"/>
      <c r="G206" s="108"/>
      <c r="H206" s="127">
        <v>163695</v>
      </c>
      <c r="I206" s="120">
        <v>478912</v>
      </c>
      <c r="J206" s="126">
        <v>93394.2</v>
      </c>
      <c r="K206" s="125">
        <v>93868.709999999992</v>
      </c>
      <c r="L206" s="123">
        <v>125.47</v>
      </c>
      <c r="M206" s="114">
        <v>7.6648645346528608E-4</v>
      </c>
      <c r="N206" s="113">
        <v>54.400000000000006</v>
      </c>
      <c r="O206" s="123">
        <v>125.47</v>
      </c>
      <c r="P206" s="114">
        <v>7.6648645346528608E-4</v>
      </c>
      <c r="Q206" s="124">
        <v>54.400000000000006</v>
      </c>
      <c r="R206" s="123">
        <v>2377144.5100000007</v>
      </c>
      <c r="S206" s="114"/>
      <c r="T206" s="113">
        <v>5332189.779000001</v>
      </c>
    </row>
    <row r="207" spans="1:20" s="87" customFormat="1" ht="17.25" customHeight="1" x14ac:dyDescent="0.25">
      <c r="A207" s="509"/>
      <c r="B207" s="507"/>
      <c r="C207" s="122">
        <v>24954.51</v>
      </c>
      <c r="D207" s="111"/>
      <c r="E207" s="110"/>
      <c r="F207" s="109"/>
      <c r="G207" s="108"/>
      <c r="H207" s="121">
        <v>17610</v>
      </c>
      <c r="I207" s="120">
        <v>56431</v>
      </c>
      <c r="J207" s="118">
        <v>71.069999999999993</v>
      </c>
      <c r="K207" s="119">
        <v>77.069999999999993</v>
      </c>
      <c r="L207" s="118">
        <v>71.069999999999993</v>
      </c>
      <c r="M207" s="116"/>
      <c r="N207" s="117">
        <v>622.65000000000009</v>
      </c>
      <c r="O207" s="115">
        <v>71.069999999999993</v>
      </c>
      <c r="P207" s="116"/>
      <c r="Q207" s="113">
        <v>622.65000000000009</v>
      </c>
      <c r="R207" s="115">
        <v>200541.86700000003</v>
      </c>
      <c r="S207" s="114"/>
      <c r="T207" s="113">
        <v>278946.75699999998</v>
      </c>
    </row>
    <row r="208" spans="1:20" s="87" customFormat="1" ht="17.25" customHeight="1" x14ac:dyDescent="0.25">
      <c r="A208" s="509"/>
      <c r="B208" s="507"/>
      <c r="C208" s="112">
        <v>139633.32</v>
      </c>
      <c r="D208" s="111"/>
      <c r="E208" s="110"/>
      <c r="F208" s="109"/>
      <c r="G208" s="108"/>
      <c r="H208" s="104">
        <v>83061</v>
      </c>
      <c r="I208" s="107">
        <v>0</v>
      </c>
      <c r="J208" s="104">
        <v>0</v>
      </c>
      <c r="K208" s="106">
        <v>0</v>
      </c>
      <c r="L208" s="104">
        <v>0</v>
      </c>
      <c r="M208" s="105"/>
      <c r="N208" s="102">
        <v>0</v>
      </c>
      <c r="O208" s="104">
        <v>0</v>
      </c>
      <c r="P208" s="105"/>
      <c r="Q208" s="102">
        <v>0</v>
      </c>
      <c r="R208" s="104">
        <v>33990.76</v>
      </c>
      <c r="S208" s="103"/>
      <c r="T208" s="102">
        <v>0</v>
      </c>
    </row>
    <row r="209" spans="1:20" s="87" customFormat="1" ht="4.5" customHeight="1" x14ac:dyDescent="0.25">
      <c r="A209" s="509"/>
      <c r="B209" s="508"/>
      <c r="C209" s="101"/>
      <c r="D209" s="100"/>
      <c r="E209" s="99"/>
      <c r="F209" s="98"/>
      <c r="G209" s="97"/>
      <c r="H209" s="96"/>
      <c r="I209" s="95"/>
      <c r="J209" s="94"/>
      <c r="K209" s="93"/>
      <c r="L209" s="92"/>
      <c r="M209" s="91"/>
      <c r="N209" s="88"/>
      <c r="O209" s="92"/>
      <c r="P209" s="91"/>
      <c r="Q209" s="88"/>
      <c r="R209" s="90"/>
      <c r="S209" s="89"/>
      <c r="T209" s="88"/>
    </row>
    <row r="212" spans="1:20" ht="25.5" customHeight="1" x14ac:dyDescent="0.25">
      <c r="M212"/>
    </row>
    <row r="213" spans="1:20" ht="25.5" customHeight="1" x14ac:dyDescent="0.25">
      <c r="M213"/>
    </row>
    <row r="222" spans="1:20" ht="25.5" customHeight="1" x14ac:dyDescent="0.25">
      <c r="D222" s="86"/>
    </row>
    <row r="223" spans="1:20" ht="25.5" customHeight="1" x14ac:dyDescent="0.25">
      <c r="D223" s="86"/>
    </row>
    <row r="224" spans="1:20" ht="25.5" customHeight="1" x14ac:dyDescent="0.25">
      <c r="D224" s="86"/>
    </row>
    <row r="225" spans="4:4" ht="11.25" customHeight="1" x14ac:dyDescent="0.25">
      <c r="D225" s="86"/>
    </row>
  </sheetData>
  <sheetProtection formatCells="0" formatRows="0"/>
  <mergeCells count="83">
    <mergeCell ref="A174:A179"/>
    <mergeCell ref="B174:B179"/>
    <mergeCell ref="B77:B82"/>
    <mergeCell ref="A65:A70"/>
    <mergeCell ref="A125:A130"/>
    <mergeCell ref="B125:B130"/>
    <mergeCell ref="A143:A148"/>
    <mergeCell ref="B143:B148"/>
    <mergeCell ref="A137:A142"/>
    <mergeCell ref="B137:B142"/>
    <mergeCell ref="A131:A136"/>
    <mergeCell ref="B131:B136"/>
    <mergeCell ref="B204:B209"/>
    <mergeCell ref="A204:A209"/>
    <mergeCell ref="B198:B203"/>
    <mergeCell ref="A198:A203"/>
    <mergeCell ref="A150:A155"/>
    <mergeCell ref="B150:B155"/>
    <mergeCell ref="A156:A161"/>
    <mergeCell ref="B156:B161"/>
    <mergeCell ref="A162:A167"/>
    <mergeCell ref="B162:B167"/>
    <mergeCell ref="A180:A185"/>
    <mergeCell ref="B180:B185"/>
    <mergeCell ref="B186:B191"/>
    <mergeCell ref="A186:A191"/>
    <mergeCell ref="A168:A173"/>
    <mergeCell ref="B168:B173"/>
    <mergeCell ref="A192:A197"/>
    <mergeCell ref="B192:B197"/>
    <mergeCell ref="D4:D5"/>
    <mergeCell ref="D6:D7"/>
    <mergeCell ref="J2:K3"/>
    <mergeCell ref="A119:A124"/>
    <mergeCell ref="B119:B124"/>
    <mergeCell ref="A89:A94"/>
    <mergeCell ref="B89:B94"/>
    <mergeCell ref="A107:A112"/>
    <mergeCell ref="B65:B70"/>
    <mergeCell ref="B83:B88"/>
    <mergeCell ref="A71:A76"/>
    <mergeCell ref="B71:B76"/>
    <mergeCell ref="A83:A88"/>
    <mergeCell ref="A77:A82"/>
    <mergeCell ref="A113:A118"/>
    <mergeCell ref="B107:B112"/>
    <mergeCell ref="B113:B118"/>
    <mergeCell ref="A95:A100"/>
    <mergeCell ref="B95:B100"/>
    <mergeCell ref="A101:A106"/>
    <mergeCell ref="B101:B106"/>
    <mergeCell ref="A1:T1"/>
    <mergeCell ref="A2:A9"/>
    <mergeCell ref="E4:E8"/>
    <mergeCell ref="O3:Q3"/>
    <mergeCell ref="G4:G8"/>
    <mergeCell ref="L3:N3"/>
    <mergeCell ref="L2:T2"/>
    <mergeCell ref="H2:I3"/>
    <mergeCell ref="R3:T3"/>
    <mergeCell ref="B2:B9"/>
    <mergeCell ref="D2:G3"/>
    <mergeCell ref="F4:F8"/>
    <mergeCell ref="C2:C3"/>
    <mergeCell ref="B59:B64"/>
    <mergeCell ref="A47:A52"/>
    <mergeCell ref="A53:A58"/>
    <mergeCell ref="A59:A64"/>
    <mergeCell ref="C9:T9"/>
    <mergeCell ref="B53:B58"/>
    <mergeCell ref="B47:B52"/>
    <mergeCell ref="A11:A16"/>
    <mergeCell ref="B11:B16"/>
    <mergeCell ref="A17:A22"/>
    <mergeCell ref="A29:A34"/>
    <mergeCell ref="B29:B34"/>
    <mergeCell ref="B35:B40"/>
    <mergeCell ref="A23:A28"/>
    <mergeCell ref="B17:B22"/>
    <mergeCell ref="B23:B28"/>
    <mergeCell ref="A35:A40"/>
    <mergeCell ref="A41:A46"/>
    <mergeCell ref="B41:B46"/>
  </mergeCells>
  <conditionalFormatting sqref="C11:T209">
    <cfRule type="cellIs" dxfId="19" priority="8" stopIfTrue="1" operator="equal">
      <formula>0</formula>
    </cfRule>
  </conditionalFormatting>
  <conditionalFormatting sqref="M212:M213">
    <cfRule type="cellIs" dxfId="18" priority="7" stopIfTrue="1" operator="equal">
      <formula>0</formula>
    </cfRule>
  </conditionalFormatting>
  <conditionalFormatting sqref="N143:N148">
    <cfRule type="cellIs" dxfId="17" priority="3" stopIfTrue="1" operator="equal">
      <formula>0</formula>
    </cfRule>
  </conditionalFormatting>
  <conditionalFormatting sqref="N198:N208">
    <cfRule type="cellIs" dxfId="16" priority="6" stopIfTrue="1" operator="equal">
      <formula>0</formula>
    </cfRule>
  </conditionalFormatting>
  <conditionalFormatting sqref="Q143:Q148">
    <cfRule type="cellIs" dxfId="15" priority="2" stopIfTrue="1" operator="equal">
      <formula>0</formula>
    </cfRule>
  </conditionalFormatting>
  <conditionalFormatting sqref="Q198:Q208">
    <cfRule type="cellIs" dxfId="14" priority="5" stopIfTrue="1" operator="equal">
      <formula>0</formula>
    </cfRule>
  </conditionalFormatting>
  <conditionalFormatting sqref="T143:T148">
    <cfRule type="cellIs" dxfId="13" priority="1" stopIfTrue="1" operator="equal">
      <formula>0</formula>
    </cfRule>
  </conditionalFormatting>
  <conditionalFormatting sqref="T198:T208">
    <cfRule type="cellIs" dxfId="12" priority="4" stopIfTrue="1" operator="equal">
      <formula>0</formula>
    </cfRule>
  </conditionalFormatting>
  <pageMargins left="0.4" right="0" top="0.25" bottom="0" header="0.3" footer="0.3"/>
  <pageSetup paperSize="9" scale="46" orientation="landscape" r:id="rId1"/>
  <rowBreaks count="3" manualBreakCount="3">
    <brk id="58" max="19" man="1"/>
    <brk id="106" max="19" man="1"/>
    <brk id="148" max="1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B0E53-E713-43F0-8BB5-E74C91EE2660}">
  <sheetPr>
    <tabColor rgb="FF92D050"/>
  </sheetPr>
  <dimension ref="A1:P272"/>
  <sheetViews>
    <sheetView showGridLines="0" view="pageBreakPreview" zoomScale="115" zoomScaleNormal="70" zoomScaleSheetLayoutView="115" workbookViewId="0">
      <pane ySplit="10" topLeftCell="A11" activePane="bottomLeft" state="frozen"/>
      <selection activeCell="T14" sqref="T14"/>
      <selection pane="bottomLeft" activeCell="I1" sqref="I1:AL1048576"/>
    </sheetView>
  </sheetViews>
  <sheetFormatPr defaultColWidth="9.28515625" defaultRowHeight="19.5" x14ac:dyDescent="0.25"/>
  <cols>
    <col min="1" max="1" width="28" style="263" customWidth="1"/>
    <col min="2" max="2" width="9.28515625" style="263" customWidth="1"/>
    <col min="3" max="3" width="12.7109375" style="263" customWidth="1"/>
    <col min="4" max="4" width="10.7109375" style="263" customWidth="1"/>
    <col min="5" max="5" width="11.5703125" style="263" customWidth="1"/>
    <col min="6" max="6" width="14.42578125" style="263" customWidth="1"/>
    <col min="7" max="7" width="14" style="263" customWidth="1"/>
    <col min="8" max="8" width="12.85546875" style="263" customWidth="1"/>
    <col min="9" max="16384" width="9.28515625" style="263"/>
  </cols>
  <sheetData>
    <row r="1" spans="1:11" ht="28.5" customHeight="1" x14ac:dyDescent="0.25">
      <c r="A1" s="516" t="s">
        <v>52</v>
      </c>
      <c r="B1" s="516"/>
      <c r="C1" s="516"/>
      <c r="D1" s="516"/>
      <c r="E1" s="516"/>
      <c r="F1" s="516"/>
      <c r="G1" s="516"/>
      <c r="H1" s="516"/>
    </row>
    <row r="2" spans="1:11" ht="46.5" customHeight="1" x14ac:dyDescent="0.25">
      <c r="A2" s="517" t="s">
        <v>147</v>
      </c>
      <c r="B2" s="517"/>
      <c r="C2" s="517"/>
      <c r="D2" s="517"/>
      <c r="E2" s="517"/>
      <c r="F2" s="517"/>
      <c r="G2" s="517"/>
      <c r="H2" s="517"/>
    </row>
    <row r="3" spans="1:11" ht="8.25" customHeight="1" x14ac:dyDescent="0.25">
      <c r="A3" s="315"/>
      <c r="B3" s="317"/>
      <c r="C3" s="317"/>
      <c r="D3" s="317"/>
      <c r="E3" s="317"/>
      <c r="F3" s="317"/>
      <c r="G3" s="317"/>
      <c r="H3" s="317"/>
    </row>
    <row r="4" spans="1:11" ht="21" customHeight="1" x14ac:dyDescent="0.25">
      <c r="A4" s="512" t="s">
        <v>148</v>
      </c>
      <c r="B4" s="512"/>
      <c r="C4" s="512"/>
      <c r="D4" s="512"/>
      <c r="E4" s="304">
        <v>30</v>
      </c>
      <c r="F4" s="315"/>
    </row>
    <row r="5" spans="1:11" ht="21" customHeight="1" x14ac:dyDescent="0.25">
      <c r="A5" s="512" t="s">
        <v>51</v>
      </c>
      <c r="B5" s="512"/>
      <c r="C5" s="512"/>
      <c r="D5" s="512"/>
      <c r="E5" s="304">
        <v>22</v>
      </c>
      <c r="F5" s="317"/>
    </row>
    <row r="6" spans="1:11" ht="21" customHeight="1" x14ac:dyDescent="0.25">
      <c r="A6" s="512" t="s">
        <v>50</v>
      </c>
      <c r="B6" s="512"/>
      <c r="C6" s="512"/>
      <c r="D6" s="512"/>
      <c r="E6" s="304">
        <v>8</v>
      </c>
      <c r="F6" s="317"/>
    </row>
    <row r="7" spans="1:11" ht="3" customHeight="1" x14ac:dyDescent="0.25">
      <c r="C7" s="310"/>
      <c r="D7" s="310"/>
      <c r="E7" s="310"/>
      <c r="F7" s="310"/>
    </row>
    <row r="8" spans="1:11" s="315" customFormat="1" ht="22.15" customHeight="1" x14ac:dyDescent="0.25">
      <c r="A8" s="521" t="s">
        <v>49</v>
      </c>
      <c r="B8" s="521" t="s">
        <v>48</v>
      </c>
      <c r="C8" s="524" t="s">
        <v>149</v>
      </c>
      <c r="D8" s="524"/>
      <c r="E8" s="524"/>
      <c r="F8" s="511" t="s">
        <v>150</v>
      </c>
      <c r="G8" s="511"/>
      <c r="H8" s="511"/>
    </row>
    <row r="9" spans="1:11" s="315" customFormat="1" ht="18.75" customHeight="1" x14ac:dyDescent="0.25">
      <c r="A9" s="522"/>
      <c r="B9" s="522"/>
      <c r="C9" s="316" t="s">
        <v>47</v>
      </c>
      <c r="D9" s="316" t="s">
        <v>46</v>
      </c>
      <c r="E9" s="316" t="s">
        <v>45</v>
      </c>
      <c r="F9" s="316" t="s">
        <v>47</v>
      </c>
      <c r="G9" s="316" t="s">
        <v>46</v>
      </c>
      <c r="H9" s="316" t="s">
        <v>45</v>
      </c>
    </row>
    <row r="10" spans="1:11" s="315" customFormat="1" ht="19.5" customHeight="1" x14ac:dyDescent="0.25">
      <c r="A10" s="523"/>
      <c r="B10" s="523"/>
      <c r="C10" s="518" t="s">
        <v>44</v>
      </c>
      <c r="D10" s="519"/>
      <c r="E10" s="519"/>
      <c r="F10" s="519"/>
      <c r="G10" s="519"/>
      <c r="H10" s="520"/>
    </row>
    <row r="11" spans="1:11" ht="18" customHeight="1" x14ac:dyDescent="0.25">
      <c r="A11" s="302" t="s">
        <v>43</v>
      </c>
    </row>
    <row r="12" spans="1:11" ht="1.5" customHeight="1" x14ac:dyDescent="0.25">
      <c r="J12" s="263">
        <v>0</v>
      </c>
    </row>
    <row r="13" spans="1:11" ht="18.95" customHeight="1" x14ac:dyDescent="0.25">
      <c r="A13" s="513" t="s">
        <v>151</v>
      </c>
      <c r="B13" s="280">
        <v>8</v>
      </c>
      <c r="C13" s="279">
        <v>98674</v>
      </c>
      <c r="D13" s="279">
        <v>98674</v>
      </c>
      <c r="E13" s="279">
        <v>0</v>
      </c>
      <c r="F13" s="278">
        <v>3.08</v>
      </c>
      <c r="G13" s="278">
        <v>3.08</v>
      </c>
      <c r="H13" s="278">
        <v>0</v>
      </c>
      <c r="K13" s="263">
        <v>0</v>
      </c>
    </row>
    <row r="14" spans="1:11" ht="18.95" customHeight="1" x14ac:dyDescent="0.25">
      <c r="A14" s="514"/>
      <c r="B14" s="311"/>
      <c r="C14" s="286"/>
      <c r="D14" s="286"/>
      <c r="E14" s="286"/>
      <c r="F14" s="271">
        <v>3.1213896264466832E-5</v>
      </c>
      <c r="G14" s="271">
        <v>3.1213896264466832E-5</v>
      </c>
      <c r="H14" s="271" t="s">
        <v>119</v>
      </c>
    </row>
    <row r="15" spans="1:11" ht="6" customHeight="1" x14ac:dyDescent="0.25">
      <c r="B15" s="283"/>
      <c r="C15" s="301"/>
      <c r="D15" s="301"/>
      <c r="E15" s="301"/>
      <c r="F15" s="282"/>
      <c r="G15" s="282"/>
      <c r="H15" s="282"/>
    </row>
    <row r="16" spans="1:11" ht="18.95" customHeight="1" x14ac:dyDescent="0.25">
      <c r="A16" s="513" t="s">
        <v>152</v>
      </c>
      <c r="B16" s="280">
        <v>2</v>
      </c>
      <c r="C16" s="279">
        <v>115080</v>
      </c>
      <c r="D16" s="279">
        <v>4000</v>
      </c>
      <c r="E16" s="279">
        <v>111080</v>
      </c>
      <c r="F16" s="278">
        <v>4.4400000000000004</v>
      </c>
      <c r="G16" s="278">
        <v>4.4400000000000004</v>
      </c>
      <c r="H16" s="278">
        <v>0</v>
      </c>
    </row>
    <row r="17" spans="1:10" ht="18.95" customHeight="1" x14ac:dyDescent="0.25">
      <c r="A17" s="514"/>
      <c r="B17" s="314"/>
      <c r="C17" s="286"/>
      <c r="D17" s="286"/>
      <c r="E17" s="286"/>
      <c r="F17" s="271">
        <v>3.8581856100104282E-5</v>
      </c>
      <c r="G17" s="271">
        <v>1.1100000000000001E-3</v>
      </c>
      <c r="H17" s="271">
        <v>0</v>
      </c>
    </row>
    <row r="18" spans="1:10" ht="6" customHeight="1" x14ac:dyDescent="0.25">
      <c r="B18" s="283"/>
      <c r="C18" s="301"/>
      <c r="D18" s="301"/>
      <c r="E18" s="301"/>
      <c r="F18" s="282"/>
      <c r="G18" s="282"/>
      <c r="H18" s="282"/>
      <c r="J18" s="263">
        <v>0</v>
      </c>
    </row>
    <row r="19" spans="1:10" ht="18.95" customHeight="1" x14ac:dyDescent="0.25">
      <c r="A19" s="513" t="s">
        <v>153</v>
      </c>
      <c r="B19" s="280">
        <v>1</v>
      </c>
      <c r="C19" s="279">
        <v>1651</v>
      </c>
      <c r="D19" s="279">
        <v>1651</v>
      </c>
      <c r="E19" s="279">
        <v>0</v>
      </c>
      <c r="F19" s="278">
        <v>0</v>
      </c>
      <c r="G19" s="278">
        <v>0</v>
      </c>
      <c r="H19" s="278">
        <v>0</v>
      </c>
    </row>
    <row r="20" spans="1:10" ht="18.95" customHeight="1" x14ac:dyDescent="0.25">
      <c r="A20" s="514"/>
      <c r="B20" s="314"/>
      <c r="C20" s="286"/>
      <c r="D20" s="286"/>
      <c r="E20" s="286"/>
      <c r="F20" s="271">
        <v>0</v>
      </c>
      <c r="G20" s="271">
        <v>0</v>
      </c>
      <c r="H20" s="271" t="s">
        <v>119</v>
      </c>
    </row>
    <row r="21" spans="1:10" ht="6" customHeight="1" x14ac:dyDescent="0.25">
      <c r="B21" s="283"/>
      <c r="C21" s="301"/>
      <c r="D21" s="301"/>
      <c r="E21" s="301"/>
      <c r="F21" s="282"/>
      <c r="G21" s="282"/>
      <c r="H21" s="282"/>
    </row>
    <row r="22" spans="1:10" ht="18.95" customHeight="1" x14ac:dyDescent="0.25">
      <c r="A22" s="513" t="s">
        <v>154</v>
      </c>
      <c r="B22" s="280">
        <v>2</v>
      </c>
      <c r="C22" s="279">
        <v>41287</v>
      </c>
      <c r="D22" s="279">
        <v>17677</v>
      </c>
      <c r="E22" s="279">
        <v>23610</v>
      </c>
      <c r="F22" s="278">
        <v>4.9399999999999995</v>
      </c>
      <c r="G22" s="278">
        <v>4.9399999999999995</v>
      </c>
      <c r="H22" s="278">
        <v>0</v>
      </c>
    </row>
    <row r="23" spans="1:10" ht="18.95" customHeight="1" x14ac:dyDescent="0.25">
      <c r="A23" s="514"/>
      <c r="B23" s="314"/>
      <c r="C23" s="286"/>
      <c r="D23" s="286"/>
      <c r="E23" s="286"/>
      <c r="F23" s="271">
        <v>1.1965025310630464E-4</v>
      </c>
      <c r="G23" s="271">
        <v>2.7945918425072126E-4</v>
      </c>
      <c r="H23" s="271">
        <v>0</v>
      </c>
    </row>
    <row r="24" spans="1:10" ht="6" customHeight="1" x14ac:dyDescent="0.25">
      <c r="B24" s="283"/>
      <c r="C24" s="301"/>
      <c r="D24" s="301"/>
      <c r="E24" s="301"/>
      <c r="F24" s="282"/>
      <c r="G24" s="282"/>
      <c r="H24" s="282"/>
      <c r="J24" s="263">
        <v>0</v>
      </c>
    </row>
    <row r="25" spans="1:10" ht="18.95" customHeight="1" x14ac:dyDescent="0.25">
      <c r="A25" s="513" t="s">
        <v>155</v>
      </c>
      <c r="B25" s="280">
        <v>2</v>
      </c>
      <c r="C25" s="279">
        <v>78551</v>
      </c>
      <c r="D25" s="279">
        <v>1600</v>
      </c>
      <c r="E25" s="279">
        <v>76951</v>
      </c>
      <c r="F25" s="278">
        <v>5.1100000000000003</v>
      </c>
      <c r="G25" s="278">
        <v>5.1100000000000003</v>
      </c>
      <c r="H25" s="278">
        <v>0</v>
      </c>
    </row>
    <row r="26" spans="1:10" ht="18.95" customHeight="1" x14ac:dyDescent="0.25">
      <c r="A26" s="514"/>
      <c r="B26" s="311"/>
      <c r="C26" s="286"/>
      <c r="D26" s="286"/>
      <c r="E26" s="286"/>
      <c r="F26" s="271">
        <v>6.505327748851066E-5</v>
      </c>
      <c r="G26" s="271">
        <v>3.1937500000000004E-3</v>
      </c>
      <c r="H26" s="271">
        <v>0</v>
      </c>
    </row>
    <row r="27" spans="1:10" ht="6" customHeight="1" x14ac:dyDescent="0.25">
      <c r="B27" s="283"/>
      <c r="C27" s="301"/>
      <c r="D27" s="301"/>
      <c r="E27" s="301"/>
      <c r="F27" s="282"/>
      <c r="G27" s="282"/>
      <c r="H27" s="282"/>
    </row>
    <row r="28" spans="1:10" ht="18.95" customHeight="1" x14ac:dyDescent="0.25">
      <c r="A28" s="313" t="s">
        <v>156</v>
      </c>
      <c r="B28" s="280">
        <v>4</v>
      </c>
      <c r="C28" s="279">
        <v>59407.5</v>
      </c>
      <c r="D28" s="279">
        <v>3703</v>
      </c>
      <c r="E28" s="279">
        <v>55704.5</v>
      </c>
      <c r="F28" s="278">
        <v>96.48</v>
      </c>
      <c r="G28" s="278">
        <v>96.48</v>
      </c>
      <c r="H28" s="278">
        <v>0</v>
      </c>
    </row>
    <row r="29" spans="1:10" ht="18.95" customHeight="1" x14ac:dyDescent="0.25">
      <c r="A29" s="312" t="s">
        <v>42</v>
      </c>
      <c r="B29" s="311"/>
      <c r="C29" s="286"/>
      <c r="D29" s="286"/>
      <c r="E29" s="286"/>
      <c r="F29" s="271"/>
      <c r="G29" s="271">
        <v>2.605455036456927E-2</v>
      </c>
      <c r="H29" s="271">
        <v>0</v>
      </c>
    </row>
    <row r="30" spans="1:10" ht="6" customHeight="1" x14ac:dyDescent="0.25">
      <c r="B30" s="310"/>
      <c r="C30" s="309"/>
      <c r="D30" s="309"/>
      <c r="E30" s="309"/>
      <c r="F30" s="308"/>
      <c r="G30" s="308"/>
      <c r="H30" s="308"/>
      <c r="J30" s="263">
        <v>0</v>
      </c>
    </row>
    <row r="31" spans="1:10" ht="18.95" customHeight="1" x14ac:dyDescent="0.25">
      <c r="A31" s="513" t="s">
        <v>157</v>
      </c>
      <c r="B31" s="280">
        <v>2</v>
      </c>
      <c r="C31" s="279">
        <v>10001</v>
      </c>
      <c r="D31" s="279">
        <v>10001</v>
      </c>
      <c r="E31" s="279">
        <v>0</v>
      </c>
      <c r="F31" s="278">
        <v>7.4</v>
      </c>
      <c r="G31" s="278">
        <v>7.4</v>
      </c>
      <c r="H31" s="307">
        <v>0</v>
      </c>
    </row>
    <row r="32" spans="1:10" ht="18.95" customHeight="1" x14ac:dyDescent="0.25">
      <c r="A32" s="514"/>
      <c r="B32" s="275"/>
      <c r="C32" s="274"/>
      <c r="D32" s="272"/>
      <c r="E32" s="306"/>
      <c r="F32" s="271">
        <v>7.3992600739926015E-4</v>
      </c>
      <c r="G32" s="271">
        <v>7.3992600739926015E-4</v>
      </c>
      <c r="H32" s="271" t="s">
        <v>119</v>
      </c>
    </row>
    <row r="33" spans="1:10" ht="6" customHeight="1" x14ac:dyDescent="0.25">
      <c r="B33" s="283"/>
      <c r="C33" s="301"/>
      <c r="D33" s="301"/>
      <c r="E33" s="301"/>
      <c r="F33" s="269"/>
      <c r="G33" s="269"/>
      <c r="H33" s="269"/>
      <c r="J33" s="263">
        <v>0</v>
      </c>
    </row>
    <row r="34" spans="1:10" ht="18.95" customHeight="1" x14ac:dyDescent="0.25">
      <c r="A34" s="513" t="s">
        <v>158</v>
      </c>
      <c r="B34" s="280">
        <v>1</v>
      </c>
      <c r="C34" s="279">
        <v>100479</v>
      </c>
      <c r="D34" s="279">
        <v>23071</v>
      </c>
      <c r="E34" s="279">
        <v>77408</v>
      </c>
      <c r="F34" s="278">
        <v>3.78</v>
      </c>
      <c r="G34" s="278">
        <v>3.78</v>
      </c>
      <c r="H34" s="278">
        <v>0</v>
      </c>
    </row>
    <row r="35" spans="1:10" ht="18.95" customHeight="1" x14ac:dyDescent="0.25">
      <c r="A35" s="514"/>
      <c r="B35" s="275"/>
      <c r="C35" s="274"/>
      <c r="D35" s="272"/>
      <c r="E35" s="306"/>
      <c r="F35" s="271">
        <v>3.7619801152479623E-5</v>
      </c>
      <c r="G35" s="271">
        <v>1.6384205279355033E-4</v>
      </c>
      <c r="H35" s="271">
        <v>0</v>
      </c>
    </row>
    <row r="36" spans="1:10" ht="6" customHeight="1" x14ac:dyDescent="0.25">
      <c r="B36" s="283"/>
      <c r="C36" s="301"/>
      <c r="D36" s="301"/>
      <c r="E36" s="301"/>
      <c r="F36" s="282"/>
      <c r="G36" s="282"/>
      <c r="H36" s="282"/>
      <c r="J36" s="263">
        <v>0</v>
      </c>
    </row>
    <row r="37" spans="1:10" ht="18.95" customHeight="1" x14ac:dyDescent="0.25">
      <c r="A37" s="293" t="s">
        <v>41</v>
      </c>
      <c r="B37" s="280">
        <v>22</v>
      </c>
      <c r="C37" s="279">
        <v>505130.5</v>
      </c>
      <c r="D37" s="279">
        <v>160377</v>
      </c>
      <c r="E37" s="279">
        <v>344753.5</v>
      </c>
      <c r="F37" s="278">
        <v>125.23000000000002</v>
      </c>
      <c r="G37" s="278">
        <v>125.23000000000002</v>
      </c>
      <c r="H37" s="277">
        <v>0</v>
      </c>
    </row>
    <row r="38" spans="1:10" ht="18.95" customHeight="1" x14ac:dyDescent="0.25">
      <c r="A38" s="276"/>
      <c r="B38" s="275"/>
      <c r="C38" s="274"/>
      <c r="D38" s="273"/>
      <c r="E38" s="272"/>
      <c r="F38" s="271">
        <v>2.4791613256376329E-4</v>
      </c>
      <c r="G38" s="271">
        <v>7.8084762777705049E-4</v>
      </c>
      <c r="H38" s="271">
        <v>0</v>
      </c>
    </row>
    <row r="39" spans="1:10" ht="6" hidden="1" customHeight="1" x14ac:dyDescent="0.25">
      <c r="A39" s="305"/>
      <c r="B39" s="304"/>
      <c r="C39" s="282"/>
      <c r="D39" s="303"/>
      <c r="E39" s="303"/>
      <c r="F39" s="269"/>
      <c r="G39" s="269"/>
      <c r="H39" s="269"/>
    </row>
    <row r="40" spans="1:10" ht="6" hidden="1" customHeight="1" x14ac:dyDescent="0.25">
      <c r="A40" s="305"/>
      <c r="B40" s="304"/>
      <c r="C40" s="282"/>
      <c r="D40" s="303"/>
      <c r="E40" s="303"/>
      <c r="F40" s="269"/>
      <c r="G40" s="269"/>
      <c r="H40" s="269"/>
    </row>
    <row r="41" spans="1:10" ht="18.75" customHeight="1" x14ac:dyDescent="0.25">
      <c r="A41" s="302" t="s">
        <v>159</v>
      </c>
      <c r="B41" s="283"/>
      <c r="C41" s="301"/>
      <c r="D41" s="301"/>
      <c r="E41" s="301"/>
      <c r="F41" s="300"/>
      <c r="G41" s="300"/>
      <c r="H41" s="300"/>
    </row>
    <row r="42" spans="1:10" ht="18.95" customHeight="1" x14ac:dyDescent="0.25">
      <c r="A42" s="281" t="s">
        <v>160</v>
      </c>
      <c r="B42" s="280">
        <v>4</v>
      </c>
      <c r="C42" s="279">
        <v>9832</v>
      </c>
      <c r="D42" s="279">
        <v>808</v>
      </c>
      <c r="E42" s="279">
        <v>9024</v>
      </c>
      <c r="F42" s="278">
        <v>6</v>
      </c>
      <c r="G42" s="278">
        <v>0</v>
      </c>
      <c r="H42" s="278">
        <v>6</v>
      </c>
      <c r="J42" s="263">
        <v>0</v>
      </c>
    </row>
    <row r="43" spans="1:10" ht="18.95" customHeight="1" x14ac:dyDescent="0.25">
      <c r="A43" s="299"/>
      <c r="B43" s="275"/>
      <c r="C43" s="286"/>
      <c r="D43" s="286"/>
      <c r="E43" s="286"/>
      <c r="F43" s="271">
        <v>6.1025223759153785E-4</v>
      </c>
      <c r="G43" s="271">
        <v>0</v>
      </c>
      <c r="H43" s="271">
        <v>6.6489361702127658E-4</v>
      </c>
    </row>
    <row r="44" spans="1:10" ht="18.95" customHeight="1" x14ac:dyDescent="0.25">
      <c r="A44" s="281" t="s">
        <v>161</v>
      </c>
      <c r="B44" s="280">
        <v>1</v>
      </c>
      <c r="C44" s="279">
        <v>8372</v>
      </c>
      <c r="D44" s="279">
        <v>1500</v>
      </c>
      <c r="E44" s="279">
        <v>6872</v>
      </c>
      <c r="F44" s="278">
        <v>0</v>
      </c>
      <c r="G44" s="278">
        <v>0</v>
      </c>
      <c r="H44" s="278">
        <v>0</v>
      </c>
    </row>
    <row r="45" spans="1:10" ht="18.95" customHeight="1" x14ac:dyDescent="0.25">
      <c r="A45" s="299"/>
      <c r="B45" s="275"/>
      <c r="C45" s="286"/>
      <c r="D45" s="286"/>
      <c r="E45" s="286"/>
      <c r="F45" s="271">
        <v>0</v>
      </c>
      <c r="G45" s="271">
        <v>0</v>
      </c>
      <c r="H45" s="271">
        <v>0</v>
      </c>
    </row>
    <row r="46" spans="1:10" ht="18.95" customHeight="1" x14ac:dyDescent="0.25">
      <c r="A46" s="281" t="s">
        <v>162</v>
      </c>
      <c r="B46" s="280">
        <v>1</v>
      </c>
      <c r="C46" s="279">
        <v>6453</v>
      </c>
      <c r="D46" s="279">
        <v>800</v>
      </c>
      <c r="E46" s="279">
        <v>5653</v>
      </c>
      <c r="F46" s="278">
        <v>0.24</v>
      </c>
      <c r="G46" s="278">
        <v>0.24</v>
      </c>
      <c r="H46" s="277">
        <v>0</v>
      </c>
    </row>
    <row r="47" spans="1:10" ht="18.95" customHeight="1" x14ac:dyDescent="0.25">
      <c r="A47" s="299"/>
      <c r="B47" s="298"/>
      <c r="C47" s="297"/>
      <c r="D47" s="297"/>
      <c r="E47" s="297"/>
      <c r="F47" s="271">
        <v>3.7192003719200368E-5</v>
      </c>
      <c r="G47" s="271">
        <v>2.9999999999999997E-4</v>
      </c>
      <c r="H47" s="271">
        <v>0</v>
      </c>
    </row>
    <row r="48" spans="1:10" ht="18.95" customHeight="1" x14ac:dyDescent="0.25">
      <c r="A48" s="281" t="s">
        <v>163</v>
      </c>
      <c r="B48" s="280">
        <v>2</v>
      </c>
      <c r="C48" s="279">
        <v>5555.5</v>
      </c>
      <c r="D48" s="279">
        <v>210</v>
      </c>
      <c r="E48" s="279">
        <v>5345.5</v>
      </c>
      <c r="F48" s="278">
        <v>545.58000000000004</v>
      </c>
      <c r="G48" s="278">
        <v>0</v>
      </c>
      <c r="H48" s="277">
        <v>545.58000000000004</v>
      </c>
    </row>
    <row r="49" spans="1:10" ht="18.95" customHeight="1" x14ac:dyDescent="0.25">
      <c r="A49" s="299"/>
      <c r="B49" s="298"/>
      <c r="C49" s="297"/>
      <c r="D49" s="297"/>
      <c r="E49" s="297"/>
      <c r="F49" s="271">
        <v>9.8205382053820539E-2</v>
      </c>
      <c r="G49" s="271">
        <v>0</v>
      </c>
      <c r="H49" s="271">
        <v>0.10206341782807971</v>
      </c>
    </row>
    <row r="50" spans="1:10" ht="18.95" customHeight="1" x14ac:dyDescent="0.25">
      <c r="A50" s="293" t="s">
        <v>40</v>
      </c>
      <c r="B50" s="280">
        <v>8</v>
      </c>
      <c r="C50" s="279">
        <v>30212.5</v>
      </c>
      <c r="D50" s="279">
        <v>3318</v>
      </c>
      <c r="E50" s="279">
        <v>26894.5</v>
      </c>
      <c r="F50" s="278">
        <v>551.82000000000005</v>
      </c>
      <c r="G50" s="278">
        <v>0.24</v>
      </c>
      <c r="H50" s="278">
        <v>551.58000000000004</v>
      </c>
      <c r="J50" s="263">
        <v>0</v>
      </c>
    </row>
    <row r="51" spans="1:10" ht="18.95" customHeight="1" x14ac:dyDescent="0.25">
      <c r="A51" s="289"/>
      <c r="B51" s="275"/>
      <c r="C51" s="286"/>
      <c r="D51" s="286">
        <v>5653</v>
      </c>
      <c r="E51" s="286"/>
      <c r="F51" s="271">
        <v>1.8264625568887052E-2</v>
      </c>
      <c r="G51" s="271">
        <v>7.2332730560578664E-5</v>
      </c>
      <c r="H51" s="271">
        <v>2.0509026009035307E-2</v>
      </c>
    </row>
    <row r="52" spans="1:10" ht="18.95" customHeight="1" x14ac:dyDescent="0.25">
      <c r="A52" s="296"/>
      <c r="B52" s="295"/>
      <c r="C52" s="294"/>
      <c r="D52" s="294"/>
      <c r="E52" s="294"/>
      <c r="F52" s="294"/>
      <c r="G52" s="294"/>
      <c r="H52" s="294"/>
    </row>
    <row r="53" spans="1:10" ht="18.95" customHeight="1" x14ac:dyDescent="0.25">
      <c r="A53" s="293" t="s">
        <v>39</v>
      </c>
      <c r="B53" s="292">
        <v>30</v>
      </c>
      <c r="C53" s="291">
        <v>535343</v>
      </c>
      <c r="D53" s="291">
        <v>163695</v>
      </c>
      <c r="E53" s="291">
        <v>371648</v>
      </c>
      <c r="F53" s="290">
        <v>677.05000000000007</v>
      </c>
      <c r="G53" s="290">
        <v>125.47000000000001</v>
      </c>
      <c r="H53" s="290">
        <v>551.58000000000004</v>
      </c>
    </row>
    <row r="54" spans="1:10" ht="18.95" customHeight="1" x14ac:dyDescent="0.25">
      <c r="A54" s="289" t="s">
        <v>38</v>
      </c>
      <c r="B54" s="288"/>
      <c r="C54" s="287"/>
      <c r="D54" s="286">
        <v>5653</v>
      </c>
      <c r="E54" s="286"/>
      <c r="F54" s="285">
        <v>1.2647031902910846E-3</v>
      </c>
      <c r="G54" s="285">
        <v>7.6648645346528608E-4</v>
      </c>
      <c r="H54" s="285">
        <v>1.4841462889615981E-3</v>
      </c>
    </row>
    <row r="55" spans="1:10" ht="18.95" customHeight="1" x14ac:dyDescent="0.25">
      <c r="A55" s="284"/>
      <c r="B55" s="283"/>
      <c r="C55" s="282"/>
      <c r="D55" s="282"/>
      <c r="E55" s="282"/>
      <c r="F55" s="282"/>
      <c r="G55" s="282"/>
      <c r="H55" s="282"/>
    </row>
    <row r="56" spans="1:10" ht="18.95" customHeight="1" x14ac:dyDescent="0.25">
      <c r="A56" s="281" t="s">
        <v>37</v>
      </c>
      <c r="B56" s="280">
        <v>27</v>
      </c>
      <c r="C56" s="279">
        <v>753522</v>
      </c>
      <c r="D56" s="279">
        <v>400800</v>
      </c>
      <c r="E56" s="279">
        <v>352722</v>
      </c>
      <c r="F56" s="278">
        <v>1023.9</v>
      </c>
      <c r="G56" s="278">
        <v>593.14</v>
      </c>
      <c r="H56" s="277">
        <v>430.76</v>
      </c>
      <c r="J56" s="263">
        <v>0</v>
      </c>
    </row>
    <row r="57" spans="1:10" ht="18.95" customHeight="1" x14ac:dyDescent="0.25">
      <c r="A57" s="276"/>
      <c r="B57" s="275">
        <v>0</v>
      </c>
      <c r="C57" s="274"/>
      <c r="D57" s="273"/>
      <c r="E57" s="272"/>
      <c r="F57" s="271">
        <v>1.3588189860415489E-3</v>
      </c>
      <c r="G57" s="271">
        <v>1.4798902195608781E-3</v>
      </c>
      <c r="H57" s="271">
        <v>1.2212450598488328E-3</v>
      </c>
    </row>
    <row r="58" spans="1:10" ht="16.5" customHeight="1" x14ac:dyDescent="0.25">
      <c r="A58" s="263" t="s">
        <v>36</v>
      </c>
    </row>
    <row r="59" spans="1:10" ht="19.5" customHeight="1" x14ac:dyDescent="0.25">
      <c r="A59" s="515" t="s">
        <v>35</v>
      </c>
      <c r="B59" s="515"/>
      <c r="C59" s="515"/>
      <c r="D59" s="515"/>
      <c r="E59" s="515"/>
      <c r="F59" s="515"/>
      <c r="G59" s="515"/>
      <c r="H59" s="515"/>
    </row>
    <row r="60" spans="1:10" ht="21" x14ac:dyDescent="0.25">
      <c r="A60" s="270" t="s">
        <v>34</v>
      </c>
      <c r="G60" s="269"/>
    </row>
    <row r="62" spans="1:10" x14ac:dyDescent="0.25">
      <c r="J62" s="263">
        <v>0</v>
      </c>
    </row>
    <row r="68" spans="10:12" x14ac:dyDescent="0.25">
      <c r="J68" s="263">
        <v>0</v>
      </c>
    </row>
    <row r="74" spans="10:12" x14ac:dyDescent="0.25">
      <c r="J74" s="263">
        <v>0</v>
      </c>
    </row>
    <row r="77" spans="10:12" x14ac:dyDescent="0.25">
      <c r="J77" s="263">
        <v>140440.46</v>
      </c>
    </row>
    <row r="79" spans="10:12" x14ac:dyDescent="0.25">
      <c r="L79" s="268"/>
    </row>
    <row r="80" spans="10:12" x14ac:dyDescent="0.25">
      <c r="J80" s="263">
        <v>0</v>
      </c>
    </row>
    <row r="83" spans="2:16" x14ac:dyDescent="0.25">
      <c r="P83" s="266" t="e">
        <v>#REF!</v>
      </c>
    </row>
    <row r="86" spans="2:16" x14ac:dyDescent="0.25">
      <c r="J86" s="263">
        <v>0</v>
      </c>
    </row>
    <row r="87" spans="2:16" x14ac:dyDescent="0.25">
      <c r="L87" s="267"/>
      <c r="M87" s="267"/>
      <c r="N87" s="267"/>
    </row>
    <row r="92" spans="2:16" x14ac:dyDescent="0.25">
      <c r="J92" s="263">
        <v>0</v>
      </c>
    </row>
    <row r="93" spans="2:16" x14ac:dyDescent="0.25">
      <c r="B93" s="263" t="e">
        <v>#REF!</v>
      </c>
    </row>
    <row r="98" spans="4:10" x14ac:dyDescent="0.25">
      <c r="J98" s="263">
        <v>0</v>
      </c>
    </row>
    <row r="103" spans="4:10" x14ac:dyDescent="0.25">
      <c r="D103" s="266" t="e">
        <v>#REF!</v>
      </c>
    </row>
    <row r="104" spans="4:10" x14ac:dyDescent="0.25">
      <c r="J104" s="263">
        <v>0</v>
      </c>
    </row>
    <row r="110" spans="4:10" x14ac:dyDescent="0.25">
      <c r="J110" s="263">
        <v>0</v>
      </c>
    </row>
    <row r="116" spans="10:10" x14ac:dyDescent="0.25">
      <c r="J116" s="263">
        <v>0</v>
      </c>
    </row>
    <row r="123" spans="10:10" x14ac:dyDescent="0.25">
      <c r="J123" s="263">
        <v>0</v>
      </c>
    </row>
    <row r="129" spans="10:10" x14ac:dyDescent="0.25">
      <c r="J129" s="263">
        <v>0</v>
      </c>
    </row>
    <row r="135" spans="10:10" x14ac:dyDescent="0.25">
      <c r="J135" s="263">
        <v>0</v>
      </c>
    </row>
    <row r="141" spans="10:10" x14ac:dyDescent="0.25">
      <c r="J141" s="263">
        <v>0</v>
      </c>
    </row>
    <row r="147" spans="10:10" x14ac:dyDescent="0.25">
      <c r="J147" s="263">
        <v>0</v>
      </c>
    </row>
    <row r="153" spans="10:10" x14ac:dyDescent="0.25">
      <c r="J153" s="263">
        <v>0</v>
      </c>
    </row>
    <row r="159" spans="10:10" x14ac:dyDescent="0.25">
      <c r="J159" s="263">
        <v>0</v>
      </c>
    </row>
    <row r="165" spans="10:10" x14ac:dyDescent="0.25">
      <c r="J165" s="263">
        <v>0</v>
      </c>
    </row>
    <row r="166" spans="10:10" x14ac:dyDescent="0.25">
      <c r="J166" s="263">
        <v>3</v>
      </c>
    </row>
    <row r="171" spans="10:10" x14ac:dyDescent="0.25">
      <c r="J171" s="263">
        <v>0</v>
      </c>
    </row>
    <row r="177" spans="4:10" x14ac:dyDescent="0.25">
      <c r="J177" s="263">
        <v>0</v>
      </c>
    </row>
    <row r="181" spans="4:10" x14ac:dyDescent="0.25">
      <c r="D181" s="266" t="e">
        <v>#REF!</v>
      </c>
    </row>
    <row r="183" spans="4:10" x14ac:dyDescent="0.25">
      <c r="J183" s="263">
        <v>0</v>
      </c>
    </row>
    <row r="186" spans="4:10" ht="2.25" customHeight="1" x14ac:dyDescent="0.25"/>
    <row r="190" spans="4:10" ht="15.75" hidden="1" customHeight="1" x14ac:dyDescent="0.25"/>
    <row r="191" spans="4:10" ht="19.5" customHeight="1" x14ac:dyDescent="0.25"/>
    <row r="196" spans="10:10" x14ac:dyDescent="0.25">
      <c r="J196" s="263">
        <v>0</v>
      </c>
    </row>
    <row r="202" spans="10:10" x14ac:dyDescent="0.25">
      <c r="J202" s="263">
        <v>0</v>
      </c>
    </row>
    <row r="208" spans="10:10" x14ac:dyDescent="0.25">
      <c r="J208" s="263">
        <v>0</v>
      </c>
    </row>
    <row r="214" spans="10:10" x14ac:dyDescent="0.25">
      <c r="J214" s="263">
        <v>0</v>
      </c>
    </row>
    <row r="239" spans="5:5" ht="16.5" customHeight="1" x14ac:dyDescent="0.25">
      <c r="E239" s="264">
        <v>0.02</v>
      </c>
    </row>
    <row r="253" spans="4:4" x14ac:dyDescent="0.25">
      <c r="D253" s="265"/>
    </row>
    <row r="254" spans="4:4" x14ac:dyDescent="0.25">
      <c r="D254" s="265"/>
    </row>
    <row r="255" spans="4:4" x14ac:dyDescent="0.25">
      <c r="D255" s="265"/>
    </row>
    <row r="256" spans="4:4" ht="11.25" customHeight="1" x14ac:dyDescent="0.25">
      <c r="D256" s="265"/>
    </row>
    <row r="269" spans="5:13" x14ac:dyDescent="0.25">
      <c r="E269" s="264">
        <v>0.05</v>
      </c>
    </row>
    <row r="272" spans="5:13" x14ac:dyDescent="0.25">
      <c r="M272" s="263" t="s">
        <v>108</v>
      </c>
    </row>
  </sheetData>
  <mergeCells count="18">
    <mergeCell ref="A59:H59"/>
    <mergeCell ref="A31:A32"/>
    <mergeCell ref="A34:A35"/>
    <mergeCell ref="A19:A20"/>
    <mergeCell ref="A1:H1"/>
    <mergeCell ref="A2:H2"/>
    <mergeCell ref="C10:H10"/>
    <mergeCell ref="A13:A14"/>
    <mergeCell ref="A16:A17"/>
    <mergeCell ref="A6:D6"/>
    <mergeCell ref="A8:A10"/>
    <mergeCell ref="B8:B10"/>
    <mergeCell ref="C8:E8"/>
    <mergeCell ref="F8:H8"/>
    <mergeCell ref="A4:D4"/>
    <mergeCell ref="A5:D5"/>
    <mergeCell ref="A22:A23"/>
    <mergeCell ref="A25:A26"/>
  </mergeCells>
  <conditionalFormatting sqref="F14:H14 F17:H17 F20:H20 F23:H23 F26:H26 F29:H29 F32:H33 F35:H35 F43:H43 F54:H54 F57:H57 G60">
    <cfRule type="cellIs" dxfId="11" priority="4" operator="greaterThanOrEqual">
      <formula>1</formula>
    </cfRule>
  </conditionalFormatting>
  <conditionalFormatting sqref="F45:H45">
    <cfRule type="cellIs" dxfId="10" priority="2" operator="greaterThanOrEqual">
      <formula>1</formula>
    </cfRule>
  </conditionalFormatting>
  <conditionalFormatting sqref="F51:H51">
    <cfRule type="cellIs" dxfId="9" priority="1" operator="greaterThanOrEqual">
      <formula>1</formula>
    </cfRule>
  </conditionalFormatting>
  <conditionalFormatting sqref="G1:H3 A1:E6 F1:F40 I1:XFD47 A7:A13 B7:E33 G7:H40 A15:A33 A34:E36 E37 A37:D40 A41:H47 A48:XFD49 A50:H50 I50:XFD1048576 C51:H51 A51:B57 E52:E56 C52:D57 F52:H57 A58:E60 G58:H60 A61:H1048576">
    <cfRule type="cellIs" dxfId="8" priority="3" operator="equal">
      <formula>0</formula>
    </cfRule>
  </conditionalFormatting>
  <pageMargins left="0.65" right="0" top="0.75" bottom="0" header="0.3" footer="0.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BE880-A248-4D99-8D3F-BEE14E7C8E6B}">
  <sheetPr>
    <tabColor rgb="FF92D050"/>
  </sheetPr>
  <dimension ref="A1:W209"/>
  <sheetViews>
    <sheetView showGridLines="0" tabSelected="1" view="pageBreakPreview" zoomScale="130" zoomScaleSheetLayoutView="130" workbookViewId="0">
      <pane xSplit="4" ySplit="7" topLeftCell="E8" activePane="bottomRight" state="frozen"/>
      <selection activeCell="T14" sqref="T14"/>
      <selection pane="topRight" activeCell="T14" sqref="T14"/>
      <selection pane="bottomLeft" activeCell="T14" sqref="T14"/>
      <selection pane="bottomRight" activeCell="D18" sqref="D18:D21"/>
    </sheetView>
  </sheetViews>
  <sheetFormatPr defaultColWidth="9.28515625" defaultRowHeight="19.5" x14ac:dyDescent="0.35"/>
  <cols>
    <col min="1" max="1" width="7.28515625" style="326" hidden="1" customWidth="1"/>
    <col min="2" max="2" width="42.28515625" style="325" hidden="1" customWidth="1"/>
    <col min="3" max="3" width="5" style="318" customWidth="1"/>
    <col min="4" max="4" width="41.7109375" style="324" customWidth="1"/>
    <col min="5" max="5" width="15.42578125" style="318" customWidth="1"/>
    <col min="6" max="6" width="16.28515625" style="318" customWidth="1"/>
    <col min="7" max="7" width="10.42578125" style="322" customWidth="1"/>
    <col min="8" max="8" width="13.7109375" style="323" customWidth="1"/>
    <col min="9" max="9" width="11.28515625" style="321" customWidth="1"/>
    <col min="10" max="10" width="10.7109375" style="322" customWidth="1"/>
    <col min="11" max="11" width="14" style="318" customWidth="1"/>
    <col min="12" max="12" width="10.28515625" style="321" customWidth="1"/>
    <col min="13" max="13" width="63.140625" style="320" customWidth="1"/>
    <col min="14" max="14" width="36" style="320" customWidth="1"/>
    <col min="15" max="15" width="7.7109375" style="319" customWidth="1"/>
    <col min="16" max="16" width="15.7109375" style="318" customWidth="1"/>
    <col min="17" max="17" width="17.28515625" style="318" customWidth="1"/>
    <col min="18" max="16384" width="9.28515625" style="318"/>
  </cols>
  <sheetData>
    <row r="1" spans="1:23" ht="45" customHeight="1" x14ac:dyDescent="0.35">
      <c r="C1" s="587" t="str">
        <f>[1]D2!F2&amp;[1]D2!G2&amp;[1]D2!H2&amp;" অর্থবছরে বাংলাদেশ রেলওয়ের উন্নয়ন প্রকল্পসমূহের "&amp;[1]D2!D1&amp;" পর্যন্ত বাস্তবায়ন (বাস্তব ও আর্থিক) অগ্রগতি"</f>
        <v>২০২৬-২০২৭ অর্থবছরে বাংলাদেশ রেলওয়ের উন্নয়ন প্রকল্পসমূহের জুলাই পর্যন্ত বাস্তবায়ন (বাস্তব ও আর্থিক) অগ্রগতি</v>
      </c>
      <c r="D1" s="587"/>
      <c r="E1" s="587"/>
      <c r="F1" s="587"/>
      <c r="G1" s="587"/>
      <c r="H1" s="587"/>
      <c r="I1" s="587"/>
      <c r="J1" s="587"/>
      <c r="K1" s="587"/>
      <c r="L1" s="587"/>
      <c r="M1" s="423"/>
      <c r="N1" s="423"/>
    </row>
    <row r="2" spans="1:23" ht="16.5" customHeight="1" x14ac:dyDescent="0.35">
      <c r="C2" s="588" t="s">
        <v>96</v>
      </c>
      <c r="D2" s="591" t="s">
        <v>95</v>
      </c>
      <c r="E2" s="594" t="s">
        <v>94</v>
      </c>
      <c r="F2" s="591" t="str">
        <f>[1]D2!D4&amp;" বরাদ্দ "&amp;[1]D2!F2&amp;[1]D2!G2&amp;[1]D2!H2</f>
        <v>এডিপি বরাদ্দ ২০২৬-২০২৭</v>
      </c>
      <c r="G2" s="596" t="str">
        <f>[1]D2!F2&amp;[1]D2!G2&amp;[1]D2!H2&amp;" অর্থবছরের "&amp;[1]D2!D1&amp;" পর্যন্ত অগ্রগতি"</f>
        <v>২০২৬-২০২৭ অর্থবছরের জুলাই পর্যন্ত অগ্রগতি</v>
      </c>
      <c r="H2" s="597"/>
      <c r="I2" s="598"/>
      <c r="J2" s="599" t="str">
        <f>[1]D2!D1&amp;[1]D2!G2&amp;[1]D2!F1&amp;" পর্যন্ত ক্রমপুঞ্জিত অগ্রগতি"</f>
        <v>জুলাই-২০২৬ পর্যন্ত ক্রমপুঞ্জিত অগ্রগতি</v>
      </c>
      <c r="K2" s="600"/>
      <c r="L2" s="601"/>
      <c r="M2" s="408"/>
      <c r="N2" s="408"/>
      <c r="O2" s="319" t="s">
        <v>93</v>
      </c>
    </row>
    <row r="3" spans="1:23" ht="19.149999999999999" customHeight="1" x14ac:dyDescent="0.35">
      <c r="C3" s="589"/>
      <c r="D3" s="592"/>
      <c r="E3" s="595"/>
      <c r="F3" s="593"/>
      <c r="G3" s="585" t="s">
        <v>92</v>
      </c>
      <c r="H3" s="584" t="s">
        <v>91</v>
      </c>
      <c r="I3" s="584"/>
      <c r="J3" s="585" t="str">
        <f>G3</f>
        <v>ভৌত</v>
      </c>
      <c r="K3" s="584" t="str">
        <f>H3</f>
        <v>আর্থিক</v>
      </c>
      <c r="L3" s="584"/>
      <c r="M3" s="410"/>
      <c r="N3" s="410"/>
    </row>
    <row r="4" spans="1:23" ht="13.9" customHeight="1" x14ac:dyDescent="0.35">
      <c r="C4" s="589"/>
      <c r="D4" s="592"/>
      <c r="E4" s="422" t="s">
        <v>47</v>
      </c>
      <c r="F4" s="419" t="str">
        <f>E4</f>
        <v>মোট</v>
      </c>
      <c r="G4" s="586"/>
      <c r="H4" s="421" t="str">
        <f>E4</f>
        <v>মোট</v>
      </c>
      <c r="I4" s="420" t="s">
        <v>23</v>
      </c>
      <c r="J4" s="586"/>
      <c r="K4" s="419" t="str">
        <f>E4</f>
        <v>মোট</v>
      </c>
      <c r="L4" s="585" t="str">
        <f>I4</f>
        <v>%</v>
      </c>
      <c r="M4" s="602" t="s">
        <v>90</v>
      </c>
      <c r="N4" s="410"/>
    </row>
    <row r="5" spans="1:23" ht="13.9" customHeight="1" x14ac:dyDescent="0.35">
      <c r="C5" s="589"/>
      <c r="D5" s="592"/>
      <c r="E5" s="418" t="s">
        <v>89</v>
      </c>
      <c r="F5" s="415" t="str">
        <f>E5</f>
        <v>পিএ</v>
      </c>
      <c r="G5" s="586"/>
      <c r="H5" s="417" t="str">
        <f>E5</f>
        <v>পিএ</v>
      </c>
      <c r="I5" s="416" t="str">
        <f>I4</f>
        <v>%</v>
      </c>
      <c r="J5" s="586"/>
      <c r="K5" s="415" t="str">
        <f>E5</f>
        <v>পিএ</v>
      </c>
      <c r="L5" s="586"/>
      <c r="M5" s="603"/>
      <c r="N5" s="410"/>
    </row>
    <row r="6" spans="1:23" ht="13.9" customHeight="1" x14ac:dyDescent="0.35">
      <c r="C6" s="589"/>
      <c r="D6" s="592"/>
      <c r="E6" s="418" t="s">
        <v>46</v>
      </c>
      <c r="F6" s="415" t="str">
        <f>E6</f>
        <v>জিওবি</v>
      </c>
      <c r="G6" s="586"/>
      <c r="H6" s="417" t="str">
        <f>E6</f>
        <v>জিওবি</v>
      </c>
      <c r="I6" s="416" t="str">
        <f>I4</f>
        <v>%</v>
      </c>
      <c r="J6" s="586"/>
      <c r="K6" s="415" t="str">
        <f>E6</f>
        <v>জিওবি</v>
      </c>
      <c r="L6" s="586"/>
      <c r="M6" s="603"/>
      <c r="N6" s="410"/>
    </row>
    <row r="7" spans="1:23" ht="13.9" customHeight="1" x14ac:dyDescent="0.35">
      <c r="C7" s="589"/>
      <c r="D7" s="592"/>
      <c r="E7" s="414" t="s">
        <v>88</v>
      </c>
      <c r="F7" s="412"/>
      <c r="G7" s="411"/>
      <c r="H7" s="413"/>
      <c r="I7" s="411"/>
      <c r="J7" s="411"/>
      <c r="K7" s="412"/>
      <c r="L7" s="411"/>
      <c r="M7" s="603"/>
      <c r="N7" s="410"/>
    </row>
    <row r="8" spans="1:23" ht="16.5" customHeight="1" x14ac:dyDescent="0.35">
      <c r="C8" s="590"/>
      <c r="D8" s="593"/>
      <c r="E8" s="604" t="s">
        <v>44</v>
      </c>
      <c r="F8" s="605"/>
      <c r="G8" s="605"/>
      <c r="H8" s="605"/>
      <c r="I8" s="605"/>
      <c r="J8" s="605"/>
      <c r="K8" s="605"/>
      <c r="L8" s="606"/>
      <c r="M8" s="409"/>
      <c r="N8" s="408"/>
    </row>
    <row r="9" spans="1:23" s="379" customFormat="1" ht="18.75" customHeight="1" x14ac:dyDescent="0.25">
      <c r="A9" s="407"/>
      <c r="B9" s="406"/>
      <c r="C9" s="384"/>
      <c r="D9" s="389" t="s">
        <v>87</v>
      </c>
      <c r="G9" s="380"/>
      <c r="H9" s="382"/>
      <c r="I9" s="381"/>
      <c r="J9" s="380"/>
      <c r="L9" s="378"/>
      <c r="M9" s="405"/>
      <c r="N9" s="404"/>
      <c r="O9" s="403" t="s">
        <v>86</v>
      </c>
    </row>
    <row r="10" spans="1:23" ht="18.75" customHeight="1" x14ac:dyDescent="0.35">
      <c r="A10" s="607">
        <v>8</v>
      </c>
      <c r="B10" s="555" t="str">
        <f>English!B29</f>
        <v>224088300: Rehabilitation, Construction and Upgradation of Important Level Crossing Gates of East Zone of Bangladesh Railway (5th revised).(GoB) (01.07.2015 to 30.06.2027), Project Director, Sheikh Naimul Haque, Mobile: 01711691177</v>
      </c>
      <c r="C10" s="536">
        <v>1</v>
      </c>
      <c r="D10" s="558" t="str">
        <f>[1]D1!AP5</f>
        <v>২২৪০৮৮৩০০: বাংলাদেশ রেলওয়ের পূর্বাঞ্চলের লেভেল ক্রসিং গেইটসমূহের পুনর্বাসন ও মান উন্নয়ন (৫ম সংশোধিত)। (জিওবি), ০১.০৭.২০১৫ হতে ৩০.০৬.২০২৭, প্রকল্প পরিচালক, শেখ নাইমুল হক, মোবা: ০১৭১১৬৯১১৭৭</v>
      </c>
      <c r="E10" s="346">
        <f>English!C29</f>
        <v>17363.13</v>
      </c>
      <c r="F10" s="345">
        <f>English!H29</f>
        <v>1425</v>
      </c>
      <c r="G10" s="344">
        <f>English!F29</f>
        <v>0</v>
      </c>
      <c r="H10" s="343">
        <f>English!O29</f>
        <v>0</v>
      </c>
      <c r="I10" s="337">
        <f>IF(F10=0," ",H10/F10)</f>
        <v>0</v>
      </c>
      <c r="J10" s="344">
        <f>English!G29</f>
        <v>1</v>
      </c>
      <c r="K10" s="343">
        <f>English!R29</f>
        <v>15490.695</v>
      </c>
      <c r="L10" s="342">
        <f>K10/E10</f>
        <v>0.89216028446484008</v>
      </c>
      <c r="M10" s="528" t="str">
        <f>[1]D1!HH5</f>
        <v xml:space="preserve">সিদ্ধান্ত: 
বাস্তবায়ন: </v>
      </c>
      <c r="N10" s="328"/>
      <c r="O10" s="319" t="s">
        <v>85</v>
      </c>
    </row>
    <row r="11" spans="1:23" ht="18.75" customHeight="1" x14ac:dyDescent="0.35">
      <c r="A11" s="608"/>
      <c r="B11" s="556"/>
      <c r="C11" s="537"/>
      <c r="D11" s="559"/>
      <c r="E11" s="340">
        <f>English!C30</f>
        <v>0</v>
      </c>
      <c r="F11" s="339">
        <f>English!H30</f>
        <v>0</v>
      </c>
      <c r="G11" s="341"/>
      <c r="H11" s="335">
        <f>English!O30</f>
        <v>0</v>
      </c>
      <c r="I11" s="337" t="str">
        <f>IF(F11=0," ",H11/F11)</f>
        <v xml:space="preserve"> </v>
      </c>
      <c r="J11" s="341"/>
      <c r="K11" s="335">
        <f>English!R30</f>
        <v>0</v>
      </c>
      <c r="L11" s="334"/>
      <c r="M11" s="528"/>
      <c r="N11" s="328"/>
    </row>
    <row r="12" spans="1:23" ht="18.75" customHeight="1" x14ac:dyDescent="0.35">
      <c r="A12" s="608"/>
      <c r="B12" s="556"/>
      <c r="C12" s="537"/>
      <c r="D12" s="559"/>
      <c r="E12" s="340">
        <f>English!C31</f>
        <v>17363.13</v>
      </c>
      <c r="F12" s="339">
        <f>English!H31</f>
        <v>1425</v>
      </c>
      <c r="G12" s="338"/>
      <c r="H12" s="335">
        <f>English!O31</f>
        <v>0</v>
      </c>
      <c r="I12" s="337">
        <f>IF(F12=0," ",H12/F12)</f>
        <v>0</v>
      </c>
      <c r="J12" s="336">
        <f>O12</f>
        <v>0</v>
      </c>
      <c r="K12" s="335">
        <f>English!R31</f>
        <v>15490.695</v>
      </c>
      <c r="L12" s="334"/>
      <c r="M12" s="528"/>
      <c r="N12" s="328"/>
    </row>
    <row r="13" spans="1:23" ht="17.25" customHeight="1" x14ac:dyDescent="0.35">
      <c r="A13" s="609"/>
      <c r="B13" s="557"/>
      <c r="C13" s="538"/>
      <c r="D13" s="560"/>
      <c r="E13" s="333"/>
      <c r="F13" s="332"/>
      <c r="G13" s="331"/>
      <c r="H13" s="330"/>
      <c r="I13" s="329"/>
      <c r="J13" s="331"/>
      <c r="K13" s="330"/>
      <c r="L13" s="329"/>
      <c r="M13" s="528"/>
      <c r="N13" s="328"/>
    </row>
    <row r="14" spans="1:23" ht="18.75" customHeight="1" x14ac:dyDescent="0.35">
      <c r="A14" s="607">
        <v>9</v>
      </c>
      <c r="B14" s="555" t="str">
        <f>English!B35</f>
        <v>224088400: Rehabilitation, Construction and Upgradation of important Level Crossing Gates of West Zone of Bangladesh Railway (4th revised). (GoB) (01.07.2015 to 30.06.2027), XEN (P&amp;D),Rajshahi, Birbal Mondal, Mobile: 1711692870</v>
      </c>
      <c r="C14" s="536">
        <v>2</v>
      </c>
      <c r="D14" s="558" t="str">
        <f>[1]D1!AP6</f>
        <v>২২৪০৮৮৪০০: বাংলাদেশ রেলওয়ের পশ্চিমাঞ্চলের লেভেল ক্রসিং গেইটসমূহের পুনর্বাসন ও মান উন্নয়ন (৪র্থ সংশোধিত)। (জিওবি), ০১.০৭.২০১৫ হতে ৩০.০৬.২০২৭, নির্বাহী প্রকৌশলী/পিএন্ডডি, রাজশাহী, বীরবল মন্ডল, মোবা: ০১৭১১৬৯২৮৭০</v>
      </c>
      <c r="E14" s="346">
        <f>English!C35</f>
        <v>15990.62</v>
      </c>
      <c r="F14" s="345">
        <f>English!H35</f>
        <v>1449</v>
      </c>
      <c r="G14" s="344">
        <f>English!F35</f>
        <v>5.0000000000000001E-4</v>
      </c>
      <c r="H14" s="343">
        <f>English!O35</f>
        <v>0</v>
      </c>
      <c r="I14" s="337">
        <f>IF(F14=0," ",H14/F14)</f>
        <v>0</v>
      </c>
      <c r="J14" s="344">
        <f>English!G35</f>
        <v>0.98639999999999994</v>
      </c>
      <c r="K14" s="343">
        <f>English!R35</f>
        <v>14103.14</v>
      </c>
      <c r="L14" s="342">
        <f>K14/E14</f>
        <v>0.88196330098520248</v>
      </c>
      <c r="M14" s="528" t="str">
        <f>[1]D1!HH6</f>
        <v xml:space="preserve">সিদ্ধান্ত: 
বাস্তবায়ন: </v>
      </c>
      <c r="N14" s="328"/>
      <c r="O14" s="319" t="s">
        <v>84</v>
      </c>
      <c r="W14" s="318">
        <v>2</v>
      </c>
    </row>
    <row r="15" spans="1:23" ht="18.75" customHeight="1" x14ac:dyDescent="0.35">
      <c r="A15" s="608"/>
      <c r="B15" s="556"/>
      <c r="C15" s="537"/>
      <c r="D15" s="610"/>
      <c r="E15" s="340">
        <f>English!C36</f>
        <v>0</v>
      </c>
      <c r="F15" s="339">
        <f>English!H36</f>
        <v>0</v>
      </c>
      <c r="G15" s="341"/>
      <c r="H15" s="335">
        <f>English!O36</f>
        <v>0</v>
      </c>
      <c r="I15" s="337" t="str">
        <f>IF(F15=0," ",H15/F15)</f>
        <v xml:space="preserve"> </v>
      </c>
      <c r="J15" s="341"/>
      <c r="K15" s="335">
        <f>English!R36</f>
        <v>0</v>
      </c>
      <c r="L15" s="334"/>
      <c r="M15" s="528"/>
      <c r="N15" s="328"/>
    </row>
    <row r="16" spans="1:23" ht="18.75" customHeight="1" x14ac:dyDescent="0.35">
      <c r="A16" s="608"/>
      <c r="B16" s="556"/>
      <c r="C16" s="537"/>
      <c r="D16" s="610"/>
      <c r="E16" s="340">
        <f>English!C37</f>
        <v>15990.62</v>
      </c>
      <c r="F16" s="339">
        <f>English!H37</f>
        <v>1449</v>
      </c>
      <c r="G16" s="338"/>
      <c r="H16" s="335">
        <f>English!O37</f>
        <v>0</v>
      </c>
      <c r="I16" s="337">
        <f>IF(F16=0," ",H16/F16)</f>
        <v>0</v>
      </c>
      <c r="J16" s="336"/>
      <c r="K16" s="335">
        <f>English!R37</f>
        <v>14103.14</v>
      </c>
      <c r="L16" s="334"/>
      <c r="M16" s="528"/>
      <c r="N16" s="328"/>
    </row>
    <row r="17" spans="1:15" ht="30" customHeight="1" x14ac:dyDescent="0.35">
      <c r="A17" s="609"/>
      <c r="B17" s="557"/>
      <c r="C17" s="538"/>
      <c r="D17" s="611"/>
      <c r="E17" s="333"/>
      <c r="F17" s="332"/>
      <c r="G17" s="331"/>
      <c r="H17" s="330"/>
      <c r="I17" s="329"/>
      <c r="J17" s="331"/>
      <c r="K17" s="330"/>
      <c r="L17" s="329"/>
      <c r="M17" s="528"/>
      <c r="N17" s="328"/>
    </row>
    <row r="18" spans="1:15" ht="21.6" customHeight="1" x14ac:dyDescent="0.35">
      <c r="A18" s="388"/>
      <c r="B18" s="574" t="str">
        <f>English!B53</f>
        <v>224269100: Construction of Broad Gauge Rail Line From Madhukhali to Magura Via Kamarkhali (1st Revised).(GoB) (01.05.2018 to 31.12.2027), Project Director , Md. Ahsan Jabir, Mobile: 01711691573</v>
      </c>
      <c r="C18" s="536">
        <v>3</v>
      </c>
      <c r="D18" s="558" t="str">
        <f>[1]D1!AP9</f>
        <v>২২৪২৬৯১০০: মধুখালী হতে কামারখালী হয়ে মাগুরা শহর পর্যন্ত ব্রডগেজ রেলপথ নির্মাণ  (১ম সংশোধিত)। (জিওবি), ০১.০৫.২০১৮ হতে ৩১.১২.২০২৭, প্রকল্প পরিচালক, মোঃ আহসান জাবির, মোবা: ০১৭১১৬৯১৫৭৩</v>
      </c>
      <c r="E18" s="346">
        <f>English!C53</f>
        <v>126207.37</v>
      </c>
      <c r="F18" s="345">
        <f>English!H53</f>
        <v>10000</v>
      </c>
      <c r="G18" s="344">
        <f>English!F53</f>
        <v>4.0000000000000001E-3</v>
      </c>
      <c r="H18" s="343">
        <f>English!O53</f>
        <v>0</v>
      </c>
      <c r="I18" s="337">
        <f>IF(F18=0," ",H18/F18)</f>
        <v>0</v>
      </c>
      <c r="J18" s="344">
        <f>English!G53</f>
        <v>0.61639999999999984</v>
      </c>
      <c r="K18" s="343">
        <f>English!R53</f>
        <v>70996.06</v>
      </c>
      <c r="L18" s="342">
        <f>K18/E18</f>
        <v>0.56253497715703926</v>
      </c>
      <c r="M18" s="528" t="str">
        <f>[1]D1!HH9</f>
        <v xml:space="preserve">সিদ্ধান্ত: 
বাস্তবায়ন: </v>
      </c>
      <c r="N18" s="328"/>
      <c r="O18" s="319" t="s">
        <v>83</v>
      </c>
    </row>
    <row r="19" spans="1:15" ht="21.6" customHeight="1" x14ac:dyDescent="0.35">
      <c r="A19" s="388"/>
      <c r="B19" s="575"/>
      <c r="C19" s="537"/>
      <c r="D19" s="559" t="e">
        <f>#REF!</f>
        <v>#REF!</v>
      </c>
      <c r="E19" s="340">
        <f>English!C54</f>
        <v>0</v>
      </c>
      <c r="F19" s="339">
        <f>English!H54</f>
        <v>0</v>
      </c>
      <c r="G19" s="341"/>
      <c r="H19" s="335">
        <f>English!O54</f>
        <v>0</v>
      </c>
      <c r="I19" s="337" t="str">
        <f>IF(F19=0," ",H19/F19)</f>
        <v xml:space="preserve"> </v>
      </c>
      <c r="J19" s="341"/>
      <c r="K19" s="335">
        <f>English!R54</f>
        <v>0</v>
      </c>
      <c r="L19" s="334"/>
      <c r="M19" s="528"/>
      <c r="N19" s="328"/>
      <c r="O19" s="319">
        <v>0</v>
      </c>
    </row>
    <row r="20" spans="1:15" ht="24.75" customHeight="1" x14ac:dyDescent="0.35">
      <c r="A20" s="388"/>
      <c r="B20" s="575"/>
      <c r="C20" s="537"/>
      <c r="D20" s="559" t="e">
        <f>#REF!</f>
        <v>#REF!</v>
      </c>
      <c r="E20" s="340">
        <f>English!C55</f>
        <v>126207.37</v>
      </c>
      <c r="F20" s="339">
        <f>English!H55</f>
        <v>10000</v>
      </c>
      <c r="G20" s="338"/>
      <c r="H20" s="335">
        <f>English!O55</f>
        <v>0</v>
      </c>
      <c r="I20" s="402">
        <f>IF(F20=0," ",H20/F20)</f>
        <v>0</v>
      </c>
      <c r="J20" s="336"/>
      <c r="K20" s="335">
        <f>English!R55</f>
        <v>70996.06</v>
      </c>
      <c r="L20" s="334"/>
      <c r="M20" s="528"/>
      <c r="N20" s="328"/>
      <c r="O20" s="319">
        <v>0</v>
      </c>
    </row>
    <row r="21" spans="1:15" ht="7.5" hidden="1" customHeight="1" x14ac:dyDescent="0.35">
      <c r="A21" s="388"/>
      <c r="B21" s="576"/>
      <c r="C21" s="538"/>
      <c r="D21" s="560" t="e">
        <f>#REF!</f>
        <v>#REF!</v>
      </c>
      <c r="E21" s="333"/>
      <c r="F21" s="332"/>
      <c r="G21" s="331"/>
      <c r="H21" s="330"/>
      <c r="I21" s="329"/>
      <c r="J21" s="331"/>
      <c r="K21" s="330"/>
      <c r="L21" s="329"/>
      <c r="M21" s="528"/>
      <c r="N21" s="328"/>
      <c r="O21" s="319">
        <v>0</v>
      </c>
    </row>
    <row r="22" spans="1:15" ht="23.45" customHeight="1" x14ac:dyDescent="0.35">
      <c r="A22" s="388"/>
      <c r="B22" s="358"/>
      <c r="C22" s="536">
        <v>4</v>
      </c>
      <c r="D22" s="558" t="str">
        <f>[1]D1!AP15</f>
        <v>২২৪৩৭৪১০০: বাংলাদেশ রেলওয়ের পশ্চিমাঞ্চলের জন্য  ৫০টি বিজি ও ৫০টি এমজি যাত্রীবাহী ক্যারেজ পুনর্বাসন। (জিওবি), ০১.০৭.২০২২ হতে ৩০.০৬.২০২৭, প্রকল্প পরিচালক, শাহ সুফী নূর মোহাম্মদ, মোবা: ০১৭১১৫০৬১৩৪</v>
      </c>
      <c r="E22" s="346">
        <f>English!C89</f>
        <v>13846.91</v>
      </c>
      <c r="F22" s="345">
        <f>English!H89</f>
        <v>1500</v>
      </c>
      <c r="G22" s="344">
        <f>English!F89</f>
        <v>0</v>
      </c>
      <c r="H22" s="343">
        <f>English!O89</f>
        <v>0</v>
      </c>
      <c r="I22" s="337">
        <f>IF(F22=0," ",H22/F22)</f>
        <v>0</v>
      </c>
      <c r="J22" s="344">
        <f>English!G89</f>
        <v>0.315</v>
      </c>
      <c r="K22" s="343">
        <f>English!R89</f>
        <v>3943.723</v>
      </c>
      <c r="L22" s="342">
        <f>K22/E22</f>
        <v>0.28480888515921604</v>
      </c>
      <c r="M22" s="528" t="str">
        <f>[1]D1!HH15</f>
        <v xml:space="preserve">সিদ্ধান্ত: 
বাস্তবায়ন: </v>
      </c>
      <c r="N22" s="328"/>
    </row>
    <row r="23" spans="1:15" ht="23.45" customHeight="1" x14ac:dyDescent="0.35">
      <c r="A23" s="388"/>
      <c r="B23" s="358"/>
      <c r="C23" s="537"/>
      <c r="D23" s="559"/>
      <c r="E23" s="340">
        <f>English!C90</f>
        <v>0</v>
      </c>
      <c r="F23" s="339">
        <f>English!H90</f>
        <v>0</v>
      </c>
      <c r="G23" s="341"/>
      <c r="H23" s="335">
        <f>English!O90</f>
        <v>0</v>
      </c>
      <c r="I23" s="337" t="str">
        <f>IF(F23=0," ",H23/F23)</f>
        <v xml:space="preserve"> </v>
      </c>
      <c r="J23" s="341"/>
      <c r="K23" s="335">
        <f>English!R90</f>
        <v>0</v>
      </c>
      <c r="L23" s="334"/>
      <c r="M23" s="528"/>
      <c r="N23" s="328"/>
    </row>
    <row r="24" spans="1:15" ht="30" customHeight="1" x14ac:dyDescent="0.35">
      <c r="A24" s="388"/>
      <c r="B24" s="358"/>
      <c r="C24" s="537"/>
      <c r="D24" s="559"/>
      <c r="E24" s="340">
        <f>English!C91</f>
        <v>13846.91</v>
      </c>
      <c r="F24" s="339">
        <f>English!H91</f>
        <v>1500</v>
      </c>
      <c r="G24" s="338"/>
      <c r="H24" s="335">
        <f>English!O91</f>
        <v>0</v>
      </c>
      <c r="I24" s="337">
        <f>IF(F24=0," ",H24/F24)</f>
        <v>0</v>
      </c>
      <c r="J24" s="401"/>
      <c r="K24" s="335">
        <f>English!R91</f>
        <v>3943.723</v>
      </c>
      <c r="L24" s="334"/>
      <c r="M24" s="528"/>
      <c r="N24" s="328"/>
    </row>
    <row r="25" spans="1:15" ht="9.75" customHeight="1" x14ac:dyDescent="0.35">
      <c r="A25" s="388"/>
      <c r="B25" s="358"/>
      <c r="C25" s="538"/>
      <c r="D25" s="560"/>
      <c r="E25" s="333"/>
      <c r="F25" s="332"/>
      <c r="G25" s="331"/>
      <c r="H25" s="330"/>
      <c r="I25" s="329"/>
      <c r="J25" s="331"/>
      <c r="K25" s="330"/>
      <c r="L25" s="329"/>
      <c r="M25" s="528"/>
      <c r="N25" s="328"/>
    </row>
    <row r="26" spans="1:15" ht="15" customHeight="1" x14ac:dyDescent="0.35">
      <c r="A26" s="388"/>
      <c r="B26" s="358"/>
      <c r="C26" s="536">
        <v>5</v>
      </c>
      <c r="D26" s="558" t="str">
        <f>[1]D1!AP18</f>
        <v>২২৪৩৯৬৯০০: ধীরাশ্রম আইসিডি নির্মাণের লক্ষ্যে জমি অধিগ্রহণসহ পুবাইল-ধীরাশ্রম রেল লিংক নির্মাণ। (জিওবি), ০১.১০.২০২৩ হতে ৩০.০৯.২০২৬, প্রকল্প পরিচালক, মোঃ হামিদুর রহমান, মোবা: ০১৭১১৬৯১১৬১</v>
      </c>
      <c r="E26" s="346">
        <f>English!C107</f>
        <v>340288.6</v>
      </c>
      <c r="F26" s="345">
        <f>English!H107</f>
        <v>74100</v>
      </c>
      <c r="G26" s="344">
        <f>English!F107</f>
        <v>5.0000000000000001E-3</v>
      </c>
      <c r="H26" s="343">
        <f>English!O107</f>
        <v>3.08</v>
      </c>
      <c r="I26" s="337">
        <f>IF(F26=0," ",H26/F26)</f>
        <v>4.1565452091767884E-5</v>
      </c>
      <c r="J26" s="344">
        <f>English!G107</f>
        <v>0.26749999999999996</v>
      </c>
      <c r="K26" s="343">
        <f>English!R107</f>
        <v>102.54</v>
      </c>
      <c r="L26" s="342">
        <f>K26/E26</f>
        <v>3.0133245721425877E-4</v>
      </c>
      <c r="M26" s="528" t="str">
        <f>[1]D1!HH18</f>
        <v xml:space="preserve">সিদ্ধান্ত: 
বাস্তবায়ন: </v>
      </c>
      <c r="N26" s="328"/>
    </row>
    <row r="27" spans="1:15" ht="15" customHeight="1" x14ac:dyDescent="0.35">
      <c r="A27" s="388"/>
      <c r="B27" s="358"/>
      <c r="C27" s="537"/>
      <c r="D27" s="559"/>
      <c r="E27" s="340">
        <f>English!C108</f>
        <v>0</v>
      </c>
      <c r="F27" s="339">
        <f>English!H108</f>
        <v>0</v>
      </c>
      <c r="G27" s="341"/>
      <c r="H27" s="335">
        <f>English!O108</f>
        <v>0</v>
      </c>
      <c r="I27" s="337" t="str">
        <f>IF(F27=0," ",H27/F27)</f>
        <v xml:space="preserve"> </v>
      </c>
      <c r="J27" s="341"/>
      <c r="K27" s="335">
        <f>English!R108</f>
        <v>0</v>
      </c>
      <c r="L27" s="334"/>
      <c r="M27" s="528"/>
      <c r="N27" s="328"/>
    </row>
    <row r="28" spans="1:15" ht="15" customHeight="1" x14ac:dyDescent="0.35">
      <c r="A28" s="388"/>
      <c r="B28" s="358"/>
      <c r="C28" s="537"/>
      <c r="D28" s="559"/>
      <c r="E28" s="340">
        <f>English!C109</f>
        <v>340288.6</v>
      </c>
      <c r="F28" s="339">
        <f>English!H109</f>
        <v>74100</v>
      </c>
      <c r="G28" s="338"/>
      <c r="H28" s="335">
        <f>English!O109</f>
        <v>3.08</v>
      </c>
      <c r="I28" s="337">
        <f>IF(F28=0," ",H28/F28)</f>
        <v>4.1565452091767884E-5</v>
      </c>
      <c r="J28" s="336"/>
      <c r="K28" s="335">
        <f>English!R109</f>
        <v>102.54</v>
      </c>
      <c r="L28" s="334"/>
      <c r="M28" s="528"/>
      <c r="N28" s="328"/>
    </row>
    <row r="29" spans="1:15" ht="24.75" customHeight="1" x14ac:dyDescent="0.35">
      <c r="A29" s="388"/>
      <c r="B29" s="358"/>
      <c r="C29" s="538"/>
      <c r="D29" s="560"/>
      <c r="E29" s="333"/>
      <c r="F29" s="332"/>
      <c r="G29" s="331"/>
      <c r="H29" s="330"/>
      <c r="I29" s="329"/>
      <c r="J29" s="331"/>
      <c r="K29" s="330"/>
      <c r="L29" s="329"/>
      <c r="M29" s="528"/>
      <c r="N29" s="328"/>
    </row>
    <row r="30" spans="1:15" ht="20.25" customHeight="1" x14ac:dyDescent="0.35">
      <c r="A30" s="388"/>
      <c r="B30" s="358"/>
      <c r="C30" s="536">
        <v>6</v>
      </c>
      <c r="D30" s="558" t="str">
        <f>[1]D1!AP21</f>
        <v>২২৪৪১৪৮০০: বাংলাদেশ রেলওয়ে পূর্বাঞ্চলের রেলপথ রক্ষণাবেক্ষণ ও পুনর্বাসন প্রকল্প। (জিওবি), ০১.০৭.২০২৫ হতে ৩০.০৬.২০২৯, প্রকল্প পরিচালক , মোঃ তানভিরুল ইসলাম, মোবা: ০১৭১১৫০৬১০১</v>
      </c>
      <c r="E30" s="346">
        <f>English!C125</f>
        <v>179166.21</v>
      </c>
      <c r="F30" s="345">
        <f>English!H125</f>
        <v>10000</v>
      </c>
      <c r="G30" s="344">
        <f>English!F125</f>
        <v>5.0000000000000001E-3</v>
      </c>
      <c r="H30" s="343">
        <f>English!O125</f>
        <v>0</v>
      </c>
      <c r="I30" s="337">
        <f>IF(F30=0," ",H30/F30)</f>
        <v>0</v>
      </c>
      <c r="J30" s="344">
        <f>English!G125</f>
        <v>3.4999999999999996E-2</v>
      </c>
      <c r="K30" s="343">
        <f>English!R125</f>
        <v>4.79</v>
      </c>
      <c r="L30" s="342">
        <f>K30/E30</f>
        <v>2.6734951863970333E-5</v>
      </c>
      <c r="M30" s="528" t="str">
        <f>[1]D1!HH21</f>
        <v xml:space="preserve">সিদ্ধান্ত: 
বাস্তবায়ন: </v>
      </c>
      <c r="N30" s="328"/>
    </row>
    <row r="31" spans="1:15" ht="20.25" customHeight="1" x14ac:dyDescent="0.35">
      <c r="A31" s="388"/>
      <c r="B31" s="358"/>
      <c r="C31" s="537"/>
      <c r="D31" s="559"/>
      <c r="E31" s="340">
        <f>English!C126</f>
        <v>0</v>
      </c>
      <c r="F31" s="339">
        <f>English!H126</f>
        <v>0</v>
      </c>
      <c r="G31" s="341"/>
      <c r="H31" s="335">
        <f>English!O126</f>
        <v>0</v>
      </c>
      <c r="I31" s="337" t="str">
        <f>IF(F31=0," ",H31/F31)</f>
        <v xml:space="preserve"> </v>
      </c>
      <c r="J31" s="341"/>
      <c r="K31" s="335">
        <f>English!R126</f>
        <v>0</v>
      </c>
      <c r="L31" s="334"/>
      <c r="M31" s="528"/>
      <c r="N31" s="328"/>
    </row>
    <row r="32" spans="1:15" ht="20.25" customHeight="1" x14ac:dyDescent="0.35">
      <c r="A32" s="388"/>
      <c r="B32" s="358"/>
      <c r="C32" s="537"/>
      <c r="D32" s="559"/>
      <c r="E32" s="340">
        <f>English!C127</f>
        <v>179166.21</v>
      </c>
      <c r="F32" s="339">
        <f>English!H127</f>
        <v>10000</v>
      </c>
      <c r="G32" s="338"/>
      <c r="H32" s="335">
        <f>English!O127</f>
        <v>0</v>
      </c>
      <c r="I32" s="337">
        <f>IF(F32=0," ",H32/F32)</f>
        <v>0</v>
      </c>
      <c r="J32" s="336"/>
      <c r="K32" s="335">
        <f>English!R127</f>
        <v>4.79</v>
      </c>
      <c r="L32" s="334"/>
      <c r="M32" s="528"/>
      <c r="N32" s="328"/>
    </row>
    <row r="33" spans="1:15" ht="20.25" customHeight="1" x14ac:dyDescent="0.35">
      <c r="A33" s="388"/>
      <c r="B33" s="358"/>
      <c r="C33" s="538"/>
      <c r="D33" s="560"/>
      <c r="E33" s="333"/>
      <c r="F33" s="332"/>
      <c r="G33" s="331"/>
      <c r="H33" s="330"/>
      <c r="I33" s="329"/>
      <c r="J33" s="331"/>
      <c r="K33" s="330"/>
      <c r="L33" s="329"/>
      <c r="M33" s="528"/>
      <c r="N33" s="328"/>
    </row>
    <row r="34" spans="1:15" ht="24" customHeight="1" x14ac:dyDescent="0.35">
      <c r="A34" s="388"/>
      <c r="B34" s="358"/>
      <c r="C34" s="536">
        <v>7</v>
      </c>
      <c r="D34" s="558" t="str">
        <f>[1]D1!AP22</f>
        <v>২২২০১৯৯০০: বাংলাদেশ রেলওয়ে ট্রেনিং একাডেমী আধুনিকায়ন ও সম্প্রসারণের লক্ষ্যে সম্ভাব্যতা সমীক্ষাসহ বিশদ নকশা প্রণয়ন। (জিওবি), ০১.০৭.২০২৫ হতে ৩১.১০.২০২৬, প্রকল্প পরিচালক , জেবুন্নেছা জেরী, মোবা: ০১৭১১৬৯১০২৪</v>
      </c>
      <c r="E34" s="346">
        <f>English!C131</f>
        <v>1528.72</v>
      </c>
      <c r="F34" s="345">
        <f>English!H131</f>
        <v>200</v>
      </c>
      <c r="G34" s="344">
        <f>English!F131</f>
        <v>0</v>
      </c>
      <c r="H34" s="343">
        <f>English!O131</f>
        <v>0</v>
      </c>
      <c r="I34" s="337">
        <f>IF(F34=0," ",H34/F34)</f>
        <v>0</v>
      </c>
      <c r="J34" s="344">
        <f>English!G131</f>
        <v>1.5E-3</v>
      </c>
      <c r="K34" s="343">
        <f>English!R131</f>
        <v>2.25</v>
      </c>
      <c r="L34" s="342">
        <f>K34/E34</f>
        <v>1.4718195614631848E-3</v>
      </c>
      <c r="M34" s="528" t="str">
        <f>[1]D1!HH22</f>
        <v xml:space="preserve">সিদ্ধান্ত: 
বাস্তবায়ন: </v>
      </c>
      <c r="N34" s="328"/>
    </row>
    <row r="35" spans="1:15" ht="24" customHeight="1" x14ac:dyDescent="0.35">
      <c r="A35" s="388"/>
      <c r="B35" s="358"/>
      <c r="C35" s="537"/>
      <c r="D35" s="559"/>
      <c r="E35" s="340">
        <f>English!C132</f>
        <v>0</v>
      </c>
      <c r="F35" s="339">
        <f>English!H132</f>
        <v>0</v>
      </c>
      <c r="G35" s="341"/>
      <c r="H35" s="335">
        <f>English!O132</f>
        <v>0</v>
      </c>
      <c r="I35" s="337" t="str">
        <f>IF(F35=0," ",H35/F35)</f>
        <v xml:space="preserve"> </v>
      </c>
      <c r="J35" s="341"/>
      <c r="K35" s="335">
        <f>English!R132</f>
        <v>0</v>
      </c>
      <c r="L35" s="334"/>
      <c r="M35" s="528"/>
      <c r="N35" s="328"/>
    </row>
    <row r="36" spans="1:15" ht="24" customHeight="1" x14ac:dyDescent="0.35">
      <c r="A36" s="388"/>
      <c r="B36" s="358"/>
      <c r="C36" s="537"/>
      <c r="D36" s="559"/>
      <c r="E36" s="340">
        <f>English!C133</f>
        <v>1528.72</v>
      </c>
      <c r="F36" s="339">
        <f>English!H133</f>
        <v>200</v>
      </c>
      <c r="G36" s="338"/>
      <c r="H36" s="335">
        <f>English!O133</f>
        <v>0</v>
      </c>
      <c r="I36" s="337">
        <f>IF(F36=0," ",H36/F36)</f>
        <v>0</v>
      </c>
      <c r="J36" s="336"/>
      <c r="K36" s="335">
        <f>English!R133</f>
        <v>2.25</v>
      </c>
      <c r="L36" s="334"/>
      <c r="M36" s="528"/>
      <c r="N36" s="328"/>
    </row>
    <row r="37" spans="1:15" ht="24" customHeight="1" x14ac:dyDescent="0.35">
      <c r="A37" s="388"/>
      <c r="B37" s="358"/>
      <c r="C37" s="538"/>
      <c r="D37" s="560"/>
      <c r="E37" s="333"/>
      <c r="F37" s="332"/>
      <c r="G37" s="331"/>
      <c r="H37" s="330"/>
      <c r="I37" s="329"/>
      <c r="J37" s="331"/>
      <c r="K37" s="330"/>
      <c r="L37" s="329"/>
      <c r="M37" s="528"/>
      <c r="N37" s="328"/>
    </row>
    <row r="38" spans="1:15" ht="23.25" customHeight="1" x14ac:dyDescent="0.35">
      <c r="A38" s="388"/>
      <c r="B38" s="358"/>
      <c r="C38" s="536">
        <v>8</v>
      </c>
      <c r="D38" s="558" t="str">
        <f>[1]D1!AP23</f>
        <v>২২৪৪২৫৭০০: বাংলাদেশ রেলওয়ে পশ্চিমাঞ্চলের রেলপথ রক্ষণাবেক্ষণ ও পুনর্বাসন (১ম পর্যায়) (জিওবি), ০১.০৩.২০২৬ হতে ২৮.০২.২০৩১, প্রকল্প পরিচালক (ফোকাল পয়েন্ট কর্মকর্তা), আহম্মদ হোসেন মাসুম, মোবা: ০১৭১১৫০৬১০২</v>
      </c>
      <c r="E38" s="346">
        <f>English!C137</f>
        <v>202858.61</v>
      </c>
      <c r="F38" s="345">
        <f>English!H137</f>
        <v>0</v>
      </c>
      <c r="G38" s="344">
        <f>English!F137</f>
        <v>0</v>
      </c>
      <c r="H38" s="343">
        <f>English!O137</f>
        <v>0</v>
      </c>
      <c r="I38" s="337" t="str">
        <f>IF(F38=0," ",H38/F38)</f>
        <v xml:space="preserve"> </v>
      </c>
      <c r="J38" s="344">
        <f>English!G137</f>
        <v>0</v>
      </c>
      <c r="K38" s="343">
        <f>English!R137</f>
        <v>0</v>
      </c>
      <c r="L38" s="342">
        <f>K38/E38</f>
        <v>0</v>
      </c>
      <c r="M38" s="528" t="str">
        <f>[1]D1!HH26</f>
        <v xml:space="preserve">সিদ্ধান্ত: 
বাস্তবায়ন: </v>
      </c>
      <c r="N38" s="328"/>
    </row>
    <row r="39" spans="1:15" ht="23.25" customHeight="1" x14ac:dyDescent="0.35">
      <c r="A39" s="388"/>
      <c r="B39" s="358"/>
      <c r="C39" s="537"/>
      <c r="D39" s="559"/>
      <c r="E39" s="340">
        <f>English!C138</f>
        <v>0</v>
      </c>
      <c r="F39" s="339">
        <f>English!H138</f>
        <v>0</v>
      </c>
      <c r="G39" s="341"/>
      <c r="H39" s="335">
        <f>English!O138</f>
        <v>0</v>
      </c>
      <c r="I39" s="337" t="str">
        <f>IF(F39=0," ",H39/F39)</f>
        <v xml:space="preserve"> </v>
      </c>
      <c r="J39" s="341"/>
      <c r="K39" s="335">
        <f>English!R138</f>
        <v>0</v>
      </c>
      <c r="L39" s="334"/>
      <c r="M39" s="528"/>
      <c r="N39" s="328"/>
    </row>
    <row r="40" spans="1:15" ht="23.25" customHeight="1" x14ac:dyDescent="0.35">
      <c r="A40" s="388"/>
      <c r="B40" s="358"/>
      <c r="C40" s="537"/>
      <c r="D40" s="559"/>
      <c r="E40" s="340">
        <f>English!C139</f>
        <v>202858.61</v>
      </c>
      <c r="F40" s="339">
        <f>English!H139</f>
        <v>0</v>
      </c>
      <c r="G40" s="338"/>
      <c r="H40" s="335">
        <f>English!O139</f>
        <v>0</v>
      </c>
      <c r="I40" s="337" t="str">
        <f>IF(F40=0," ",H40/F40)</f>
        <v xml:space="preserve"> </v>
      </c>
      <c r="J40" s="336"/>
      <c r="K40" s="335">
        <f>English!R139</f>
        <v>0</v>
      </c>
      <c r="L40" s="334"/>
      <c r="M40" s="528"/>
      <c r="N40" s="328"/>
    </row>
    <row r="41" spans="1:15" ht="23.25" customHeight="1" x14ac:dyDescent="0.35">
      <c r="A41" s="388"/>
      <c r="B41" s="358"/>
      <c r="C41" s="538"/>
      <c r="D41" s="560"/>
      <c r="E41" s="333"/>
      <c r="F41" s="332"/>
      <c r="G41" s="331"/>
      <c r="H41" s="330"/>
      <c r="I41" s="329"/>
      <c r="J41" s="331"/>
      <c r="K41" s="330"/>
      <c r="L41" s="329"/>
      <c r="M41" s="528"/>
      <c r="N41" s="328"/>
    </row>
    <row r="42" spans="1:15" ht="19.5" customHeight="1" x14ac:dyDescent="0.35">
      <c r="A42" s="388"/>
      <c r="B42" s="358"/>
      <c r="C42" s="536"/>
      <c r="D42" s="530" t="s">
        <v>82</v>
      </c>
      <c r="E42" s="346">
        <f t="shared" ref="E42:F45" si="0">E10+E14+E18+E22+E26+E30+E34+E38</f>
        <v>897250.16999999993</v>
      </c>
      <c r="F42" s="345">
        <f t="shared" si="0"/>
        <v>98674</v>
      </c>
      <c r="G42" s="377"/>
      <c r="H42" s="343">
        <f>H10+H14+H18+H22+H26+H30+H34+H38</f>
        <v>3.08</v>
      </c>
      <c r="I42" s="337">
        <f>IF(F42=0," ",H42/F42)</f>
        <v>3.1213896264466832E-5</v>
      </c>
      <c r="J42" s="377"/>
      <c r="K42" s="343">
        <f>K10+K14+K18+K22+K26+K30+K34+K38</f>
        <v>104643.19799999997</v>
      </c>
      <c r="L42" s="342">
        <f>K42/E42</f>
        <v>0.11662655689438318</v>
      </c>
      <c r="M42" s="525"/>
      <c r="N42" s="328"/>
      <c r="O42" s="319" t="s">
        <v>82</v>
      </c>
    </row>
    <row r="43" spans="1:15" ht="19.5" customHeight="1" x14ac:dyDescent="0.35">
      <c r="A43" s="388"/>
      <c r="B43" s="358"/>
      <c r="C43" s="537"/>
      <c r="D43" s="563"/>
      <c r="E43" s="340">
        <f t="shared" si="0"/>
        <v>0</v>
      </c>
      <c r="F43" s="339">
        <f t="shared" si="0"/>
        <v>0</v>
      </c>
      <c r="G43" s="341">
        <f>G11+G15+G23+G27+G31+G35+G39</f>
        <v>0</v>
      </c>
      <c r="H43" s="335">
        <f>H11+H15+H19+H23+H27+H31+H35+H39</f>
        <v>0</v>
      </c>
      <c r="I43" s="337" t="str">
        <f>IF(F43=0," ",H43/F43)</f>
        <v xml:space="preserve"> </v>
      </c>
      <c r="J43" s="341">
        <f>J11+J15+J23+J27+J31+J35+J39</f>
        <v>0</v>
      </c>
      <c r="K43" s="335">
        <f>K11+K15+K19+K23+K27+K31+K35+K39</f>
        <v>0</v>
      </c>
      <c r="L43" s="334"/>
      <c r="M43" s="526"/>
      <c r="N43" s="328"/>
    </row>
    <row r="44" spans="1:15" ht="19.5" customHeight="1" x14ac:dyDescent="0.35">
      <c r="A44" s="388"/>
      <c r="B44" s="358"/>
      <c r="C44" s="537"/>
      <c r="D44" s="563"/>
      <c r="E44" s="340">
        <f t="shared" si="0"/>
        <v>897250.16999999993</v>
      </c>
      <c r="F44" s="339">
        <f t="shared" si="0"/>
        <v>98674</v>
      </c>
      <c r="G44" s="338">
        <f>G12+G16+G24+G28+G32+G36+G40</f>
        <v>0</v>
      </c>
      <c r="H44" s="335">
        <f>H12+H16+H20+H24+H28+H32+H36+H40</f>
        <v>3.08</v>
      </c>
      <c r="I44" s="337">
        <f>IF(F44=0," ",H44/F44)</f>
        <v>3.1213896264466832E-5</v>
      </c>
      <c r="J44" s="336">
        <f>J12+J16+J24+J28+J32+J36+J40</f>
        <v>0</v>
      </c>
      <c r="K44" s="335">
        <f>K12+K16+K20+K24+K28+K32+K36+K40</f>
        <v>104643.19799999997</v>
      </c>
      <c r="L44" s="334"/>
      <c r="M44" s="526"/>
      <c r="N44" s="328"/>
    </row>
    <row r="45" spans="1:15" ht="19.5" customHeight="1" x14ac:dyDescent="0.35">
      <c r="A45" s="388"/>
      <c r="B45" s="358"/>
      <c r="C45" s="538"/>
      <c r="D45" s="564"/>
      <c r="E45" s="333">
        <f t="shared" si="0"/>
        <v>0</v>
      </c>
      <c r="F45" s="332">
        <f t="shared" si="0"/>
        <v>0</v>
      </c>
      <c r="G45" s="331"/>
      <c r="H45" s="330">
        <f>H13+H17+H21+H25+H29+H33+H37+H41</f>
        <v>0</v>
      </c>
      <c r="I45" s="329"/>
      <c r="J45" s="331">
        <f>O45</f>
        <v>0</v>
      </c>
      <c r="K45" s="330">
        <f>K13+K17+K21+K25+K29+K33+K37+K41</f>
        <v>0</v>
      </c>
      <c r="L45" s="329"/>
      <c r="M45" s="527"/>
      <c r="N45" s="328"/>
    </row>
    <row r="46" spans="1:15" ht="16.5" customHeight="1" x14ac:dyDescent="0.35">
      <c r="A46" s="388"/>
      <c r="B46" s="358"/>
      <c r="C46" s="384"/>
      <c r="D46" s="389" t="s">
        <v>81</v>
      </c>
      <c r="E46" s="379"/>
      <c r="F46" s="379"/>
      <c r="G46" s="380"/>
      <c r="H46" s="382"/>
      <c r="I46" s="381"/>
      <c r="J46" s="380"/>
      <c r="K46" s="379"/>
      <c r="L46" s="378"/>
      <c r="M46" s="363"/>
      <c r="N46" s="328"/>
      <c r="O46" s="319" t="s">
        <v>81</v>
      </c>
    </row>
    <row r="47" spans="1:15" ht="19.5" customHeight="1" x14ac:dyDescent="0.35">
      <c r="A47" s="388"/>
      <c r="B47" s="400"/>
      <c r="C47" s="536">
        <v>9</v>
      </c>
      <c r="D47" s="561" t="str">
        <f>[1]D1!AP16</f>
        <v>২২৪৩৭৪২০০: ২০২২ সালের বন্যায় মারাত্মকভাবে ক্ষতিগ্রস্ত বাংলাদেশ রেলওয়ের সিলেট-ছাতকবাজার সেকশন (মিটারগেজ) পুনর্বাসন। (এডিবি), ০১.০৪.২০২৩ হতে ৩০.০৬.২০২৭, প্রকল্প পরিচালক, মোহাম্মদ মহিউদ্দিন আরিফ, মোবা: ০১৭১১৬৯১০৫৭</v>
      </c>
      <c r="E47" s="346">
        <f>English!C95</f>
        <v>24159.5</v>
      </c>
      <c r="F47" s="345">
        <f>English!H95</f>
        <v>9580</v>
      </c>
      <c r="G47" s="344">
        <f>English!F95</f>
        <v>0.01</v>
      </c>
      <c r="H47" s="343">
        <f>English!O95</f>
        <v>0</v>
      </c>
      <c r="I47" s="337">
        <f>IF(F47=0," ",H47/F47)</f>
        <v>0</v>
      </c>
      <c r="J47" s="344">
        <f>English!G95</f>
        <v>0.2</v>
      </c>
      <c r="K47" s="343">
        <f>English!R95</f>
        <v>4416.3329999999996</v>
      </c>
      <c r="L47" s="342">
        <f>K47/E47</f>
        <v>0.18279902315859184</v>
      </c>
      <c r="M47" s="396" t="str">
        <f>[1]D1!HH16</f>
        <v xml:space="preserve">সিদ্ধান্ত: 
বাস্তবায়ন: </v>
      </c>
      <c r="N47" s="328"/>
      <c r="O47" s="319" t="s">
        <v>80</v>
      </c>
    </row>
    <row r="48" spans="1:15" ht="19.5" customHeight="1" x14ac:dyDescent="0.35">
      <c r="A48" s="388"/>
      <c r="B48" s="400"/>
      <c r="C48" s="537"/>
      <c r="D48" s="534"/>
      <c r="E48" s="340">
        <f>English!C96</f>
        <v>18483.16</v>
      </c>
      <c r="F48" s="339">
        <f>English!H96</f>
        <v>8580</v>
      </c>
      <c r="G48" s="341"/>
      <c r="H48" s="335">
        <f>English!O96</f>
        <v>0</v>
      </c>
      <c r="I48" s="337">
        <f>IF(F48=0," ",H48/F48)</f>
        <v>0</v>
      </c>
      <c r="J48" s="341"/>
      <c r="K48" s="335">
        <f>English!R96</f>
        <v>3696.67</v>
      </c>
      <c r="L48" s="334"/>
      <c r="M48" s="396" t="e">
        <f>#REF!</f>
        <v>#REF!</v>
      </c>
      <c r="N48" s="328"/>
      <c r="O48" s="319">
        <v>0</v>
      </c>
    </row>
    <row r="49" spans="1:23" ht="22.5" customHeight="1" x14ac:dyDescent="0.35">
      <c r="A49" s="388"/>
      <c r="B49" s="400"/>
      <c r="C49" s="537"/>
      <c r="D49" s="534"/>
      <c r="E49" s="340">
        <f>English!C97</f>
        <v>5676.34</v>
      </c>
      <c r="F49" s="339">
        <f>English!H97</f>
        <v>1000</v>
      </c>
      <c r="G49" s="338"/>
      <c r="H49" s="335">
        <f>English!O97</f>
        <v>0</v>
      </c>
      <c r="I49" s="337">
        <f>IF(F49=0," ",H49/F49)</f>
        <v>0</v>
      </c>
      <c r="J49" s="336"/>
      <c r="K49" s="335">
        <f>English!R97</f>
        <v>719.66299999999956</v>
      </c>
      <c r="L49" s="334"/>
      <c r="M49" s="396" t="e">
        <f>#REF!</f>
        <v>#REF!</v>
      </c>
      <c r="N49" s="328"/>
      <c r="O49" s="319">
        <v>0</v>
      </c>
    </row>
    <row r="50" spans="1:23" ht="26.25" customHeight="1" x14ac:dyDescent="0.35">
      <c r="A50" s="388"/>
      <c r="B50" s="400"/>
      <c r="C50" s="538"/>
      <c r="D50" s="535"/>
      <c r="E50" s="333"/>
      <c r="F50" s="332"/>
      <c r="G50" s="331"/>
      <c r="H50" s="330"/>
      <c r="I50" s="329"/>
      <c r="J50" s="331"/>
      <c r="K50" s="330"/>
      <c r="L50" s="329"/>
      <c r="M50" s="396" t="e">
        <f>#REF!</f>
        <v>#REF!</v>
      </c>
      <c r="N50" s="328"/>
    </row>
    <row r="51" spans="1:23" ht="15.75" customHeight="1" x14ac:dyDescent="0.35">
      <c r="A51" s="388"/>
      <c r="B51" s="400"/>
      <c r="C51" s="536">
        <v>10</v>
      </c>
      <c r="D51" s="561" t="str">
        <f>[1]D1!AP19</f>
        <v>২২৪৩৯৪০০০: চট্টগ্রাম- দোহাজারী মিটার গেজ রেলপথকে ডুয়েল গেজ রেলপথে রূপান্তর। (এডিবি), ০১.০৭.২০২৩ হতে ৩০.০৬.২০২৮ , প্রকল্প পরিচালক , মোঃ আসাদুল হক, মোবা: ০১৭১১৬৯১৬৬৪</v>
      </c>
      <c r="E51" s="346">
        <f>English!C113</f>
        <v>1079708.52</v>
      </c>
      <c r="F51" s="345">
        <f>English!H113</f>
        <v>105500</v>
      </c>
      <c r="G51" s="344">
        <f>English!F113</f>
        <v>0</v>
      </c>
      <c r="H51" s="343">
        <f>English!O113</f>
        <v>4.4400000000000004</v>
      </c>
      <c r="I51" s="337">
        <f>IF(F51=0," ",H51/F51)</f>
        <v>4.2085308056872039E-5</v>
      </c>
      <c r="J51" s="344">
        <f>English!G113</f>
        <v>5.5099999999999996E-2</v>
      </c>
      <c r="K51" s="343">
        <f>English!R113</f>
        <v>46.769999999999989</v>
      </c>
      <c r="L51" s="342">
        <f>K51/E51</f>
        <v>4.3317246399055909E-5</v>
      </c>
      <c r="M51" s="562" t="str">
        <f>[1]D1!HH19</f>
        <v xml:space="preserve">সিদ্ধান্ত: 
বাস্তবায়ন: </v>
      </c>
      <c r="N51" s="328"/>
    </row>
    <row r="52" spans="1:23" ht="16.5" customHeight="1" x14ac:dyDescent="0.35">
      <c r="A52" s="388"/>
      <c r="B52" s="400"/>
      <c r="C52" s="537"/>
      <c r="D52" s="534"/>
      <c r="E52" s="340">
        <f>English!C114</f>
        <v>708564.52</v>
      </c>
      <c r="F52" s="339">
        <f>English!H114</f>
        <v>102500</v>
      </c>
      <c r="G52" s="341"/>
      <c r="H52" s="335">
        <f>English!O114</f>
        <v>0</v>
      </c>
      <c r="I52" s="337">
        <f>IF(F52=0," ",H52/F52)</f>
        <v>0</v>
      </c>
      <c r="J52" s="341"/>
      <c r="K52" s="335">
        <f>English!R114</f>
        <v>0</v>
      </c>
      <c r="L52" s="334"/>
      <c r="M52" s="562"/>
      <c r="N52" s="328"/>
    </row>
    <row r="53" spans="1:23" ht="14.25" customHeight="1" x14ac:dyDescent="0.35">
      <c r="A53" s="388"/>
      <c r="B53" s="400"/>
      <c r="C53" s="537"/>
      <c r="D53" s="534"/>
      <c r="E53" s="340">
        <f>English!C115</f>
        <v>371144</v>
      </c>
      <c r="F53" s="339">
        <f>English!H115</f>
        <v>3000</v>
      </c>
      <c r="G53" s="338"/>
      <c r="H53" s="335">
        <f>English!O115</f>
        <v>4.4400000000000004</v>
      </c>
      <c r="I53" s="337">
        <f>IF(F53=0," ",H53/F53)</f>
        <v>1.4800000000000002E-3</v>
      </c>
      <c r="J53" s="336"/>
      <c r="K53" s="335">
        <f>English!R115</f>
        <v>46.769999999999989</v>
      </c>
      <c r="L53" s="334"/>
      <c r="M53" s="562"/>
      <c r="N53" s="328"/>
    </row>
    <row r="54" spans="1:23" ht="21.75" customHeight="1" x14ac:dyDescent="0.35">
      <c r="A54" s="388"/>
      <c r="B54" s="400"/>
      <c r="C54" s="538"/>
      <c r="D54" s="535"/>
      <c r="E54" s="333"/>
      <c r="F54" s="332"/>
      <c r="G54" s="331"/>
      <c r="H54" s="330"/>
      <c r="I54" s="329"/>
      <c r="J54" s="331"/>
      <c r="K54" s="330"/>
      <c r="L54" s="329"/>
      <c r="M54" s="562"/>
      <c r="N54" s="328"/>
    </row>
    <row r="55" spans="1:23" ht="16.5" customHeight="1" x14ac:dyDescent="0.35">
      <c r="A55" s="388"/>
      <c r="B55" s="399"/>
      <c r="C55" s="536"/>
      <c r="D55" s="530" t="s">
        <v>79</v>
      </c>
      <c r="E55" s="346">
        <f t="shared" ref="E55:F58" si="1">E47+E51</f>
        <v>1103868.02</v>
      </c>
      <c r="F55" s="345">
        <f t="shared" si="1"/>
        <v>115080</v>
      </c>
      <c r="G55" s="344"/>
      <c r="H55" s="343">
        <f>H47+H51</f>
        <v>4.4400000000000004</v>
      </c>
      <c r="I55" s="337">
        <f>IF(F55=0," ",H55/F55)</f>
        <v>3.8581856100104282E-5</v>
      </c>
      <c r="J55" s="344"/>
      <c r="K55" s="343">
        <f>K47+K51</f>
        <v>4463.1030000000001</v>
      </c>
      <c r="L55" s="342">
        <f>K55/E55</f>
        <v>4.0431491076261088E-3</v>
      </c>
      <c r="M55" s="562"/>
      <c r="N55" s="328"/>
      <c r="O55" s="319" t="s">
        <v>79</v>
      </c>
    </row>
    <row r="56" spans="1:23" ht="16.5" customHeight="1" x14ac:dyDescent="0.35">
      <c r="A56" s="388"/>
      <c r="B56" s="399"/>
      <c r="C56" s="537"/>
      <c r="D56" s="531"/>
      <c r="E56" s="340">
        <f t="shared" si="1"/>
        <v>727047.68000000005</v>
      </c>
      <c r="F56" s="339">
        <f t="shared" si="1"/>
        <v>111080</v>
      </c>
      <c r="G56" s="341"/>
      <c r="H56" s="335">
        <f>H48+H52</f>
        <v>0</v>
      </c>
      <c r="I56" s="337">
        <f>IF(F56=0," ",H56/F56)</f>
        <v>0</v>
      </c>
      <c r="J56" s="341"/>
      <c r="K56" s="335">
        <f>K48+K52</f>
        <v>3696.67</v>
      </c>
      <c r="L56" s="334"/>
      <c r="M56" s="562"/>
      <c r="N56" s="328"/>
    </row>
    <row r="57" spans="1:23" ht="22.5" customHeight="1" x14ac:dyDescent="0.35">
      <c r="A57" s="388"/>
      <c r="B57" s="399"/>
      <c r="C57" s="537"/>
      <c r="D57" s="531"/>
      <c r="E57" s="340">
        <f t="shared" si="1"/>
        <v>376820.34</v>
      </c>
      <c r="F57" s="339">
        <f t="shared" si="1"/>
        <v>4000</v>
      </c>
      <c r="G57" s="338"/>
      <c r="H57" s="335">
        <f>H49+H53</f>
        <v>4.4400000000000004</v>
      </c>
      <c r="I57" s="337">
        <f>IF(F57=0," ",H57/F57)</f>
        <v>1.1100000000000001E-3</v>
      </c>
      <c r="J57" s="336"/>
      <c r="K57" s="335">
        <f>K49+K53</f>
        <v>766.43299999999954</v>
      </c>
      <c r="L57" s="334"/>
      <c r="M57" s="562"/>
      <c r="N57" s="328"/>
    </row>
    <row r="58" spans="1:23" ht="22.5" customHeight="1" x14ac:dyDescent="0.35">
      <c r="A58" s="388"/>
      <c r="B58" s="399"/>
      <c r="C58" s="538"/>
      <c r="D58" s="532"/>
      <c r="E58" s="333">
        <f t="shared" si="1"/>
        <v>0</v>
      </c>
      <c r="F58" s="332">
        <f t="shared" si="1"/>
        <v>0</v>
      </c>
      <c r="G58" s="331"/>
      <c r="H58" s="330">
        <f>+H50+H54</f>
        <v>0</v>
      </c>
      <c r="I58" s="329"/>
      <c r="J58" s="331"/>
      <c r="K58" s="330">
        <f>K50+K54</f>
        <v>0</v>
      </c>
      <c r="L58" s="329"/>
      <c r="M58" s="562"/>
      <c r="N58" s="328"/>
    </row>
    <row r="59" spans="1:23" ht="22.5" customHeight="1" x14ac:dyDescent="0.35">
      <c r="A59" s="388"/>
      <c r="B59" s="359"/>
      <c r="C59" s="394"/>
      <c r="D59" s="393" t="s">
        <v>78</v>
      </c>
      <c r="E59" s="379"/>
      <c r="F59" s="379"/>
      <c r="G59" s="380"/>
      <c r="H59" s="382"/>
      <c r="I59" s="398"/>
      <c r="J59" s="380"/>
      <c r="K59" s="379"/>
      <c r="L59" s="397"/>
      <c r="M59" s="396"/>
      <c r="N59" s="328"/>
      <c r="O59" s="319" t="s">
        <v>78</v>
      </c>
    </row>
    <row r="60" spans="1:23" ht="21.6" customHeight="1" x14ac:dyDescent="0.35">
      <c r="A60" s="607">
        <v>7</v>
      </c>
      <c r="B60" s="555" t="str">
        <f>English!B23</f>
        <v>224089700: Construction of a Dual Gauge Line Parallel to The Existing Meter Gauge Line in Dhaka-Narayanganj Section (1st Revised).(DRGA) (01.07.2014 to 30.06.2026), Project Director, Md. Selim Rouf, Mobile: 01325087301</v>
      </c>
      <c r="C60" s="615">
        <v>11</v>
      </c>
      <c r="D60" s="533" t="str">
        <f>[1]D1!AP4</f>
        <v>২২৪০৮৯৭০০: ঢাকা-নারায়ণগঞ্জ সেকশনে বিদ্যমান মিটারগেজ রেল লাইনের সমান্তরাল একটি ডুয়েলগেজ রেল লাইন নির্মাণ (১ম সংশোধিত)। (ডিআরজিএ), ০১.০৭.২০১৪ হতে ৩০.০৬.২০২৬, প্রকল্প পরিচালক, মোঃ সেলিম রউফ, মোবা: ০১৩২৫০৮৭৩০১</v>
      </c>
      <c r="E60" s="346">
        <f>English!C23</f>
        <v>65834.600000000006</v>
      </c>
      <c r="F60" s="345">
        <f>English!H23</f>
        <v>1651</v>
      </c>
      <c r="G60" s="344">
        <f>English!F23</f>
        <v>0.02</v>
      </c>
      <c r="H60" s="343">
        <f>English!O23</f>
        <v>0</v>
      </c>
      <c r="I60" s="337">
        <f>IF(F60=0," ",H60/F60)</f>
        <v>0</v>
      </c>
      <c r="J60" s="344">
        <f>English!G23</f>
        <v>0.64</v>
      </c>
      <c r="K60" s="343">
        <f>English!R23</f>
        <v>26449.460000000003</v>
      </c>
      <c r="L60" s="342">
        <f>K60/E60</f>
        <v>0.40175621937400696</v>
      </c>
      <c r="M60" s="528" t="str">
        <f>[1]D1!HH4</f>
        <v xml:space="preserve">সিদ্ধান্ত: 
বাস্তবায়ন: </v>
      </c>
      <c r="N60" s="328"/>
      <c r="O60" s="319" t="s">
        <v>77</v>
      </c>
      <c r="W60" s="318">
        <v>23</v>
      </c>
    </row>
    <row r="61" spans="1:23" ht="11.25" customHeight="1" x14ac:dyDescent="0.35">
      <c r="A61" s="608"/>
      <c r="B61" s="556"/>
      <c r="C61" s="615"/>
      <c r="D61" s="534"/>
      <c r="E61" s="340">
        <f>English!C24</f>
        <v>0</v>
      </c>
      <c r="F61" s="339">
        <f>English!H24</f>
        <v>0</v>
      </c>
      <c r="G61" s="341"/>
      <c r="H61" s="335">
        <f>English!O24</f>
        <v>0</v>
      </c>
      <c r="I61" s="337" t="str">
        <f>IF(F61=0," ",H61/F61)</f>
        <v xml:space="preserve"> </v>
      </c>
      <c r="J61" s="341"/>
      <c r="K61" s="335">
        <f>English!R24</f>
        <v>0</v>
      </c>
      <c r="L61" s="334"/>
      <c r="M61" s="528"/>
      <c r="N61" s="328"/>
    </row>
    <row r="62" spans="1:23" ht="18.75" customHeight="1" x14ac:dyDescent="0.35">
      <c r="A62" s="608"/>
      <c r="B62" s="556"/>
      <c r="C62" s="615"/>
      <c r="D62" s="534"/>
      <c r="E62" s="340">
        <f>English!C25</f>
        <v>65834.600000000006</v>
      </c>
      <c r="F62" s="339">
        <f>English!H25</f>
        <v>1651</v>
      </c>
      <c r="G62" s="338"/>
      <c r="H62" s="335">
        <f>English!O25</f>
        <v>0</v>
      </c>
      <c r="I62" s="337">
        <f>IF(F62=0," ",H62/F62)</f>
        <v>0</v>
      </c>
      <c r="J62" s="336"/>
      <c r="K62" s="335">
        <f>English!R25</f>
        <v>26449.460000000003</v>
      </c>
      <c r="L62" s="334"/>
      <c r="M62" s="528"/>
      <c r="N62" s="328"/>
    </row>
    <row r="63" spans="1:23" ht="30" customHeight="1" x14ac:dyDescent="0.35">
      <c r="A63" s="609"/>
      <c r="B63" s="557"/>
      <c r="C63" s="615"/>
      <c r="D63" s="535"/>
      <c r="E63" s="333">
        <f>[1]D1!AY4</f>
        <v>24954.51</v>
      </c>
      <c r="F63" s="332"/>
      <c r="G63" s="331"/>
      <c r="H63" s="330"/>
      <c r="I63" s="329"/>
      <c r="J63" s="331"/>
      <c r="K63" s="330"/>
      <c r="L63" s="329"/>
      <c r="M63" s="528"/>
      <c r="N63" s="328"/>
    </row>
    <row r="64" spans="1:23" ht="18.600000000000001" customHeight="1" x14ac:dyDescent="0.35">
      <c r="A64" s="387"/>
      <c r="B64" s="386"/>
      <c r="C64" s="394"/>
      <c r="D64" s="393" t="s">
        <v>76</v>
      </c>
      <c r="E64" s="379"/>
      <c r="F64" s="379"/>
      <c r="G64" s="380"/>
      <c r="H64" s="382"/>
      <c r="I64" s="381"/>
      <c r="J64" s="380"/>
      <c r="K64" s="379"/>
      <c r="L64" s="378"/>
      <c r="M64" s="363"/>
      <c r="N64" s="328"/>
      <c r="O64" s="319" t="s">
        <v>76</v>
      </c>
    </row>
    <row r="65" spans="1:15" ht="16.5" customHeight="1" x14ac:dyDescent="0.35">
      <c r="A65" s="607" t="e">
        <f>#REF!</f>
        <v>#REF!</v>
      </c>
      <c r="B65" s="574" t="e">
        <f>#REF!</f>
        <v>#REF!</v>
      </c>
      <c r="C65" s="615">
        <v>12</v>
      </c>
      <c r="D65" s="565" t="str">
        <f>[1]D1!AP8</f>
        <v>২২৪০৮৮২০০: যমুনা রেল সেতু প্রকল্প (২য় সংশোধিত)। (জাইকা), ০১.০৭.২০১৬ হতে ৩০.০৬.২০২৭, প্রকল্প পরিচালক, আল ফাত্তাহ মোঃ মাসউদুর রহমান, মোবা: ০১৭১১৫০৬১০৫</v>
      </c>
      <c r="E65" s="346">
        <f>English!C47</f>
        <v>1659080.3</v>
      </c>
      <c r="F65" s="345">
        <f>English!H47</f>
        <v>35610</v>
      </c>
      <c r="G65" s="344">
        <f>English!F47</f>
        <v>0</v>
      </c>
      <c r="H65" s="343">
        <f>English!O47</f>
        <v>0.8</v>
      </c>
      <c r="I65" s="337">
        <f>IF(F65=0," ",H65/F65)</f>
        <v>2.2465599550688009E-5</v>
      </c>
      <c r="J65" s="344">
        <f>English!G47</f>
        <v>0.99370000000000003</v>
      </c>
      <c r="K65" s="343">
        <f>English!R47</f>
        <v>1434543.23</v>
      </c>
      <c r="L65" s="342">
        <f>K65/E65</f>
        <v>0.86466172252180917</v>
      </c>
      <c r="M65" s="528" t="str">
        <f>[1]D1!HH8</f>
        <v xml:space="preserve">সিদ্ধান্ত: 
বাস্তবায়ন: </v>
      </c>
      <c r="N65" s="328"/>
      <c r="O65" s="319" t="s">
        <v>75</v>
      </c>
    </row>
    <row r="66" spans="1:15" ht="16.5" customHeight="1" x14ac:dyDescent="0.35">
      <c r="A66" s="608" t="e">
        <f>#REF!</f>
        <v>#REF!</v>
      </c>
      <c r="B66" s="575" t="e">
        <f>#REF!</f>
        <v>#REF!</v>
      </c>
      <c r="C66" s="615" t="e">
        <f>#REF!</f>
        <v>#REF!</v>
      </c>
      <c r="D66" s="566" t="e">
        <f>#REF!</f>
        <v>#REF!</v>
      </c>
      <c r="E66" s="340">
        <f>English!C48</f>
        <v>1197205</v>
      </c>
      <c r="F66" s="339">
        <f>English!H48</f>
        <v>23610</v>
      </c>
      <c r="G66" s="341"/>
      <c r="H66" s="335">
        <f>English!O48</f>
        <v>0</v>
      </c>
      <c r="I66" s="337">
        <f>IF(F66=0," ",H66/F66)</f>
        <v>0</v>
      </c>
      <c r="J66" s="341"/>
      <c r="K66" s="335">
        <f>English!R48</f>
        <v>1137616.6000000001</v>
      </c>
      <c r="L66" s="334"/>
      <c r="M66" s="528" t="e">
        <f>#REF!</f>
        <v>#REF!</v>
      </c>
      <c r="N66" s="328"/>
      <c r="O66" s="319">
        <v>0</v>
      </c>
    </row>
    <row r="67" spans="1:15" ht="16.5" customHeight="1" x14ac:dyDescent="0.35">
      <c r="A67" s="608" t="e">
        <f>#REF!</f>
        <v>#REF!</v>
      </c>
      <c r="B67" s="575" t="e">
        <f>#REF!</f>
        <v>#REF!</v>
      </c>
      <c r="C67" s="615" t="e">
        <f>#REF!</f>
        <v>#REF!</v>
      </c>
      <c r="D67" s="566" t="e">
        <f>#REF!</f>
        <v>#REF!</v>
      </c>
      <c r="E67" s="340">
        <f>English!C49</f>
        <v>461875.30000000005</v>
      </c>
      <c r="F67" s="339">
        <f>English!H49</f>
        <v>12000</v>
      </c>
      <c r="G67" s="338"/>
      <c r="H67" s="335">
        <f>English!O49</f>
        <v>0.8</v>
      </c>
      <c r="I67" s="337">
        <f>IF(F67=0," ",H67/F67)</f>
        <v>6.666666666666667E-5</v>
      </c>
      <c r="J67" s="336">
        <f>O67</f>
        <v>0</v>
      </c>
      <c r="K67" s="335">
        <f>English!R49</f>
        <v>296926.62999999989</v>
      </c>
      <c r="L67" s="334"/>
      <c r="M67" s="528" t="e">
        <f>#REF!</f>
        <v>#REF!</v>
      </c>
      <c r="N67" s="328"/>
      <c r="O67" s="319">
        <v>0</v>
      </c>
    </row>
    <row r="68" spans="1:15" ht="16.5" customHeight="1" x14ac:dyDescent="0.35">
      <c r="A68" s="609" t="e">
        <f>#REF!</f>
        <v>#REF!</v>
      </c>
      <c r="B68" s="576" t="e">
        <f>#REF!</f>
        <v>#REF!</v>
      </c>
      <c r="C68" s="615" t="e">
        <f>#REF!</f>
        <v>#REF!</v>
      </c>
      <c r="D68" s="567" t="e">
        <f>#REF!</f>
        <v>#REF!</v>
      </c>
      <c r="E68" s="333"/>
      <c r="F68" s="332"/>
      <c r="G68" s="331"/>
      <c r="H68" s="330"/>
      <c r="I68" s="329"/>
      <c r="J68" s="331"/>
      <c r="K68" s="330"/>
      <c r="L68" s="329"/>
      <c r="M68" s="528" t="e">
        <f>#REF!</f>
        <v>#REF!</v>
      </c>
      <c r="N68" s="328"/>
      <c r="O68" s="319">
        <v>0</v>
      </c>
    </row>
    <row r="69" spans="1:15" ht="16.5" customHeight="1" x14ac:dyDescent="0.35">
      <c r="A69" s="571" t="e">
        <f>#REF!</f>
        <v>#REF!</v>
      </c>
      <c r="B69" s="574" t="e">
        <f>#REF!</f>
        <v>#REF!</v>
      </c>
      <c r="C69" s="536">
        <v>13</v>
      </c>
      <c r="D69" s="533" t="str">
        <f>[1]D1!AP12</f>
        <v>২২৪২৭১৮০০: বাংলাদেশ রেলওয়ের জয়দেবপুর হতে ঈশ্বরদী পর্যন্ত ডুয়েল গেজ ডাবল লাইন নির্মাণ প্রকল্প। (জাইকা), ০১.০১.২০১৯ হতে ৩১.১২.২০২৭, প্রকল্প পরিচালক, মোঃ মনিরুল ইসলাম ফিরোজী, মোবা: ০১৭১১৫৬৪৫৭৫</v>
      </c>
      <c r="E69" s="346">
        <f>English!C71</f>
        <v>1425061.39</v>
      </c>
      <c r="F69" s="345">
        <f>English!H71</f>
        <v>5677</v>
      </c>
      <c r="G69" s="344">
        <f>English!F71</f>
        <v>5.0000000000000001E-4</v>
      </c>
      <c r="H69" s="343">
        <f>English!O71</f>
        <v>4.1399999999999997</v>
      </c>
      <c r="I69" s="337">
        <f>IF(F69=0," ",H69/F69)</f>
        <v>7.292584111326404E-4</v>
      </c>
      <c r="J69" s="344">
        <f>English!G71</f>
        <v>8.0500000000000002E-2</v>
      </c>
      <c r="K69" s="343">
        <f>English!R71</f>
        <v>40209.660000000003</v>
      </c>
      <c r="L69" s="342">
        <f>K69/E69</f>
        <v>2.8216089694213107E-2</v>
      </c>
      <c r="M69" s="525" t="str">
        <f>[1]D1!HH12</f>
        <v xml:space="preserve">সিদ্ধান্ত: 
বাস্তবায়ন: </v>
      </c>
      <c r="N69" s="328"/>
      <c r="O69" s="319" t="s">
        <v>73</v>
      </c>
    </row>
    <row r="70" spans="1:15" ht="16.5" customHeight="1" x14ac:dyDescent="0.35">
      <c r="A70" s="572" t="e">
        <f>#REF!</f>
        <v>#REF!</v>
      </c>
      <c r="B70" s="575" t="e">
        <f>#REF!</f>
        <v>#REF!</v>
      </c>
      <c r="C70" s="537" t="e">
        <f>#REF!</f>
        <v>#REF!</v>
      </c>
      <c r="D70" s="534" t="e">
        <f>#REF!</f>
        <v>#REF!</v>
      </c>
      <c r="E70" s="340">
        <f>English!C72</f>
        <v>875675.78999999992</v>
      </c>
      <c r="F70" s="339">
        <f>English!H72</f>
        <v>0</v>
      </c>
      <c r="G70" s="341"/>
      <c r="H70" s="335">
        <f>English!O72</f>
        <v>0</v>
      </c>
      <c r="I70" s="337" t="str">
        <f>IF(F70=0," ",H70/F70)</f>
        <v xml:space="preserve"> </v>
      </c>
      <c r="J70" s="341"/>
      <c r="K70" s="335">
        <f>English!R72</f>
        <v>0</v>
      </c>
      <c r="L70" s="334"/>
      <c r="M70" s="526"/>
      <c r="N70" s="328"/>
      <c r="O70" s="319">
        <v>0</v>
      </c>
    </row>
    <row r="71" spans="1:15" ht="16.5" customHeight="1" x14ac:dyDescent="0.35">
      <c r="A71" s="572" t="e">
        <f>#REF!</f>
        <v>#REF!</v>
      </c>
      <c r="B71" s="575" t="e">
        <f>#REF!</f>
        <v>#REF!</v>
      </c>
      <c r="C71" s="537" t="e">
        <f>#REF!</f>
        <v>#REF!</v>
      </c>
      <c r="D71" s="534" t="e">
        <f>#REF!</f>
        <v>#REF!</v>
      </c>
      <c r="E71" s="340">
        <f>English!C73</f>
        <v>549385.6</v>
      </c>
      <c r="F71" s="339">
        <f>English!H73</f>
        <v>5677</v>
      </c>
      <c r="G71" s="338"/>
      <c r="H71" s="335">
        <f>English!O73</f>
        <v>4.1399999999999997</v>
      </c>
      <c r="I71" s="337">
        <f>IF(F71=0," ",H71/F71)</f>
        <v>7.292584111326404E-4</v>
      </c>
      <c r="J71" s="336"/>
      <c r="K71" s="335">
        <f>English!R73</f>
        <v>40209.660000000003</v>
      </c>
      <c r="L71" s="334"/>
      <c r="M71" s="526"/>
      <c r="N71" s="328"/>
      <c r="O71" s="319">
        <v>0</v>
      </c>
    </row>
    <row r="72" spans="1:15" ht="16.5" customHeight="1" x14ac:dyDescent="0.35">
      <c r="A72" s="573" t="e">
        <f>#REF!</f>
        <v>#REF!</v>
      </c>
      <c r="B72" s="576" t="e">
        <f>#REF!</f>
        <v>#REF!</v>
      </c>
      <c r="C72" s="538" t="e">
        <f>#REF!</f>
        <v>#REF!</v>
      </c>
      <c r="D72" s="535" t="e">
        <f>#REF!</f>
        <v>#REF!</v>
      </c>
      <c r="E72" s="333"/>
      <c r="F72" s="332"/>
      <c r="G72" s="331"/>
      <c r="H72" s="330"/>
      <c r="I72" s="329"/>
      <c r="J72" s="331"/>
      <c r="K72" s="330"/>
      <c r="L72" s="329"/>
      <c r="M72" s="527"/>
      <c r="N72" s="328"/>
      <c r="O72" s="319">
        <v>0</v>
      </c>
    </row>
    <row r="73" spans="1:15" ht="16.5" customHeight="1" x14ac:dyDescent="0.35">
      <c r="A73" s="571" t="e">
        <f>#REF!</f>
        <v>#REF!</v>
      </c>
      <c r="B73" s="574" t="e">
        <f>#REF!</f>
        <v>#REF!</v>
      </c>
      <c r="C73" s="536"/>
      <c r="D73" s="530" t="s">
        <v>74</v>
      </c>
      <c r="E73" s="346">
        <f t="shared" ref="E73:F76" si="2">E65+E69</f>
        <v>3084141.69</v>
      </c>
      <c r="F73" s="345">
        <f t="shared" si="2"/>
        <v>41287</v>
      </c>
      <c r="G73" s="344"/>
      <c r="H73" s="343">
        <f>H65+H69</f>
        <v>4.9399999999999995</v>
      </c>
      <c r="I73" s="337">
        <f>IF(F73=0," ",H73/F73)</f>
        <v>1.1965025310630464E-4</v>
      </c>
      <c r="J73" s="344"/>
      <c r="K73" s="343">
        <f>K65+K69</f>
        <v>1474752.89</v>
      </c>
      <c r="L73" s="342">
        <f>K73/E73</f>
        <v>0.47817287214194104</v>
      </c>
      <c r="M73" s="528" t="str">
        <f>[1]D1!HH16</f>
        <v xml:space="preserve">সিদ্ধান্ত: 
বাস্তবায়ন: </v>
      </c>
      <c r="N73" s="328"/>
      <c r="O73" s="319" t="s">
        <v>73</v>
      </c>
    </row>
    <row r="74" spans="1:15" ht="16.5" customHeight="1" x14ac:dyDescent="0.35">
      <c r="A74" s="572" t="e">
        <f>#REF!</f>
        <v>#REF!</v>
      </c>
      <c r="B74" s="575" t="e">
        <f>#REF!</f>
        <v>#REF!</v>
      </c>
      <c r="C74" s="537"/>
      <c r="D74" s="531"/>
      <c r="E74" s="340">
        <f t="shared" si="2"/>
        <v>2072880.79</v>
      </c>
      <c r="F74" s="339">
        <f t="shared" si="2"/>
        <v>23610</v>
      </c>
      <c r="G74" s="341">
        <f>G62</f>
        <v>0</v>
      </c>
      <c r="H74" s="335">
        <f>H66+H70</f>
        <v>0</v>
      </c>
      <c r="I74" s="337">
        <f>IF(F74=0," ",H74/F74)</f>
        <v>0</v>
      </c>
      <c r="J74" s="341">
        <f>O74</f>
        <v>0</v>
      </c>
      <c r="K74" s="335">
        <f>K66+K70</f>
        <v>1137616.6000000001</v>
      </c>
      <c r="L74" s="334">
        <f>L62</f>
        <v>0</v>
      </c>
      <c r="M74" s="528"/>
      <c r="N74" s="328"/>
      <c r="O74" s="319">
        <v>0</v>
      </c>
    </row>
    <row r="75" spans="1:15" ht="16.5" customHeight="1" x14ac:dyDescent="0.35">
      <c r="A75" s="572" t="e">
        <f>#REF!</f>
        <v>#REF!</v>
      </c>
      <c r="B75" s="575" t="e">
        <f>#REF!</f>
        <v>#REF!</v>
      </c>
      <c r="C75" s="537"/>
      <c r="D75" s="531"/>
      <c r="E75" s="340">
        <f t="shared" si="2"/>
        <v>1011260.9</v>
      </c>
      <c r="F75" s="339">
        <f t="shared" si="2"/>
        <v>17677</v>
      </c>
      <c r="G75" s="338">
        <f>G63</f>
        <v>0</v>
      </c>
      <c r="H75" s="335">
        <f>H67+H71</f>
        <v>4.9399999999999995</v>
      </c>
      <c r="I75" s="337">
        <f>IF(F75=0," ",H75/F75)</f>
        <v>2.7945918425072126E-4</v>
      </c>
      <c r="J75" s="336">
        <f>J63</f>
        <v>0</v>
      </c>
      <c r="K75" s="335">
        <f>K67+K71</f>
        <v>337136.28999999992</v>
      </c>
      <c r="L75" s="334">
        <f>L63</f>
        <v>0</v>
      </c>
      <c r="M75" s="528"/>
      <c r="N75" s="328"/>
      <c r="O75" s="319">
        <v>0</v>
      </c>
    </row>
    <row r="76" spans="1:15" ht="12.75" customHeight="1" x14ac:dyDescent="0.35">
      <c r="A76" s="573" t="e">
        <f>#REF!</f>
        <v>#REF!</v>
      </c>
      <c r="B76" s="576" t="e">
        <f>#REF!</f>
        <v>#REF!</v>
      </c>
      <c r="C76" s="538"/>
      <c r="D76" s="532"/>
      <c r="E76" s="333">
        <f t="shared" si="2"/>
        <v>0</v>
      </c>
      <c r="F76" s="332">
        <f t="shared" si="2"/>
        <v>0</v>
      </c>
      <c r="G76" s="331">
        <f>G64</f>
        <v>0</v>
      </c>
      <c r="H76" s="330">
        <f>H68+H72</f>
        <v>0</v>
      </c>
      <c r="I76" s="329">
        <f>I64</f>
        <v>0</v>
      </c>
      <c r="J76" s="331">
        <f>J64</f>
        <v>0</v>
      </c>
      <c r="K76" s="330">
        <f>K68+K72</f>
        <v>0</v>
      </c>
      <c r="L76" s="329">
        <f>L64</f>
        <v>0</v>
      </c>
      <c r="M76" s="528"/>
      <c r="N76" s="328"/>
      <c r="O76" s="319">
        <v>0</v>
      </c>
    </row>
    <row r="77" spans="1:15" ht="21.75" customHeight="1" x14ac:dyDescent="0.35">
      <c r="A77" s="395"/>
      <c r="B77" s="386"/>
      <c r="C77" s="394"/>
      <c r="D77" s="393" t="str">
        <f>[1]D2!P6</f>
        <v>(ঙ) ইডিসিএফ অর্থায়ন প্রকল্প</v>
      </c>
      <c r="E77" s="379"/>
      <c r="F77" s="379"/>
      <c r="G77" s="380"/>
      <c r="H77" s="382"/>
      <c r="I77" s="381"/>
      <c r="J77" s="380"/>
      <c r="K77" s="379"/>
      <c r="L77" s="378"/>
      <c r="M77" s="363"/>
      <c r="N77" s="328"/>
    </row>
    <row r="78" spans="1:15" ht="26.25" customHeight="1" x14ac:dyDescent="0.35">
      <c r="A78" s="571" t="e">
        <f>#REF!</f>
        <v>#REF!</v>
      </c>
      <c r="B78" s="574" t="e">
        <f>#REF!</f>
        <v>#REF!</v>
      </c>
      <c r="C78" s="536">
        <v>14</v>
      </c>
      <c r="D78" s="533" t="str">
        <f>[1]D1!AP17</f>
        <v>২২৪৩৭৮৫০০: বাংলাদেশ রেলওয়ের পশ্চিমাঞ্চলের ঈশ্বরদী-পাবর্তীপুর সেকশনের স্টেশন সমূহের সিগন্যালিং ও ইন্টারলকিং ব্যবস্থার প্রতিস্থাপন ও আধুনিকীকরণ। (ইডিসিএফ), ০১.০৭.২০২৩ থেকে   ৩০.০৬.২০২৭, প্রকল্প পরিচালক, সৈয়দ মোঃ শাহিদুজ্জামান, মোবা: ০১৭০৯৯৯৯০৯৩</v>
      </c>
      <c r="E78" s="346">
        <f>English!C101</f>
        <v>74672.320000000007</v>
      </c>
      <c r="F78" s="345">
        <f>English!H101</f>
        <v>8800</v>
      </c>
      <c r="G78" s="344">
        <f>English!F101</f>
        <v>0</v>
      </c>
      <c r="H78" s="343">
        <f>English!O101</f>
        <v>0</v>
      </c>
      <c r="I78" s="337">
        <f>IF(F78=0," ",H78/F78)</f>
        <v>0</v>
      </c>
      <c r="J78" s="344">
        <f>English!G101</f>
        <v>0.04</v>
      </c>
      <c r="K78" s="343">
        <f>English!R101</f>
        <v>94.609999999999985</v>
      </c>
      <c r="L78" s="342">
        <f>K78/E78</f>
        <v>1.267002284112774E-3</v>
      </c>
      <c r="M78" s="525" t="str">
        <f>[1]D1!HH17</f>
        <v xml:space="preserve">সিদ্ধান্ত: 
বাস্তবায়ন: </v>
      </c>
      <c r="N78" s="328"/>
      <c r="O78" s="319" t="s">
        <v>72</v>
      </c>
    </row>
    <row r="79" spans="1:15" ht="26.25" customHeight="1" x14ac:dyDescent="0.35">
      <c r="A79" s="572" t="e">
        <f>#REF!</f>
        <v>#REF!</v>
      </c>
      <c r="B79" s="575" t="e">
        <f>#REF!</f>
        <v>#REF!</v>
      </c>
      <c r="C79" s="537" t="e">
        <f>#REF!</f>
        <v>#REF!</v>
      </c>
      <c r="D79" s="534" t="e">
        <f>#REF!</f>
        <v>#REF!</v>
      </c>
      <c r="E79" s="340">
        <f>English!C102</f>
        <v>54890.01</v>
      </c>
      <c r="F79" s="339">
        <f>English!H102</f>
        <v>8000</v>
      </c>
      <c r="G79" s="341"/>
      <c r="H79" s="335">
        <f>English!O102</f>
        <v>0</v>
      </c>
      <c r="I79" s="337">
        <f>IF(F79=0," ",H79/F79)</f>
        <v>0</v>
      </c>
      <c r="J79" s="341"/>
      <c r="K79" s="335">
        <f>English!R102</f>
        <v>68.3</v>
      </c>
      <c r="L79" s="334"/>
      <c r="M79" s="526"/>
      <c r="N79" s="328"/>
      <c r="O79" s="319">
        <v>0</v>
      </c>
    </row>
    <row r="80" spans="1:15" ht="26.25" customHeight="1" x14ac:dyDescent="0.35">
      <c r="A80" s="572" t="e">
        <f>#REF!</f>
        <v>#REF!</v>
      </c>
      <c r="B80" s="575" t="e">
        <f>#REF!</f>
        <v>#REF!</v>
      </c>
      <c r="C80" s="537" t="e">
        <f>#REF!</f>
        <v>#REF!</v>
      </c>
      <c r="D80" s="534" t="e">
        <f>#REF!</f>
        <v>#REF!</v>
      </c>
      <c r="E80" s="340">
        <f>English!C103</f>
        <v>19782.310000000005</v>
      </c>
      <c r="F80" s="339">
        <f>English!H103</f>
        <v>800</v>
      </c>
      <c r="G80" s="338"/>
      <c r="H80" s="335">
        <f>English!O103</f>
        <v>0</v>
      </c>
      <c r="I80" s="337">
        <f>IF(F80=0," ",H80/F80)</f>
        <v>0</v>
      </c>
      <c r="J80" s="336"/>
      <c r="K80" s="335">
        <f>English!R103</f>
        <v>26.309999999999988</v>
      </c>
      <c r="L80" s="334"/>
      <c r="M80" s="526"/>
      <c r="N80" s="328"/>
      <c r="O80" s="319">
        <v>0</v>
      </c>
    </row>
    <row r="81" spans="1:23" ht="20.25" customHeight="1" x14ac:dyDescent="0.35">
      <c r="A81" s="573" t="e">
        <f>#REF!</f>
        <v>#REF!</v>
      </c>
      <c r="B81" s="576" t="e">
        <f>#REF!</f>
        <v>#REF!</v>
      </c>
      <c r="C81" s="538" t="e">
        <f>#REF!</f>
        <v>#REF!</v>
      </c>
      <c r="D81" s="535" t="e">
        <f>#REF!</f>
        <v>#REF!</v>
      </c>
      <c r="E81" s="333"/>
      <c r="F81" s="332"/>
      <c r="G81" s="331"/>
      <c r="H81" s="330"/>
      <c r="I81" s="329"/>
      <c r="J81" s="331"/>
      <c r="K81" s="330"/>
      <c r="L81" s="329"/>
      <c r="M81" s="527"/>
      <c r="N81" s="328"/>
      <c r="O81" s="319">
        <v>0</v>
      </c>
    </row>
    <row r="82" spans="1:23" s="390" customFormat="1" ht="26.25" customHeight="1" x14ac:dyDescent="0.35">
      <c r="A82" s="612" t="e">
        <f>#REF!</f>
        <v>#REF!</v>
      </c>
      <c r="B82" s="577" t="e">
        <f>#REF!</f>
        <v>#REF!</v>
      </c>
      <c r="C82" s="536">
        <v>15</v>
      </c>
      <c r="D82" s="533" t="str">
        <f>[1]D1!AP20</f>
        <v>২২৪৪০৪৮০০: কালুরঘাটে কর্ণফুলি নদীর উপর একটি রেল কাম রোড সেতু নির্মাণ।  (ইডিসিএফ), ০১.০৭.২০২৪ হতে ৩১.১২.২০৩০, প্রকল্প পরিচালক , মোঃ আবুল কালাম চৌধুরী, মোবা: ০১৭৫৫৫০০৪৭৬</v>
      </c>
      <c r="E82" s="346">
        <f>English!C119</f>
        <v>1156076.78</v>
      </c>
      <c r="F82" s="345">
        <f>English!H119</f>
        <v>69751</v>
      </c>
      <c r="G82" s="344">
        <f>English!F119</f>
        <v>0</v>
      </c>
      <c r="H82" s="343">
        <f>English!O119</f>
        <v>5.1100000000000003</v>
      </c>
      <c r="I82" s="337">
        <f>IF(F82=0," ",H82/F82)</f>
        <v>7.326059841435965E-5</v>
      </c>
      <c r="J82" s="344">
        <f>English!G119</f>
        <v>2.0000000000000004E-2</v>
      </c>
      <c r="K82" s="343">
        <f>English!R119</f>
        <v>51.63</v>
      </c>
      <c r="L82" s="342">
        <f>K82/E82</f>
        <v>4.4659663521656409E-5</v>
      </c>
      <c r="M82" s="568" t="str">
        <f>[1]D1!HH20</f>
        <v xml:space="preserve">সিদ্ধান্ত: 
বাস্তবায়ন: </v>
      </c>
      <c r="N82" s="392"/>
      <c r="O82" s="391" t="s">
        <v>72</v>
      </c>
    </row>
    <row r="83" spans="1:23" s="390" customFormat="1" ht="26.25" customHeight="1" x14ac:dyDescent="0.35">
      <c r="A83" s="613" t="e">
        <f>#REF!</f>
        <v>#REF!</v>
      </c>
      <c r="B83" s="578" t="e">
        <f>#REF!</f>
        <v>#REF!</v>
      </c>
      <c r="C83" s="537" t="e">
        <f>#REF!</f>
        <v>#REF!</v>
      </c>
      <c r="D83" s="534" t="e">
        <f>#REF!</f>
        <v>#REF!</v>
      </c>
      <c r="E83" s="340">
        <f>English!C120</f>
        <v>443562.62</v>
      </c>
      <c r="F83" s="339">
        <f>English!H120</f>
        <v>68951</v>
      </c>
      <c r="G83" s="341"/>
      <c r="H83" s="335">
        <f>English!O120</f>
        <v>0</v>
      </c>
      <c r="I83" s="337">
        <f>IF(F83=0," ",H83/F83)</f>
        <v>0</v>
      </c>
      <c r="J83" s="341"/>
      <c r="K83" s="335">
        <f>English!R120</f>
        <v>0</v>
      </c>
      <c r="L83" s="334"/>
      <c r="M83" s="569"/>
      <c r="N83" s="392"/>
      <c r="O83" s="391">
        <v>0</v>
      </c>
    </row>
    <row r="84" spans="1:23" s="390" customFormat="1" ht="16.5" customHeight="1" x14ac:dyDescent="0.35">
      <c r="A84" s="613" t="e">
        <f>#REF!</f>
        <v>#REF!</v>
      </c>
      <c r="B84" s="578" t="e">
        <f>#REF!</f>
        <v>#REF!</v>
      </c>
      <c r="C84" s="537" t="e">
        <f>#REF!</f>
        <v>#REF!</v>
      </c>
      <c r="D84" s="534" t="e">
        <f>#REF!</f>
        <v>#REF!</v>
      </c>
      <c r="E84" s="340">
        <f>English!C121</f>
        <v>712514.16</v>
      </c>
      <c r="F84" s="339">
        <f>English!H121</f>
        <v>800</v>
      </c>
      <c r="G84" s="338"/>
      <c r="H84" s="335">
        <f>English!O121</f>
        <v>5.1100000000000003</v>
      </c>
      <c r="I84" s="337">
        <f>IF(F84=0," ",H84/F84)</f>
        <v>6.3875000000000008E-3</v>
      </c>
      <c r="J84" s="336"/>
      <c r="K84" s="335">
        <f>English!R121</f>
        <v>51.63</v>
      </c>
      <c r="L84" s="334"/>
      <c r="M84" s="569"/>
      <c r="N84" s="392"/>
      <c r="O84" s="391">
        <v>0</v>
      </c>
    </row>
    <row r="85" spans="1:23" s="390" customFormat="1" ht="17.25" customHeight="1" x14ac:dyDescent="0.35">
      <c r="A85" s="614" t="e">
        <f>#REF!</f>
        <v>#REF!</v>
      </c>
      <c r="B85" s="579" t="e">
        <f>#REF!</f>
        <v>#REF!</v>
      </c>
      <c r="C85" s="538" t="e">
        <f>#REF!</f>
        <v>#REF!</v>
      </c>
      <c r="D85" s="535" t="e">
        <f>#REF!</f>
        <v>#REF!</v>
      </c>
      <c r="E85" s="333"/>
      <c r="F85" s="332"/>
      <c r="G85" s="331"/>
      <c r="H85" s="330"/>
      <c r="I85" s="329"/>
      <c r="J85" s="331"/>
      <c r="K85" s="330"/>
      <c r="L85" s="329"/>
      <c r="M85" s="570"/>
      <c r="N85" s="392"/>
      <c r="O85" s="391">
        <v>0</v>
      </c>
    </row>
    <row r="86" spans="1:23" ht="18.75" customHeight="1" x14ac:dyDescent="0.35">
      <c r="A86" s="361"/>
      <c r="B86" s="358"/>
      <c r="C86" s="536"/>
      <c r="D86" s="530" t="s">
        <v>71</v>
      </c>
      <c r="E86" s="346">
        <f t="shared" ref="E86:F89" si="3">E78+E82</f>
        <v>1230749.1000000001</v>
      </c>
      <c r="F86" s="345">
        <f t="shared" si="3"/>
        <v>78551</v>
      </c>
      <c r="G86" s="344"/>
      <c r="H86" s="343">
        <f>H78+H82</f>
        <v>5.1100000000000003</v>
      </c>
      <c r="I86" s="337">
        <f>IF(F86=0," ",H86/F86)</f>
        <v>6.505327748851066E-5</v>
      </c>
      <c r="J86" s="344"/>
      <c r="K86" s="343">
        <f>K78+K82</f>
        <v>146.23999999999998</v>
      </c>
      <c r="L86" s="342">
        <f>K86/E86</f>
        <v>1.1882194348141304E-4</v>
      </c>
      <c r="M86" s="528"/>
      <c r="N86" s="328"/>
      <c r="O86" s="319" t="s">
        <v>71</v>
      </c>
    </row>
    <row r="87" spans="1:23" ht="15.75" customHeight="1" x14ac:dyDescent="0.35">
      <c r="A87" s="361"/>
      <c r="B87" s="358"/>
      <c r="C87" s="537"/>
      <c r="D87" s="531"/>
      <c r="E87" s="340">
        <f t="shared" si="3"/>
        <v>498452.63</v>
      </c>
      <c r="F87" s="339">
        <f t="shared" si="3"/>
        <v>76951</v>
      </c>
      <c r="G87" s="341"/>
      <c r="H87" s="335">
        <f>H79+H83</f>
        <v>0</v>
      </c>
      <c r="I87" s="337">
        <f>IF(F87=0," ",H87/F87)</f>
        <v>0</v>
      </c>
      <c r="J87" s="341">
        <f>O87</f>
        <v>0</v>
      </c>
      <c r="K87" s="335">
        <f>K79+K83</f>
        <v>68.3</v>
      </c>
      <c r="L87" s="334"/>
      <c r="M87" s="528"/>
      <c r="N87" s="328"/>
    </row>
    <row r="88" spans="1:23" ht="20.25" customHeight="1" x14ac:dyDescent="0.35">
      <c r="A88" s="361"/>
      <c r="B88" s="358"/>
      <c r="C88" s="537"/>
      <c r="D88" s="531"/>
      <c r="E88" s="340">
        <f t="shared" si="3"/>
        <v>732296.47000000009</v>
      </c>
      <c r="F88" s="339">
        <f t="shared" si="3"/>
        <v>1600</v>
      </c>
      <c r="G88" s="338"/>
      <c r="H88" s="335">
        <f>H80+H84</f>
        <v>5.1100000000000003</v>
      </c>
      <c r="I88" s="337">
        <f>IF(F88=0," ",H88/F88)</f>
        <v>3.1937500000000004E-3</v>
      </c>
      <c r="J88" s="336"/>
      <c r="K88" s="335">
        <f>K80+K84</f>
        <v>77.94</v>
      </c>
      <c r="L88" s="334"/>
      <c r="M88" s="528"/>
      <c r="N88" s="328"/>
    </row>
    <row r="89" spans="1:23" ht="16.5" customHeight="1" x14ac:dyDescent="0.35">
      <c r="A89" s="361"/>
      <c r="B89" s="358"/>
      <c r="C89" s="538"/>
      <c r="D89" s="532"/>
      <c r="E89" s="333">
        <f t="shared" si="3"/>
        <v>0</v>
      </c>
      <c r="F89" s="332">
        <f t="shared" si="3"/>
        <v>0</v>
      </c>
      <c r="G89" s="331"/>
      <c r="H89" s="330">
        <f>H81+H85</f>
        <v>0</v>
      </c>
      <c r="I89" s="329"/>
      <c r="J89" s="331"/>
      <c r="K89" s="330">
        <f>K81+K85</f>
        <v>0</v>
      </c>
      <c r="L89" s="329"/>
      <c r="M89" s="528"/>
      <c r="N89" s="328"/>
    </row>
    <row r="90" spans="1:23" ht="21" customHeight="1" x14ac:dyDescent="0.35">
      <c r="A90" s="362"/>
      <c r="B90" s="359"/>
      <c r="C90" s="384"/>
      <c r="D90" s="389" t="s">
        <v>70</v>
      </c>
      <c r="E90" s="379"/>
      <c r="F90" s="379"/>
      <c r="G90" s="380"/>
      <c r="H90" s="382"/>
      <c r="I90" s="381"/>
      <c r="J90" s="380"/>
      <c r="K90" s="379"/>
      <c r="L90" s="378"/>
      <c r="M90" s="363"/>
      <c r="N90" s="328"/>
      <c r="O90" s="319" t="s">
        <v>70</v>
      </c>
    </row>
    <row r="91" spans="1:23" ht="21" customHeight="1" x14ac:dyDescent="0.35">
      <c r="A91" s="571">
        <v>3</v>
      </c>
      <c r="B91" s="555" t="str">
        <f>English!B11</f>
        <v>224090800: Rehabilitation of Kulaura-Shahbazpur Section of Bangladesh Railway (2nd Revised).(LoC) (01.07.2011 to 31.12.2027), Project Director, MD. Sultan Ali, Mobile: 01711692929</v>
      </c>
      <c r="C91" s="536">
        <v>16</v>
      </c>
      <c r="D91" s="533" t="str">
        <f>[1]D1!AP2</f>
        <v>২২৪০৯০৮০০: বাংলাদেশ রেলওয়ের কুলাউড়া-শাহবাজপুর সেকশনের পুনর্বাসন ( ২য় সংশোধিত)। (এলওসি), ০১.০৭.২০১১ হতে ৩১.১২.২০২৭, প্রকল্প পরিচালক, মোঃ সুলতান আলী, মোবা: ০১৭১১৬৯২৯২৯</v>
      </c>
      <c r="E91" s="346">
        <f>English!C11</f>
        <v>75739.73</v>
      </c>
      <c r="F91" s="345">
        <f>English!H11</f>
        <v>11504.5</v>
      </c>
      <c r="G91" s="344">
        <f>English!F11</f>
        <v>1.4999999999999999E-2</v>
      </c>
      <c r="H91" s="343">
        <f>English!O11</f>
        <v>93.98</v>
      </c>
      <c r="I91" s="337">
        <f>IF(F91=0," ",H91/F91)</f>
        <v>8.1689773566865145E-3</v>
      </c>
      <c r="J91" s="344">
        <f>English!G11</f>
        <v>0.70000000000000007</v>
      </c>
      <c r="K91" s="343">
        <f>English!R11</f>
        <v>49048.600000000006</v>
      </c>
      <c r="L91" s="342">
        <f>K91/E91</f>
        <v>0.6475940698494701</v>
      </c>
      <c r="M91" s="528" t="str">
        <f>[1]D1!HH2</f>
        <v xml:space="preserve">সিদ্ধান্ত: 
বাস্তবায়ন: </v>
      </c>
      <c r="N91" s="328"/>
      <c r="O91" s="319" t="s">
        <v>69</v>
      </c>
      <c r="W91" s="318">
        <v>27</v>
      </c>
    </row>
    <row r="92" spans="1:23" ht="21" customHeight="1" x14ac:dyDescent="0.35">
      <c r="A92" s="572"/>
      <c r="B92" s="556"/>
      <c r="C92" s="537"/>
      <c r="D92" s="534"/>
      <c r="E92" s="340">
        <f>English!C12</f>
        <v>55598.76</v>
      </c>
      <c r="F92" s="339">
        <f>English!H12</f>
        <v>10704.5</v>
      </c>
      <c r="G92" s="341"/>
      <c r="H92" s="335">
        <f>English!O12</f>
        <v>0</v>
      </c>
      <c r="I92" s="337">
        <f>IF(F92=0," ",H92/F92)</f>
        <v>0</v>
      </c>
      <c r="J92" s="341"/>
      <c r="K92" s="335">
        <f>English!R12</f>
        <v>37163.730000000003</v>
      </c>
      <c r="L92" s="334"/>
      <c r="M92" s="528"/>
      <c r="N92" s="328"/>
    </row>
    <row r="93" spans="1:23" ht="21" customHeight="1" x14ac:dyDescent="0.35">
      <c r="A93" s="572"/>
      <c r="B93" s="556"/>
      <c r="C93" s="537"/>
      <c r="D93" s="534"/>
      <c r="E93" s="340">
        <f>English!C13</f>
        <v>20140.969999999994</v>
      </c>
      <c r="F93" s="339">
        <f>English!H13</f>
        <v>800</v>
      </c>
      <c r="G93" s="338"/>
      <c r="H93" s="335">
        <f>English!O13</f>
        <v>93.98</v>
      </c>
      <c r="I93" s="337">
        <f>IF(F93=0," ",H93/F93)</f>
        <v>0.11747500000000001</v>
      </c>
      <c r="J93" s="336"/>
      <c r="K93" s="335">
        <f>English!R13</f>
        <v>11884.870000000003</v>
      </c>
      <c r="L93" s="334"/>
      <c r="M93" s="528"/>
      <c r="N93" s="328"/>
    </row>
    <row r="94" spans="1:23" ht="1.5" customHeight="1" x14ac:dyDescent="0.35">
      <c r="A94" s="573"/>
      <c r="B94" s="557"/>
      <c r="C94" s="538"/>
      <c r="D94" s="535"/>
      <c r="E94" s="333"/>
      <c r="F94" s="332"/>
      <c r="G94" s="331"/>
      <c r="H94" s="330"/>
      <c r="I94" s="329"/>
      <c r="J94" s="331"/>
      <c r="K94" s="330"/>
      <c r="L94" s="329"/>
      <c r="M94" s="528"/>
      <c r="N94" s="328"/>
    </row>
    <row r="95" spans="1:23" ht="21" customHeight="1" x14ac:dyDescent="0.35">
      <c r="A95" s="571" t="e">
        <f>#REF!</f>
        <v>#REF!</v>
      </c>
      <c r="B95" s="574" t="e">
        <f>#REF!</f>
        <v>#REF!</v>
      </c>
      <c r="C95" s="536">
        <v>17</v>
      </c>
      <c r="D95" s="533" t="str">
        <f>[1]D1!AP3</f>
        <v>২২৪০৮৯২০০: বাংলাদেশ রেলওয়ের ঢাকা-টঙ্গী সেকশনের ৩য় ও ৪র্থ ডুয়েল গেজ লাইন এবং টঙ্গী-জয়দেবপুর সেকশনে ডুয়েল গেজ ডাবল লাইন নির্মাণ (২য় সংশোধিত)। (এলওসি), ০১.০৭.২০১২ হতে ৩০.০৬.২০২৭, প্রকল্প পরিচালক, নাজনীন আরা কেয়া, মোবা: ০১৭১১৫০৬১১৩</v>
      </c>
      <c r="E95" s="346">
        <f>English!C17</f>
        <v>334254.90000000002</v>
      </c>
      <c r="F95" s="345">
        <f>English!H17</f>
        <v>47735</v>
      </c>
      <c r="G95" s="344">
        <f>English!F17</f>
        <v>3.8999999999999998E-3</v>
      </c>
      <c r="H95" s="343">
        <f>English!O17</f>
        <v>2.5</v>
      </c>
      <c r="I95" s="337">
        <f>IF(F95=0," ",H95/F95)</f>
        <v>5.2372473028176388E-5</v>
      </c>
      <c r="J95" s="344">
        <f>English!G17</f>
        <v>0.53559999999999997</v>
      </c>
      <c r="K95" s="343">
        <f>English!R17</f>
        <v>134753.88</v>
      </c>
      <c r="L95" s="342">
        <f>K95/E95</f>
        <v>0.40314705932508393</v>
      </c>
      <c r="M95" s="528" t="str">
        <f>[1]D1!HH3</f>
        <v xml:space="preserve">সিদ্ধান্ত: 
বাস্তবায়ন: </v>
      </c>
      <c r="N95" s="328"/>
      <c r="O95" s="319" t="s">
        <v>68</v>
      </c>
    </row>
    <row r="96" spans="1:23" ht="21" customHeight="1" x14ac:dyDescent="0.35">
      <c r="A96" s="572" t="e">
        <f>#REF!</f>
        <v>#REF!</v>
      </c>
      <c r="B96" s="575" t="e">
        <f>#REF!</f>
        <v>#REF!</v>
      </c>
      <c r="C96" s="537" t="e">
        <f>#REF!</f>
        <v>#REF!</v>
      </c>
      <c r="D96" s="534" t="e">
        <f>#REF!</f>
        <v>#REF!</v>
      </c>
      <c r="E96" s="340">
        <f>English!C18</f>
        <v>282116.08</v>
      </c>
      <c r="F96" s="339">
        <f>English!H18</f>
        <v>45000</v>
      </c>
      <c r="G96" s="341"/>
      <c r="H96" s="335">
        <f>English!O18</f>
        <v>0</v>
      </c>
      <c r="I96" s="337">
        <f>IF(F96=0," ",H96/F96)</f>
        <v>0</v>
      </c>
      <c r="J96" s="341"/>
      <c r="K96" s="335">
        <f>English!R18</f>
        <v>109732.1</v>
      </c>
      <c r="L96" s="334"/>
      <c r="M96" s="528"/>
      <c r="N96" s="328"/>
      <c r="O96" s="319">
        <v>0</v>
      </c>
    </row>
    <row r="97" spans="1:23" ht="21" customHeight="1" x14ac:dyDescent="0.35">
      <c r="A97" s="572" t="e">
        <f>#REF!</f>
        <v>#REF!</v>
      </c>
      <c r="B97" s="575" t="e">
        <f>#REF!</f>
        <v>#REF!</v>
      </c>
      <c r="C97" s="537" t="e">
        <f>#REF!</f>
        <v>#REF!</v>
      </c>
      <c r="D97" s="534" t="e">
        <f>#REF!</f>
        <v>#REF!</v>
      </c>
      <c r="E97" s="340">
        <f>English!C19</f>
        <v>52138.820000000007</v>
      </c>
      <c r="F97" s="339">
        <f>English!H19</f>
        <v>2735</v>
      </c>
      <c r="G97" s="338"/>
      <c r="H97" s="335">
        <f>English!O19</f>
        <v>2.5</v>
      </c>
      <c r="I97" s="337">
        <f>IF(F97=0," ",H97/F97)</f>
        <v>9.1407678244972577E-4</v>
      </c>
      <c r="J97" s="336"/>
      <c r="K97" s="335">
        <f>English!R19</f>
        <v>25021.78</v>
      </c>
      <c r="L97" s="334"/>
      <c r="M97" s="528"/>
      <c r="N97" s="328"/>
      <c r="O97" s="319">
        <v>0</v>
      </c>
    </row>
    <row r="98" spans="1:23" ht="17.25" customHeight="1" x14ac:dyDescent="0.35">
      <c r="A98" s="573" t="e">
        <f>#REF!</f>
        <v>#REF!</v>
      </c>
      <c r="B98" s="576" t="e">
        <f>#REF!</f>
        <v>#REF!</v>
      </c>
      <c r="C98" s="538" t="e">
        <f>#REF!</f>
        <v>#REF!</v>
      </c>
      <c r="D98" s="535" t="e">
        <f>#REF!</f>
        <v>#REF!</v>
      </c>
      <c r="E98" s="333"/>
      <c r="F98" s="332"/>
      <c r="G98" s="331"/>
      <c r="H98" s="330"/>
      <c r="I98" s="329"/>
      <c r="J98" s="331"/>
      <c r="K98" s="330"/>
      <c r="L98" s="329"/>
      <c r="M98" s="528"/>
      <c r="N98" s="328"/>
      <c r="O98" s="319">
        <v>0</v>
      </c>
    </row>
    <row r="99" spans="1:23" ht="21" customHeight="1" x14ac:dyDescent="0.35">
      <c r="A99" s="583">
        <v>25</v>
      </c>
      <c r="B99" s="555" t="str">
        <f>English!B59</f>
        <v>224269200: CONSTRUCTIONS OF DOUBLE LINE TRACK BETWEEN KHULNA-DARSANA JUNCTION SECTION OF BANGLADESH RAILWAY.(LoC) (01.01.2018 to 31.12.2025), Project Director (Additional Charge), Md. Monirul Islam Firozi, Mobile: 01711564575</v>
      </c>
      <c r="C99" s="536">
        <v>18</v>
      </c>
      <c r="D99" s="533" t="str">
        <f>[1]D1!AP10</f>
        <v>২২৪২৬৯২০০: বাংলাদেশ রেলওয়ের খুলনা-দর্শনা জংশন সেকসনে ডাবল লাইন রেলপথ নির্মাণ। (এলওসি), ০১.০১.২০১৮ হতে ৩১.১২.২০২৫, প্রকল্প পরিচালক (অতিরিক্ত দায়িত্ব), মোঃ মনিরুল ইসলাম ফিরোজী, মোবা: ০১৭১১৫৬৪৫৭৫</v>
      </c>
      <c r="E99" s="346">
        <f>English!C59</f>
        <v>350675.48</v>
      </c>
      <c r="F99" s="345">
        <f>English!H59</f>
        <v>1</v>
      </c>
      <c r="G99" s="344">
        <f>English!F59</f>
        <v>0</v>
      </c>
      <c r="H99" s="343">
        <f>English!O59</f>
        <v>0</v>
      </c>
      <c r="I99" s="337">
        <f>IF(F99=0," ",H99/F99)</f>
        <v>0</v>
      </c>
      <c r="J99" s="344">
        <f>English!G59</f>
        <v>5.2032000000000016E-2</v>
      </c>
      <c r="K99" s="343">
        <f>English!R59</f>
        <v>2252.1099999999997</v>
      </c>
      <c r="L99" s="342">
        <f>K99/E99</f>
        <v>6.4222055103481997E-3</v>
      </c>
      <c r="M99" s="528" t="str">
        <f>[1]D1!HH10</f>
        <v xml:space="preserve">সিদ্ধান্ত: 
বাস্তবায়ন: </v>
      </c>
      <c r="N99" s="328"/>
      <c r="O99" s="319" t="s">
        <v>67</v>
      </c>
      <c r="W99" s="318">
        <v>30</v>
      </c>
    </row>
    <row r="100" spans="1:23" ht="21" customHeight="1" x14ac:dyDescent="0.35">
      <c r="A100" s="583"/>
      <c r="B100" s="556"/>
      <c r="C100" s="537"/>
      <c r="D100" s="534"/>
      <c r="E100" s="340">
        <f>English!C60</f>
        <v>268992.78999999998</v>
      </c>
      <c r="F100" s="339">
        <f>English!H60</f>
        <v>0</v>
      </c>
      <c r="G100" s="341"/>
      <c r="H100" s="335">
        <f>English!O60</f>
        <v>0</v>
      </c>
      <c r="I100" s="337" t="str">
        <f>IF(F100=0," ",H100/F100)</f>
        <v xml:space="preserve"> </v>
      </c>
      <c r="J100" s="341"/>
      <c r="K100" s="335">
        <f>English!R60</f>
        <v>1603.73</v>
      </c>
      <c r="L100" s="334"/>
      <c r="M100" s="528"/>
      <c r="N100" s="328"/>
    </row>
    <row r="101" spans="1:23" ht="21" customHeight="1" x14ac:dyDescent="0.35">
      <c r="A101" s="583"/>
      <c r="B101" s="556"/>
      <c r="C101" s="537"/>
      <c r="D101" s="534"/>
      <c r="E101" s="340">
        <f>English!C61</f>
        <v>81682.69</v>
      </c>
      <c r="F101" s="339">
        <f>English!H61</f>
        <v>1</v>
      </c>
      <c r="G101" s="338"/>
      <c r="H101" s="335">
        <f>English!O61</f>
        <v>0</v>
      </c>
      <c r="I101" s="337">
        <f>IF(F101=0," ",H101/F101)</f>
        <v>0</v>
      </c>
      <c r="J101" s="336"/>
      <c r="K101" s="335">
        <f>English!R61</f>
        <v>648.37999999999965</v>
      </c>
      <c r="L101" s="334"/>
      <c r="M101" s="528"/>
      <c r="N101" s="328"/>
    </row>
    <row r="102" spans="1:23" ht="17.25" customHeight="1" x14ac:dyDescent="0.35">
      <c r="A102" s="583"/>
      <c r="B102" s="557"/>
      <c r="C102" s="538"/>
      <c r="D102" s="535"/>
      <c r="E102" s="333"/>
      <c r="F102" s="332"/>
      <c r="G102" s="331"/>
      <c r="H102" s="330"/>
      <c r="I102" s="329"/>
      <c r="J102" s="331"/>
      <c r="K102" s="330"/>
      <c r="L102" s="329"/>
      <c r="M102" s="528"/>
      <c r="N102" s="328"/>
    </row>
    <row r="103" spans="1:23" ht="21" customHeight="1" x14ac:dyDescent="0.35">
      <c r="A103" s="583">
        <v>30</v>
      </c>
      <c r="B103" s="555" t="str">
        <f>English!B65</f>
        <v>224269900: Construction of Dual Gauge Railway Line from Bogra to Shahid M. Mansur Ali Station, Sirajganj of Bangladesh Railway.(LoC) (01.07.2018 to 30.06.2026), Project Director , Md. Abu Zafor Miah, Mobile: 01711692942</v>
      </c>
      <c r="C103" s="536">
        <v>19</v>
      </c>
      <c r="D103" s="533" t="str">
        <f>[1]D1!AP11</f>
        <v>২২৪২৬৯৯০০: বগুড়া হতে শহীদ এম মনসুর আলী স্টেশন, সিরাজগঞ্জ পর্যন্ত নতুন ডুয়েলগেজ রেলপথ নির্মাণ। (এলওসি), ০১.০৭.২০১৮ হতে ৩০.০৬.২০২৬, প্রকল্প পরিচালক , মোঃ আবু জাফর মিঞা, মোবা: ০১৭১১৬৯২৯৪২</v>
      </c>
      <c r="E103" s="346">
        <f>English!C65</f>
        <v>557970.15</v>
      </c>
      <c r="F103" s="345">
        <f>English!H65</f>
        <v>167</v>
      </c>
      <c r="G103" s="344">
        <f>English!F65</f>
        <v>0</v>
      </c>
      <c r="H103" s="343">
        <f>English!O65</f>
        <v>0</v>
      </c>
      <c r="I103" s="337">
        <f>IF(F103=0," ",H103/F103)</f>
        <v>0</v>
      </c>
      <c r="J103" s="344">
        <f>English!G65</f>
        <v>0.27720000000000006</v>
      </c>
      <c r="K103" s="343">
        <f>English!R65</f>
        <v>227465.80499999999</v>
      </c>
      <c r="L103" s="342">
        <f>K103/E103</f>
        <v>0.40766661980036029</v>
      </c>
      <c r="M103" s="528" t="str">
        <f>[1]D1!HH11</f>
        <v xml:space="preserve">সিদ্ধান্ত: 
বাস্তবায়ন: </v>
      </c>
      <c r="N103" s="328"/>
      <c r="O103" s="319" t="s">
        <v>66</v>
      </c>
      <c r="W103" s="318">
        <v>31</v>
      </c>
    </row>
    <row r="104" spans="1:23" ht="21" customHeight="1" x14ac:dyDescent="0.35">
      <c r="A104" s="583"/>
      <c r="B104" s="556"/>
      <c r="C104" s="537"/>
      <c r="D104" s="534"/>
      <c r="E104" s="340">
        <f>English!C66</f>
        <v>314659.81</v>
      </c>
      <c r="F104" s="339">
        <f>English!H66</f>
        <v>0</v>
      </c>
      <c r="G104" s="341"/>
      <c r="H104" s="335">
        <f>English!O66</f>
        <v>0</v>
      </c>
      <c r="I104" s="337" t="str">
        <f>IF(F104=0," ",H104/F104)</f>
        <v xml:space="preserve"> </v>
      </c>
      <c r="J104" s="341"/>
      <c r="K104" s="335">
        <f>English!R66</f>
        <v>2045.7360000000001</v>
      </c>
      <c r="L104" s="334"/>
      <c r="M104" s="528"/>
      <c r="N104" s="328"/>
    </row>
    <row r="105" spans="1:23" ht="21" customHeight="1" x14ac:dyDescent="0.35">
      <c r="A105" s="583"/>
      <c r="B105" s="556"/>
      <c r="C105" s="537"/>
      <c r="D105" s="534"/>
      <c r="E105" s="340">
        <f>English!C67</f>
        <v>243310.34000000003</v>
      </c>
      <c r="F105" s="339">
        <f>English!H67</f>
        <v>167</v>
      </c>
      <c r="G105" s="338"/>
      <c r="H105" s="335">
        <f>English!O67</f>
        <v>0</v>
      </c>
      <c r="I105" s="337">
        <f>IF(F105=0," ",H105/F105)</f>
        <v>0</v>
      </c>
      <c r="J105" s="336"/>
      <c r="K105" s="335">
        <f>English!R67</f>
        <v>225420.06899999999</v>
      </c>
      <c r="L105" s="334"/>
      <c r="M105" s="528"/>
      <c r="N105" s="328"/>
    </row>
    <row r="106" spans="1:23" ht="21" customHeight="1" x14ac:dyDescent="0.35">
      <c r="A106" s="583"/>
      <c r="B106" s="557"/>
      <c r="C106" s="538"/>
      <c r="D106" s="535"/>
      <c r="E106" s="333"/>
      <c r="F106" s="332"/>
      <c r="G106" s="331"/>
      <c r="H106" s="330"/>
      <c r="I106" s="329"/>
      <c r="J106" s="331"/>
      <c r="K106" s="330"/>
      <c r="L106" s="329"/>
      <c r="M106" s="528"/>
      <c r="N106" s="328"/>
    </row>
    <row r="107" spans="1:23" ht="16.5" customHeight="1" x14ac:dyDescent="0.35">
      <c r="A107" s="583"/>
      <c r="B107" s="555"/>
      <c r="C107" s="536"/>
      <c r="D107" s="530" t="s">
        <v>65</v>
      </c>
      <c r="E107" s="346">
        <f t="shared" ref="E107:F110" si="4">E91+E95+E99+E103</f>
        <v>1318640.26</v>
      </c>
      <c r="F107" s="345">
        <f t="shared" si="4"/>
        <v>59407.5</v>
      </c>
      <c r="G107" s="377"/>
      <c r="H107" s="343">
        <f>H91+H95+H99+H103</f>
        <v>96.48</v>
      </c>
      <c r="I107" s="337">
        <f>IF(F107=0," ",H107/F107)</f>
        <v>1.6240373690190634E-3</v>
      </c>
      <c r="J107" s="377"/>
      <c r="K107" s="343">
        <f>K91+K95+K99+K103</f>
        <v>413520.39500000002</v>
      </c>
      <c r="L107" s="342">
        <f>K107/E107</f>
        <v>0.31359606372097271</v>
      </c>
      <c r="M107" s="528"/>
      <c r="N107" s="328"/>
      <c r="O107" s="319" t="s">
        <v>65</v>
      </c>
    </row>
    <row r="108" spans="1:23" ht="16.5" customHeight="1" x14ac:dyDescent="0.35">
      <c r="A108" s="583"/>
      <c r="B108" s="556"/>
      <c r="C108" s="537"/>
      <c r="D108" s="531"/>
      <c r="E108" s="340">
        <f t="shared" si="4"/>
        <v>921367.44</v>
      </c>
      <c r="F108" s="339">
        <f t="shared" si="4"/>
        <v>55704.5</v>
      </c>
      <c r="G108" s="341"/>
      <c r="H108" s="335">
        <f>H92+H96+H100+H104</f>
        <v>0</v>
      </c>
      <c r="I108" s="337">
        <f>IF(F108=0," ",H108/F108)</f>
        <v>0</v>
      </c>
      <c r="J108" s="341"/>
      <c r="K108" s="335">
        <f>K92+K96+K100+K104</f>
        <v>150545.29600000003</v>
      </c>
      <c r="L108" s="334"/>
      <c r="M108" s="528"/>
      <c r="N108" s="328"/>
    </row>
    <row r="109" spans="1:23" ht="16.5" customHeight="1" x14ac:dyDescent="0.35">
      <c r="A109" s="583"/>
      <c r="B109" s="556"/>
      <c r="C109" s="537"/>
      <c r="D109" s="531"/>
      <c r="E109" s="340">
        <f t="shared" si="4"/>
        <v>397272.82000000007</v>
      </c>
      <c r="F109" s="339">
        <f t="shared" si="4"/>
        <v>3703</v>
      </c>
      <c r="G109" s="338"/>
      <c r="H109" s="335">
        <f>H93+H97+H101+H105</f>
        <v>96.48</v>
      </c>
      <c r="I109" s="337">
        <f>IF(F109=0," ",H109/F109)</f>
        <v>2.605455036456927E-2</v>
      </c>
      <c r="J109" s="336">
        <f>O109</f>
        <v>0</v>
      </c>
      <c r="K109" s="335">
        <f>K93+K97+K101+K105</f>
        <v>262975.09899999999</v>
      </c>
      <c r="L109" s="334"/>
      <c r="M109" s="528"/>
      <c r="N109" s="328"/>
    </row>
    <row r="110" spans="1:23" ht="15.75" customHeight="1" x14ac:dyDescent="0.35">
      <c r="A110" s="583"/>
      <c r="B110" s="557"/>
      <c r="C110" s="538"/>
      <c r="D110" s="532"/>
      <c r="E110" s="333">
        <f t="shared" si="4"/>
        <v>0</v>
      </c>
      <c r="F110" s="332">
        <f t="shared" si="4"/>
        <v>0</v>
      </c>
      <c r="G110" s="331"/>
      <c r="H110" s="330">
        <f>H94+H98+H102+H106</f>
        <v>0</v>
      </c>
      <c r="I110" s="329"/>
      <c r="J110" s="331"/>
      <c r="K110" s="330">
        <f>K94+K98+K102+K106</f>
        <v>0</v>
      </c>
      <c r="L110" s="329"/>
      <c r="M110" s="528"/>
      <c r="N110" s="328"/>
    </row>
    <row r="111" spans="1:23" ht="1.5" hidden="1" customHeight="1" x14ac:dyDescent="0.35">
      <c r="A111" s="387"/>
      <c r="B111" s="358"/>
      <c r="C111" s="351"/>
      <c r="D111" s="354"/>
      <c r="E111" s="333"/>
      <c r="F111" s="332"/>
      <c r="G111" s="331"/>
      <c r="H111" s="330"/>
      <c r="I111" s="329"/>
      <c r="J111" s="331"/>
      <c r="K111" s="330"/>
      <c r="L111" s="329"/>
      <c r="M111" s="350"/>
      <c r="N111" s="328"/>
    </row>
    <row r="112" spans="1:23" ht="21" customHeight="1" x14ac:dyDescent="0.35">
      <c r="A112" s="357"/>
      <c r="B112" s="358"/>
      <c r="C112" s="384"/>
      <c r="D112" s="383" t="s">
        <v>64</v>
      </c>
      <c r="E112" s="379"/>
      <c r="F112" s="379"/>
      <c r="G112" s="380"/>
      <c r="H112" s="382"/>
      <c r="I112" s="381"/>
      <c r="J112" s="380"/>
      <c r="K112" s="379"/>
      <c r="L112" s="378"/>
      <c r="M112" s="350"/>
      <c r="N112" s="328"/>
      <c r="O112" s="319" t="s">
        <v>63</v>
      </c>
    </row>
    <row r="113" spans="1:23" ht="18" customHeight="1" x14ac:dyDescent="0.35">
      <c r="A113" s="571"/>
      <c r="B113" s="574" t="str">
        <f>English!B41</f>
        <v>224090000: Padma Bridge Rail Link Project (2nd Revised).(China) (01.01.2016 to 30.06.2027), PD (PBRLP), Nazneen Ara Keya, Mobile: 01770799899</v>
      </c>
      <c r="C113" s="536">
        <v>20</v>
      </c>
      <c r="D113" s="533" t="str">
        <f>[1]D1!AP7</f>
        <v>২২৪০৯০০০০: পদ্মা সেতু রেল সংযোগ (২য় সংশোধিত)। (চায়না), ০১.০১.২০১৬ হতে ৩০.০৬.২০২৭, প্রকল্প পরিচালক (পিবিআরএলপি), নাজনীন আরা কেয়া, মোবা: ০১৭৭০৭৯৯৮৯৯</v>
      </c>
      <c r="E113" s="346">
        <f>English!C41</f>
        <v>3862490.83</v>
      </c>
      <c r="F113" s="345">
        <f>English!H41</f>
        <v>10000</v>
      </c>
      <c r="G113" s="344">
        <f>English!F41</f>
        <v>0</v>
      </c>
      <c r="H113" s="343">
        <f>English!O41</f>
        <v>7.4</v>
      </c>
      <c r="I113" s="337">
        <f>IF(F113=0," ",H113/F113)</f>
        <v>7.3999999999999999E-4</v>
      </c>
      <c r="J113" s="344">
        <f>English!G41</f>
        <v>0.97865000000000013</v>
      </c>
      <c r="K113" s="343">
        <f>English!R41</f>
        <v>3526172.3200000003</v>
      </c>
      <c r="L113" s="342">
        <f>K113/E113</f>
        <v>0.91292703988115365</v>
      </c>
      <c r="M113" s="528" t="str">
        <f>[1]D1!HH7</f>
        <v xml:space="preserve">সিদ্ধান্ত: 
বাস্তবায়ন: </v>
      </c>
      <c r="N113" s="328"/>
      <c r="O113" s="319" t="s">
        <v>62</v>
      </c>
    </row>
    <row r="114" spans="1:23" ht="18" customHeight="1" x14ac:dyDescent="0.35">
      <c r="A114" s="572"/>
      <c r="B114" s="575"/>
      <c r="C114" s="537"/>
      <c r="D114" s="534" t="e">
        <f>#REF!</f>
        <v>#REF!</v>
      </c>
      <c r="E114" s="340">
        <f>English!C42</f>
        <v>2095610.41</v>
      </c>
      <c r="F114" s="339">
        <f>English!H42</f>
        <v>0</v>
      </c>
      <c r="G114" s="341"/>
      <c r="H114" s="335">
        <f>English!O42</f>
        <v>0</v>
      </c>
      <c r="I114" s="337" t="str">
        <f>IF(F114=0," ",H114/F114)</f>
        <v xml:space="preserve"> </v>
      </c>
      <c r="J114" s="341">
        <f>O114</f>
        <v>0</v>
      </c>
      <c r="K114" s="335">
        <f>English!R42</f>
        <v>1892871.37</v>
      </c>
      <c r="L114" s="334"/>
      <c r="M114" s="528"/>
      <c r="N114" s="328"/>
      <c r="O114" s="319">
        <v>0</v>
      </c>
    </row>
    <row r="115" spans="1:23" ht="18" customHeight="1" x14ac:dyDescent="0.35">
      <c r="A115" s="572"/>
      <c r="B115" s="575"/>
      <c r="C115" s="537"/>
      <c r="D115" s="534" t="e">
        <f>#REF!</f>
        <v>#REF!</v>
      </c>
      <c r="E115" s="340">
        <f>English!C43</f>
        <v>1766880.4200000002</v>
      </c>
      <c r="F115" s="339">
        <f>English!H43</f>
        <v>10000</v>
      </c>
      <c r="G115" s="338"/>
      <c r="H115" s="335">
        <f>English!O43</f>
        <v>7.4</v>
      </c>
      <c r="I115" s="337">
        <f>IF(F115=0," ",H115/F115)</f>
        <v>7.3999999999999999E-4</v>
      </c>
      <c r="J115" s="336"/>
      <c r="K115" s="335">
        <f>English!R43</f>
        <v>1633300.9500000002</v>
      </c>
      <c r="L115" s="334"/>
      <c r="M115" s="528"/>
      <c r="N115" s="328"/>
      <c r="O115" s="319">
        <v>0</v>
      </c>
    </row>
    <row r="116" spans="1:23" ht="18" customHeight="1" x14ac:dyDescent="0.35">
      <c r="A116" s="573"/>
      <c r="B116" s="576"/>
      <c r="C116" s="538"/>
      <c r="D116" s="535" t="e">
        <f>#REF!</f>
        <v>#REF!</v>
      </c>
      <c r="E116" s="333"/>
      <c r="F116" s="332"/>
      <c r="G116" s="331"/>
      <c r="H116" s="330"/>
      <c r="I116" s="329"/>
      <c r="J116" s="331"/>
      <c r="K116" s="330"/>
      <c r="L116" s="329"/>
      <c r="M116" s="528"/>
      <c r="N116" s="328"/>
      <c r="O116" s="319">
        <v>0</v>
      </c>
    </row>
    <row r="117" spans="1:23" ht="17.25" customHeight="1" x14ac:dyDescent="0.35">
      <c r="A117" s="571"/>
      <c r="B117" s="574">
        <f>English!B45</f>
        <v>0</v>
      </c>
      <c r="C117" s="536">
        <v>21</v>
      </c>
      <c r="D117" s="533" t="str">
        <f>[1]D1!AP13</f>
        <v xml:space="preserve">২২৪৩০৮৭০০: বাংলাদেশ রেলওয়ের আখাউড়া-সিলেট সেকশনের মিটারগেজ রেল লাইনকে ডুয়েলগেজ রেললাইনে রূপান্তর। (চায়না), ০১.০৪.২০১৯ হতে ৩০.০৬.২০২৫, প্রকল্প পরিচালক, , মোবা: </v>
      </c>
      <c r="E117" s="346">
        <f>English!C77</f>
        <v>1610444.76</v>
      </c>
      <c r="F117" s="345">
        <f>English!H77</f>
        <v>1</v>
      </c>
      <c r="G117" s="344">
        <f>English!F77</f>
        <v>0</v>
      </c>
      <c r="H117" s="343">
        <f>English!O77</f>
        <v>0</v>
      </c>
      <c r="I117" s="337">
        <f>IF(F117=0," ",H117/F117)</f>
        <v>0</v>
      </c>
      <c r="J117" s="344">
        <f>English!G77</f>
        <v>0</v>
      </c>
      <c r="K117" s="343">
        <f>English!R77</f>
        <v>0</v>
      </c>
      <c r="L117" s="342">
        <f>K117/E117</f>
        <v>0</v>
      </c>
      <c r="M117" s="528" t="str">
        <f>[1]D1!HH13</f>
        <v xml:space="preserve">সিদ্ধান্ত: 
বাস্তবায়ন: </v>
      </c>
      <c r="N117" s="328"/>
      <c r="O117" s="319" t="s">
        <v>62</v>
      </c>
    </row>
    <row r="118" spans="1:23" ht="17.25" customHeight="1" x14ac:dyDescent="0.35">
      <c r="A118" s="572"/>
      <c r="B118" s="575"/>
      <c r="C118" s="537"/>
      <c r="D118" s="534" t="e">
        <f>#REF!</f>
        <v>#REF!</v>
      </c>
      <c r="E118" s="340">
        <f>English!C78</f>
        <v>1065436.4099999999</v>
      </c>
      <c r="F118" s="339">
        <f>English!H78</f>
        <v>0</v>
      </c>
      <c r="G118" s="341"/>
      <c r="H118" s="335">
        <f>English!O78</f>
        <v>0</v>
      </c>
      <c r="I118" s="337" t="str">
        <f>IF(F118=0," ",H118/F118)</f>
        <v xml:space="preserve"> </v>
      </c>
      <c r="J118" s="341">
        <f>O118</f>
        <v>0</v>
      </c>
      <c r="K118" s="335">
        <f>English!R78</f>
        <v>0</v>
      </c>
      <c r="L118" s="334"/>
      <c r="M118" s="528"/>
      <c r="N118" s="328"/>
      <c r="O118" s="319">
        <v>0</v>
      </c>
    </row>
    <row r="119" spans="1:23" ht="17.25" customHeight="1" x14ac:dyDescent="0.35">
      <c r="A119" s="572"/>
      <c r="B119" s="575"/>
      <c r="C119" s="537"/>
      <c r="D119" s="534" t="e">
        <f>#REF!</f>
        <v>#REF!</v>
      </c>
      <c r="E119" s="340">
        <f>English!C79</f>
        <v>545008.35000000009</v>
      </c>
      <c r="F119" s="339">
        <f>English!H79</f>
        <v>1</v>
      </c>
      <c r="G119" s="338"/>
      <c r="H119" s="335">
        <f>English!O79</f>
        <v>0</v>
      </c>
      <c r="I119" s="337">
        <f>IF(F119=0," ",H119/F119)</f>
        <v>0</v>
      </c>
      <c r="J119" s="336"/>
      <c r="K119" s="335">
        <f>English!R79</f>
        <v>0</v>
      </c>
      <c r="L119" s="334"/>
      <c r="M119" s="528"/>
      <c r="N119" s="328"/>
      <c r="O119" s="319">
        <v>0</v>
      </c>
    </row>
    <row r="120" spans="1:23" ht="17.25" customHeight="1" x14ac:dyDescent="0.35">
      <c r="A120" s="573"/>
      <c r="B120" s="576"/>
      <c r="C120" s="538"/>
      <c r="D120" s="535" t="e">
        <f>#REF!</f>
        <v>#REF!</v>
      </c>
      <c r="E120" s="333"/>
      <c r="F120" s="332"/>
      <c r="G120" s="331"/>
      <c r="H120" s="330"/>
      <c r="I120" s="329"/>
      <c r="J120" s="331"/>
      <c r="K120" s="330"/>
      <c r="L120" s="329"/>
      <c r="M120" s="528"/>
      <c r="N120" s="328"/>
      <c r="O120" s="319">
        <v>0</v>
      </c>
    </row>
    <row r="121" spans="1:23" ht="18" customHeight="1" x14ac:dyDescent="0.35">
      <c r="A121" s="571"/>
      <c r="B121" s="555"/>
      <c r="C121" s="536"/>
      <c r="D121" s="530" t="s">
        <v>61</v>
      </c>
      <c r="E121" s="346">
        <f t="shared" ref="E121:F123" si="5">E113+E117</f>
        <v>5472935.5899999999</v>
      </c>
      <c r="F121" s="345">
        <f t="shared" si="5"/>
        <v>10001</v>
      </c>
      <c r="G121" s="344"/>
      <c r="H121" s="343">
        <f>H113+H117</f>
        <v>7.4</v>
      </c>
      <c r="I121" s="337">
        <f>IF(F121=0," ",H121/F121)</f>
        <v>7.3992600739926015E-4</v>
      </c>
      <c r="J121" s="344"/>
      <c r="K121" s="343">
        <f>K113+K117</f>
        <v>3526172.3200000003</v>
      </c>
      <c r="L121" s="342">
        <f>K121/E121</f>
        <v>0.6442926765743282</v>
      </c>
      <c r="M121" s="528"/>
      <c r="N121" s="328"/>
      <c r="O121" s="319" t="s">
        <v>61</v>
      </c>
    </row>
    <row r="122" spans="1:23" ht="18" customHeight="1" x14ac:dyDescent="0.35">
      <c r="A122" s="572"/>
      <c r="B122" s="556"/>
      <c r="C122" s="537"/>
      <c r="D122" s="531"/>
      <c r="E122" s="340">
        <f t="shared" si="5"/>
        <v>3161046.82</v>
      </c>
      <c r="F122" s="339">
        <f t="shared" si="5"/>
        <v>0</v>
      </c>
      <c r="G122" s="341"/>
      <c r="H122" s="335">
        <f>H114+H118</f>
        <v>0</v>
      </c>
      <c r="I122" s="337" t="str">
        <f>IF(F122=0," ",H122/F122)</f>
        <v xml:space="preserve"> </v>
      </c>
      <c r="J122" s="341">
        <f>O122</f>
        <v>0</v>
      </c>
      <c r="K122" s="335">
        <f>K114+K118</f>
        <v>1892871.37</v>
      </c>
      <c r="L122" s="334"/>
      <c r="M122" s="528"/>
      <c r="N122" s="328"/>
    </row>
    <row r="123" spans="1:23" ht="18" customHeight="1" x14ac:dyDescent="0.35">
      <c r="A123" s="572"/>
      <c r="B123" s="556"/>
      <c r="C123" s="537"/>
      <c r="D123" s="531"/>
      <c r="E123" s="340">
        <f t="shared" si="5"/>
        <v>2311888.7700000005</v>
      </c>
      <c r="F123" s="339">
        <f t="shared" si="5"/>
        <v>10001</v>
      </c>
      <c r="G123" s="338"/>
      <c r="H123" s="335">
        <f>H115+H119</f>
        <v>7.4</v>
      </c>
      <c r="I123" s="337">
        <f>IF(F123=0," ",H123/F123)</f>
        <v>7.3992600739926015E-4</v>
      </c>
      <c r="J123" s="336"/>
      <c r="K123" s="385">
        <f>K115+K119</f>
        <v>1633300.9500000002</v>
      </c>
      <c r="L123" s="334"/>
      <c r="M123" s="528"/>
      <c r="N123" s="328"/>
    </row>
    <row r="124" spans="1:23" ht="7.15" customHeight="1" x14ac:dyDescent="0.35">
      <c r="A124" s="573"/>
      <c r="B124" s="557"/>
      <c r="C124" s="538"/>
      <c r="D124" s="532"/>
      <c r="E124" s="333">
        <f>E120+E112</f>
        <v>0</v>
      </c>
      <c r="F124" s="332">
        <f>F120+F112</f>
        <v>0</v>
      </c>
      <c r="G124" s="331"/>
      <c r="H124" s="330"/>
      <c r="I124" s="329"/>
      <c r="J124" s="331"/>
      <c r="K124" s="330"/>
      <c r="L124" s="329"/>
      <c r="M124" s="528"/>
      <c r="N124" s="328"/>
    </row>
    <row r="125" spans="1:23" ht="20.25" customHeight="1" x14ac:dyDescent="0.35">
      <c r="A125" s="361"/>
      <c r="B125" s="358"/>
      <c r="C125" s="384"/>
      <c r="D125" s="383" t="str">
        <f>[1]D2!P9</f>
        <v>(জ) ইআইবি অর্থায়ন প্রকল্প</v>
      </c>
      <c r="E125" s="379"/>
      <c r="F125" s="379"/>
      <c r="G125" s="380"/>
      <c r="H125" s="382"/>
      <c r="I125" s="381"/>
      <c r="J125" s="380"/>
      <c r="K125" s="379"/>
      <c r="L125" s="378"/>
      <c r="M125" s="363"/>
      <c r="N125" s="328"/>
    </row>
    <row r="126" spans="1:23" ht="18.75" customHeight="1" x14ac:dyDescent="0.35">
      <c r="A126" s="571">
        <v>13</v>
      </c>
      <c r="B126" s="555" t="e">
        <f>English!#REF!</f>
        <v>#REF!</v>
      </c>
      <c r="C126" s="536">
        <v>22</v>
      </c>
      <c r="D126" s="533" t="str">
        <f>[1]D1!AP14</f>
        <v>২২৪৩৬৩৬০০: বাংলাদেশ রেলওয়ের জন্য ২০০ ব্রডগেজ (বিজি) প্যাসেঞ্জার ক্যারেজ সংগ্রহ। (ইআইবি), ০১.০৭.২০২২  হতে ৩০.০৬.২০২৭, প্রকল্প পরিচালক, মোঃ জয়দুল ইসলাম, মোবা: ০১৭১১৬৯২৮৯৩</v>
      </c>
      <c r="E126" s="346">
        <f>English!C83</f>
        <v>170433.68</v>
      </c>
      <c r="F126" s="345">
        <f>English!H83</f>
        <v>100479</v>
      </c>
      <c r="G126" s="344">
        <f>English!F83</f>
        <v>0</v>
      </c>
      <c r="H126" s="343">
        <f>English!O83</f>
        <v>3.78</v>
      </c>
      <c r="I126" s="337">
        <f>IF(F126=0," ",H126/F126)</f>
        <v>3.7619801152479623E-5</v>
      </c>
      <c r="J126" s="344">
        <f>English!G83</f>
        <v>0.2</v>
      </c>
      <c r="K126" s="343">
        <f>English!R83</f>
        <v>41022.910000000003</v>
      </c>
      <c r="L126" s="342">
        <f>K126/E126</f>
        <v>0.2406972025716983</v>
      </c>
      <c r="M126" s="528" t="str">
        <f>[1]D1!HH14</f>
        <v xml:space="preserve">সিদ্ধান্ত: 
বাস্তবায়ন: </v>
      </c>
      <c r="N126" s="328"/>
      <c r="O126" s="319" t="s">
        <v>60</v>
      </c>
      <c r="W126" s="318">
        <v>37</v>
      </c>
    </row>
    <row r="127" spans="1:23" ht="18.75" customHeight="1" x14ac:dyDescent="0.35">
      <c r="A127" s="572"/>
      <c r="B127" s="556"/>
      <c r="C127" s="537"/>
      <c r="D127" s="534" t="e">
        <f>#REF!</f>
        <v>#REF!</v>
      </c>
      <c r="E127" s="340">
        <f>English!C84</f>
        <v>133119.75</v>
      </c>
      <c r="F127" s="339">
        <f>English!H84</f>
        <v>77408</v>
      </c>
      <c r="G127" s="341"/>
      <c r="H127" s="335">
        <f>English!O84</f>
        <v>0</v>
      </c>
      <c r="I127" s="337">
        <f>IF(F127=0," ",H127/F127)</f>
        <v>0</v>
      </c>
      <c r="J127" s="341"/>
      <c r="K127" s="335">
        <f>English!R84</f>
        <v>33532.33</v>
      </c>
      <c r="L127" s="334"/>
      <c r="M127" s="528"/>
      <c r="N127" s="328"/>
    </row>
    <row r="128" spans="1:23" ht="18.75" customHeight="1" x14ac:dyDescent="0.35">
      <c r="A128" s="572"/>
      <c r="B128" s="556"/>
      <c r="C128" s="537"/>
      <c r="D128" s="534" t="e">
        <f>#REF!</f>
        <v>#REF!</v>
      </c>
      <c r="E128" s="340">
        <f>English!C85</f>
        <v>37313.929999999993</v>
      </c>
      <c r="F128" s="339">
        <f>English!H85</f>
        <v>23071</v>
      </c>
      <c r="G128" s="338"/>
      <c r="H128" s="335">
        <f>English!O85</f>
        <v>3.78</v>
      </c>
      <c r="I128" s="337">
        <f>IF(F128=0," ",H128/F128)</f>
        <v>1.6384205279355033E-4</v>
      </c>
      <c r="J128" s="336"/>
      <c r="K128" s="335">
        <f>English!R85</f>
        <v>7490.5800000000017</v>
      </c>
      <c r="L128" s="334"/>
      <c r="M128" s="528"/>
      <c r="N128" s="328"/>
    </row>
    <row r="129" spans="1:23" ht="18.75" customHeight="1" x14ac:dyDescent="0.35">
      <c r="A129" s="573"/>
      <c r="B129" s="557"/>
      <c r="C129" s="538"/>
      <c r="D129" s="535" t="e">
        <f>#REF!</f>
        <v>#REF!</v>
      </c>
      <c r="E129" s="333"/>
      <c r="F129" s="332"/>
      <c r="G129" s="331"/>
      <c r="H129" s="330"/>
      <c r="I129" s="329"/>
      <c r="J129" s="331"/>
      <c r="K129" s="330"/>
      <c r="L129" s="329"/>
      <c r="M129" s="528"/>
      <c r="N129" s="328"/>
    </row>
    <row r="130" spans="1:23" ht="19.5" customHeight="1" x14ac:dyDescent="0.35">
      <c r="A130" s="580"/>
      <c r="B130" s="555"/>
      <c r="C130" s="542"/>
      <c r="D130" s="539" t="s">
        <v>59</v>
      </c>
      <c r="E130" s="346">
        <f t="shared" ref="E130:F133" si="6">E42+E55+E60++E73+E86+E107+E121+E126</f>
        <v>13343853.109999999</v>
      </c>
      <c r="F130" s="345">
        <f t="shared" si="6"/>
        <v>505130.5</v>
      </c>
      <c r="G130" s="377"/>
      <c r="H130" s="343">
        <f>H42+H55+H60++H73+H86+H107+H121+H126</f>
        <v>125.23000000000002</v>
      </c>
      <c r="I130" s="337">
        <f>IF(F130=0," ",H130/F130)</f>
        <v>2.4791613256376329E-4</v>
      </c>
      <c r="J130" s="377"/>
      <c r="K130" s="343">
        <f>K42+K55+K60++K73+K86+K107+K121+K126</f>
        <v>5591170.5160000008</v>
      </c>
      <c r="L130" s="342">
        <f>K130/E130</f>
        <v>0.41900719903832939</v>
      </c>
      <c r="M130" s="525"/>
      <c r="N130" s="328"/>
      <c r="O130" s="319" t="s">
        <v>58</v>
      </c>
    </row>
    <row r="131" spans="1:23" ht="19.5" customHeight="1" x14ac:dyDescent="0.35">
      <c r="A131" s="581"/>
      <c r="B131" s="556"/>
      <c r="C131" s="543"/>
      <c r="D131" s="540"/>
      <c r="E131" s="340">
        <f t="shared" si="6"/>
        <v>7513915.1099999994</v>
      </c>
      <c r="F131" s="339">
        <f t="shared" si="6"/>
        <v>344753.5</v>
      </c>
      <c r="G131" s="341"/>
      <c r="H131" s="335">
        <f>H43+H56+H61++H74+H87+H108+H122+H127</f>
        <v>0</v>
      </c>
      <c r="I131" s="337">
        <f>IF(F131=0," ",H131/F131)</f>
        <v>0</v>
      </c>
      <c r="J131" s="341"/>
      <c r="K131" s="335">
        <f>K43+K56+K61++K74+K87+K108+K122+K127</f>
        <v>3218330.5660000006</v>
      </c>
      <c r="L131" s="334"/>
      <c r="M131" s="526"/>
      <c r="N131" s="328"/>
    </row>
    <row r="132" spans="1:23" ht="19.5" customHeight="1" x14ac:dyDescent="0.35">
      <c r="A132" s="581"/>
      <c r="B132" s="556"/>
      <c r="C132" s="543"/>
      <c r="D132" s="540"/>
      <c r="E132" s="340">
        <f t="shared" si="6"/>
        <v>5829938.0000000009</v>
      </c>
      <c r="F132" s="339">
        <f t="shared" si="6"/>
        <v>160377</v>
      </c>
      <c r="G132" s="338"/>
      <c r="H132" s="335">
        <f>H44+H57+H62++H75+H88+H109+H123+H128</f>
        <v>125.23000000000002</v>
      </c>
      <c r="I132" s="337">
        <f>IF(F132=0," ",H132/F132)</f>
        <v>7.8084762777705049E-4</v>
      </c>
      <c r="J132" s="336"/>
      <c r="K132" s="335">
        <f>K44+K57+K62++K75+K88+K109+K123+K128</f>
        <v>2372839.9500000002</v>
      </c>
      <c r="L132" s="334"/>
      <c r="M132" s="526"/>
      <c r="N132" s="328"/>
    </row>
    <row r="133" spans="1:23" ht="19.5" customHeight="1" x14ac:dyDescent="0.35">
      <c r="A133" s="582"/>
      <c r="B133" s="557"/>
      <c r="C133" s="544"/>
      <c r="D133" s="541"/>
      <c r="E133" s="333">
        <f t="shared" si="6"/>
        <v>24954.51</v>
      </c>
      <c r="F133" s="332">
        <f t="shared" si="6"/>
        <v>0</v>
      </c>
      <c r="G133" s="331"/>
      <c r="H133" s="330">
        <f>H45+H58+H63++H76+H89+H110+H124+H129</f>
        <v>0</v>
      </c>
      <c r="I133" s="329"/>
      <c r="J133" s="331"/>
      <c r="K133" s="330">
        <f>K45+K58+K63++K76+K89+K110+K124+K129</f>
        <v>0</v>
      </c>
      <c r="L133" s="329"/>
      <c r="M133" s="527"/>
      <c r="N133" s="328"/>
    </row>
    <row r="134" spans="1:23" ht="18" customHeight="1" x14ac:dyDescent="0.35">
      <c r="A134" s="361"/>
      <c r="B134" s="358"/>
      <c r="C134" s="376"/>
      <c r="D134" s="375" t="str">
        <f>[1]D2!P10</f>
        <v>(ঝ) কারিগরি সহায়তা (টিএ) প্রকল্প:</v>
      </c>
      <c r="E134" s="371"/>
      <c r="F134" s="371"/>
      <c r="G134" s="372"/>
      <c r="H134" s="374"/>
      <c r="I134" s="373"/>
      <c r="J134" s="372"/>
      <c r="K134" s="371"/>
      <c r="L134" s="370"/>
      <c r="M134" s="363"/>
      <c r="N134" s="328"/>
    </row>
    <row r="135" spans="1:23" ht="1.5" hidden="1" customHeight="1" x14ac:dyDescent="0.35">
      <c r="A135" s="360"/>
      <c r="B135" s="356"/>
      <c r="C135" s="355"/>
      <c r="D135" s="369"/>
      <c r="E135" s="368"/>
      <c r="F135" s="367"/>
      <c r="G135" s="366"/>
      <c r="H135" s="365"/>
      <c r="I135" s="364"/>
      <c r="J135" s="366"/>
      <c r="K135" s="365"/>
      <c r="L135" s="364"/>
      <c r="M135" s="363"/>
      <c r="N135" s="328"/>
    </row>
    <row r="136" spans="1:23" ht="18.75" customHeight="1" x14ac:dyDescent="0.35">
      <c r="A136" s="571">
        <v>38</v>
      </c>
      <c r="B136" s="555" t="e">
        <f>English!#REF!</f>
        <v>#REF!</v>
      </c>
      <c r="C136" s="545">
        <v>23</v>
      </c>
      <c r="D136" s="533" t="str">
        <f>[1]D1!AP24</f>
        <v>২২৩০৪০৫০০: রেল যোগাযোগ ব্যবস্থার উন্নয়নে সুবিধাদি প্রস্তুতিমূলক কারিগরী সহায়তা (১ম সংশোধিত)। (এডিবি), ০১.০৭.২০২০ হতে ৩০.০৬.২০২৭, প্রকল্প পরিচালক, মোঃআবিদুর রহমান, মোবা: ০১৭১১৬৯১১৭৫</v>
      </c>
      <c r="E136" s="346">
        <f>English!C150</f>
        <v>23462.62</v>
      </c>
      <c r="F136" s="345">
        <f>English!H150</f>
        <v>9074</v>
      </c>
      <c r="G136" s="344">
        <f>English!F150</f>
        <v>0.05</v>
      </c>
      <c r="H136" s="343">
        <f>English!O150</f>
        <v>0</v>
      </c>
      <c r="I136" s="337">
        <f>IF(F136=0," ",H136/F136)</f>
        <v>0</v>
      </c>
      <c r="J136" s="344">
        <f>English!G150</f>
        <v>0.54</v>
      </c>
      <c r="K136" s="343">
        <f>English!R150</f>
        <v>9882.44</v>
      </c>
      <c r="L136" s="342">
        <f>K136/E136</f>
        <v>0.4211993374993927</v>
      </c>
      <c r="M136" s="525" t="str">
        <f>[1]D1!HH24</f>
        <v xml:space="preserve">সিদ্ধান্ত: 
বাস্তবায়ন: </v>
      </c>
      <c r="N136" s="328"/>
      <c r="O136" s="319" t="s">
        <v>57</v>
      </c>
      <c r="W136" s="318">
        <v>40</v>
      </c>
    </row>
    <row r="137" spans="1:23" ht="18.75" customHeight="1" x14ac:dyDescent="0.35">
      <c r="A137" s="572"/>
      <c r="B137" s="556"/>
      <c r="C137" s="546"/>
      <c r="D137" s="534"/>
      <c r="E137" s="340">
        <f>English!C151</f>
        <v>16714.47</v>
      </c>
      <c r="F137" s="339">
        <f>English!H151</f>
        <v>8274</v>
      </c>
      <c r="G137" s="341"/>
      <c r="H137" s="335">
        <f>English!O151</f>
        <v>0</v>
      </c>
      <c r="I137" s="337">
        <f>IF(F137=0," ",H137/F137)</f>
        <v>0</v>
      </c>
      <c r="J137" s="341"/>
      <c r="K137" s="335">
        <f>English!R151</f>
        <v>7339.0400000000009</v>
      </c>
      <c r="L137" s="334"/>
      <c r="M137" s="526"/>
      <c r="N137" s="328"/>
    </row>
    <row r="138" spans="1:23" ht="18.75" customHeight="1" x14ac:dyDescent="0.35">
      <c r="A138" s="572"/>
      <c r="B138" s="556"/>
      <c r="C138" s="546"/>
      <c r="D138" s="534"/>
      <c r="E138" s="340">
        <f>English!C152</f>
        <v>6748.1499999999978</v>
      </c>
      <c r="F138" s="339">
        <f>English!H152</f>
        <v>800</v>
      </c>
      <c r="G138" s="338"/>
      <c r="H138" s="335">
        <f>English!O152</f>
        <v>0</v>
      </c>
      <c r="I138" s="337">
        <f>IF(F138=0," ",H138/F138)</f>
        <v>0</v>
      </c>
      <c r="J138" s="336"/>
      <c r="K138" s="335">
        <f>English!R152</f>
        <v>2543.3999999999996</v>
      </c>
      <c r="L138" s="334"/>
      <c r="M138" s="526"/>
      <c r="N138" s="328"/>
    </row>
    <row r="139" spans="1:23" ht="18.75" customHeight="1" x14ac:dyDescent="0.35">
      <c r="A139" s="573"/>
      <c r="B139" s="557"/>
      <c r="C139" s="547"/>
      <c r="D139" s="535"/>
      <c r="E139" s="333"/>
      <c r="F139" s="332"/>
      <c r="G139" s="331"/>
      <c r="H139" s="330"/>
      <c r="I139" s="329"/>
      <c r="J139" s="331"/>
      <c r="K139" s="330"/>
      <c r="L139" s="329"/>
      <c r="M139" s="527"/>
      <c r="N139" s="328"/>
    </row>
    <row r="140" spans="1:23" ht="22.5" customHeight="1" x14ac:dyDescent="0.35">
      <c r="A140" s="357"/>
      <c r="B140" s="555" t="str">
        <f>English!B150</f>
        <v>223040500: Technical Assistance (TA) for Railway Connectivity Improvement Preparatory Facility (RCIPF) (1st Revised).(ADB) (01.07.2020 to 30.06.2027), Project Director, Md. Abidur Rahman, Mobile: 01711691175</v>
      </c>
      <c r="C140" s="545">
        <v>24</v>
      </c>
      <c r="D140" s="533" t="str">
        <f>[1]D1!AP25</f>
        <v>২২৩০৪৮৮০০: রেলওয়ের মাধ্যমে কনটেইনার ফ্রেইট কার্গো পরিবহনের সুবিধা যাচাইয়ের জন্য কারিগরি সহায়তা।  (এডিবি), ০৬.০৪.২০২৩ হতে ৩০.০৬.২০২৬, যুগ্ম মহাপরিচালক (অপারেশন), মোঃ শহিদুল ইসলাম, মোবা: ০১৭১১৫০৬১১৮</v>
      </c>
      <c r="E140" s="346">
        <f>English!C156</f>
        <v>749.81</v>
      </c>
      <c r="F140" s="345">
        <f>English!H156</f>
        <v>105</v>
      </c>
      <c r="G140" s="344">
        <f>English!F156</f>
        <v>0</v>
      </c>
      <c r="H140" s="343">
        <f>English!O156</f>
        <v>0</v>
      </c>
      <c r="I140" s="337">
        <f>IF(F140=0," ",H140/F140)</f>
        <v>0</v>
      </c>
      <c r="J140" s="344">
        <f>English!G156</f>
        <v>0.4</v>
      </c>
      <c r="K140" s="343">
        <f>English!R156</f>
        <v>219.79000000000002</v>
      </c>
      <c r="L140" s="342">
        <f>K140/E140</f>
        <v>0.29312759232338864</v>
      </c>
      <c r="M140" s="525" t="str">
        <f>[1]D1!HH25</f>
        <v xml:space="preserve">সিদ্ধান্ত: 
বাস্তবায়ন: </v>
      </c>
      <c r="N140" s="328"/>
    </row>
    <row r="141" spans="1:23" ht="22.5" customHeight="1" x14ac:dyDescent="0.35">
      <c r="A141" s="357"/>
      <c r="B141" s="556"/>
      <c r="C141" s="546"/>
      <c r="D141" s="534"/>
      <c r="E141" s="340">
        <f>English!C157</f>
        <v>732.71</v>
      </c>
      <c r="F141" s="339">
        <f>English!H157</f>
        <v>100</v>
      </c>
      <c r="G141" s="341"/>
      <c r="H141" s="335">
        <f>English!O157</f>
        <v>0</v>
      </c>
      <c r="I141" s="337">
        <f>IF(F141=0," ",H141/F141)</f>
        <v>0</v>
      </c>
      <c r="J141" s="341"/>
      <c r="K141" s="335">
        <f>English!R157</f>
        <v>211</v>
      </c>
      <c r="L141" s="334"/>
      <c r="M141" s="526"/>
      <c r="N141" s="328"/>
    </row>
    <row r="142" spans="1:23" ht="22.5" customHeight="1" x14ac:dyDescent="0.35">
      <c r="A142" s="357"/>
      <c r="B142" s="556"/>
      <c r="C142" s="546"/>
      <c r="D142" s="534"/>
      <c r="E142" s="340">
        <f>English!C158</f>
        <v>17.099999999999909</v>
      </c>
      <c r="F142" s="339">
        <f>English!H158</f>
        <v>5</v>
      </c>
      <c r="G142" s="338"/>
      <c r="H142" s="335">
        <f>English!O158</f>
        <v>0</v>
      </c>
      <c r="I142" s="337">
        <f>IF(F142=0," ",H142/F142)</f>
        <v>0</v>
      </c>
      <c r="J142" s="336"/>
      <c r="K142" s="335">
        <f>English!R158</f>
        <v>8.7900000000000205</v>
      </c>
      <c r="L142" s="334"/>
      <c r="M142" s="526"/>
      <c r="N142" s="328"/>
    </row>
    <row r="143" spans="1:23" ht="22.5" customHeight="1" x14ac:dyDescent="0.35">
      <c r="A143" s="357"/>
      <c r="B143" s="557"/>
      <c r="C143" s="547"/>
      <c r="D143" s="535"/>
      <c r="E143" s="333"/>
      <c r="F143" s="332"/>
      <c r="G143" s="331"/>
      <c r="H143" s="330"/>
      <c r="I143" s="329"/>
      <c r="J143" s="331"/>
      <c r="K143" s="330"/>
      <c r="L143" s="329"/>
      <c r="M143" s="527"/>
      <c r="N143" s="328"/>
    </row>
    <row r="144" spans="1:23" s="347" customFormat="1" ht="22.5" customHeight="1" x14ac:dyDescent="0.35">
      <c r="A144" s="353"/>
      <c r="B144" s="352"/>
      <c r="C144" s="545">
        <v>25</v>
      </c>
      <c r="D144" s="533" t="str">
        <f>[1]D1!AP26</f>
        <v>২২৩০৫১৩০০: জয়দেবপুর-ঈশ্বরদী সেকশনের ডুয়েলগেজ ডাবল লাইন নির্মাণ (প্রকৌশল সেবা) সংক্রান্ত কারিগরী সহায়তা প্রকল্প (জাইকা), ০১.০৭.২০২৩ হতে ৩০.০৬.২০২৭, প্রকল্প পরিচালক (অতিরিক্ত দায়িত্ব), মোঃ মনিরুল ইসলাম ফিরোজী, মোবা: ০১৭১১৫৬৪৫৭৫</v>
      </c>
      <c r="E144" s="346">
        <f>English!C162</f>
        <v>16673.349999999999</v>
      </c>
      <c r="F144" s="345">
        <f>English!H162</f>
        <v>8372</v>
      </c>
      <c r="G144" s="344">
        <f>English!F162</f>
        <v>0.05</v>
      </c>
      <c r="H144" s="343">
        <f>English!O162</f>
        <v>0</v>
      </c>
      <c r="I144" s="337">
        <f>IF(F144=0," ",H144/F144)</f>
        <v>0</v>
      </c>
      <c r="J144" s="344">
        <f>English!G162</f>
        <v>0.34199999999999997</v>
      </c>
      <c r="K144" s="343">
        <f>English!R162</f>
        <v>4855.8500000000004</v>
      </c>
      <c r="L144" s="342">
        <f>K144/E144</f>
        <v>0.29123421507975306</v>
      </c>
      <c r="M144" s="525" t="str">
        <f>[1]D1!HH26</f>
        <v xml:space="preserve">সিদ্ধান্ত: 
বাস্তবায়ন: </v>
      </c>
      <c r="N144" s="349"/>
      <c r="O144" s="348"/>
    </row>
    <row r="145" spans="1:15" s="347" customFormat="1" ht="22.5" customHeight="1" x14ac:dyDescent="0.35">
      <c r="A145" s="353"/>
      <c r="B145" s="352"/>
      <c r="C145" s="546"/>
      <c r="D145" s="534"/>
      <c r="E145" s="340">
        <f>English!C163</f>
        <v>12325.74</v>
      </c>
      <c r="F145" s="339">
        <f>English!H163</f>
        <v>6872</v>
      </c>
      <c r="G145" s="341"/>
      <c r="H145" s="335">
        <f>English!O163</f>
        <v>0</v>
      </c>
      <c r="I145" s="337">
        <f>IF(F145=0," ",H145/F145)</f>
        <v>0</v>
      </c>
      <c r="J145" s="341"/>
      <c r="K145" s="335">
        <f>English!R163</f>
        <v>3684.2200000000003</v>
      </c>
      <c r="L145" s="334"/>
      <c r="M145" s="526"/>
      <c r="N145" s="349"/>
      <c r="O145" s="348"/>
    </row>
    <row r="146" spans="1:15" s="347" customFormat="1" ht="22.5" customHeight="1" x14ac:dyDescent="0.35">
      <c r="A146" s="353"/>
      <c r="B146" s="352"/>
      <c r="C146" s="546"/>
      <c r="D146" s="534"/>
      <c r="E146" s="340">
        <f>English!C164</f>
        <v>4347.6099999999988</v>
      </c>
      <c r="F146" s="339">
        <f>English!H164</f>
        <v>1500</v>
      </c>
      <c r="G146" s="338"/>
      <c r="H146" s="335">
        <f>English!O164</f>
        <v>0</v>
      </c>
      <c r="I146" s="337">
        <f>IF(F146=0," ",H146/F146)</f>
        <v>0</v>
      </c>
      <c r="J146" s="336"/>
      <c r="K146" s="335">
        <f>English!R164</f>
        <v>1171.6300000000001</v>
      </c>
      <c r="L146" s="334"/>
      <c r="M146" s="526"/>
      <c r="N146" s="349"/>
      <c r="O146" s="348"/>
    </row>
    <row r="147" spans="1:15" s="347" customFormat="1" ht="22.5" customHeight="1" x14ac:dyDescent="0.35">
      <c r="A147" s="353"/>
      <c r="B147" s="352"/>
      <c r="C147" s="547"/>
      <c r="D147" s="535"/>
      <c r="E147" s="333"/>
      <c r="F147" s="332"/>
      <c r="G147" s="331"/>
      <c r="H147" s="330"/>
      <c r="I147" s="329"/>
      <c r="J147" s="331"/>
      <c r="K147" s="330"/>
      <c r="L147" s="329"/>
      <c r="M147" s="527"/>
      <c r="N147" s="349"/>
      <c r="O147" s="348"/>
    </row>
    <row r="148" spans="1:15" s="347" customFormat="1" ht="18.75" customHeight="1" x14ac:dyDescent="0.35">
      <c r="A148" s="353"/>
      <c r="B148" s="352"/>
      <c r="C148" s="545">
        <v>26</v>
      </c>
      <c r="D148" s="533" t="str">
        <f>[1]D1!AP27</f>
        <v>২২৩০৫০০০০: রেলওয়ের নিরাপত্তা বৃদ্ধি এবং সুরক্ষা বাস্তবায়ন বিষয়ে বাংলাদেশ রেলওয়ের দক্ষতা উন্নয়নে কার্যপরিচালনা কারিগরি সহায়তা। (এডিবি), ১৫.১০.২০২৩ হতে ৩০.০৬.২০২৮ , প্রকল্প পরিচালক, মোঃ আবুল কালাম চৌধুরী, মোবা: ০১৭৫৫৫০০৪৭৬</v>
      </c>
      <c r="E148" s="346">
        <f>English!C168</f>
        <v>498.75</v>
      </c>
      <c r="F148" s="345">
        <f>English!H168</f>
        <v>150</v>
      </c>
      <c r="G148" s="344">
        <f>English!F168</f>
        <v>2.3300000000000001E-2</v>
      </c>
      <c r="H148" s="343">
        <f>English!O168</f>
        <v>6</v>
      </c>
      <c r="I148" s="337">
        <f>IF(F148=0," ",H148/F148)</f>
        <v>0.04</v>
      </c>
      <c r="J148" s="344">
        <f>English!G168</f>
        <v>0.15329999999999999</v>
      </c>
      <c r="K148" s="343">
        <f>English!R168</f>
        <v>81</v>
      </c>
      <c r="L148" s="342">
        <f>K148/E148</f>
        <v>0.162406015037594</v>
      </c>
      <c r="M148" s="525" t="str">
        <f>[1]D1!HH27</f>
        <v xml:space="preserve">সিদ্ধান্ত: 
বাস্তবায়ন: </v>
      </c>
      <c r="N148" s="349"/>
      <c r="O148" s="348"/>
    </row>
    <row r="149" spans="1:15" s="347" customFormat="1" ht="18.75" customHeight="1" x14ac:dyDescent="0.35">
      <c r="A149" s="353"/>
      <c r="B149" s="352"/>
      <c r="C149" s="546"/>
      <c r="D149" s="534"/>
      <c r="E149" s="340">
        <f>English!C169</f>
        <v>492.75</v>
      </c>
      <c r="F149" s="339">
        <f>English!H169</f>
        <v>150</v>
      </c>
      <c r="G149" s="341"/>
      <c r="H149" s="335">
        <f>English!O169</f>
        <v>6</v>
      </c>
      <c r="I149" s="337">
        <f>IF(F149=0," ",H149/F149)</f>
        <v>0.04</v>
      </c>
      <c r="J149" s="341"/>
      <c r="K149" s="335">
        <f>English!R169</f>
        <v>81</v>
      </c>
      <c r="L149" s="334"/>
      <c r="M149" s="526"/>
      <c r="N149" s="349"/>
      <c r="O149" s="348"/>
    </row>
    <row r="150" spans="1:15" s="347" customFormat="1" ht="18.75" customHeight="1" x14ac:dyDescent="0.35">
      <c r="A150" s="353"/>
      <c r="B150" s="352"/>
      <c r="C150" s="546"/>
      <c r="D150" s="534"/>
      <c r="E150" s="340">
        <f>English!C170</f>
        <v>6</v>
      </c>
      <c r="F150" s="339">
        <f>English!H170</f>
        <v>0</v>
      </c>
      <c r="G150" s="338"/>
      <c r="H150" s="335">
        <f>English!O170</f>
        <v>0</v>
      </c>
      <c r="I150" s="337" t="str">
        <f>IF(F150=0," ",H150/F150)</f>
        <v xml:space="preserve"> </v>
      </c>
      <c r="J150" s="336"/>
      <c r="K150" s="335">
        <f>English!R170</f>
        <v>0</v>
      </c>
      <c r="L150" s="334"/>
      <c r="M150" s="526"/>
      <c r="N150" s="349"/>
      <c r="O150" s="348"/>
    </row>
    <row r="151" spans="1:15" s="347" customFormat="1" ht="21" customHeight="1" x14ac:dyDescent="0.35">
      <c r="A151" s="353"/>
      <c r="B151" s="352"/>
      <c r="C151" s="547"/>
      <c r="D151" s="535"/>
      <c r="E151" s="333"/>
      <c r="F151" s="332"/>
      <c r="G151" s="331"/>
      <c r="H151" s="330"/>
      <c r="I151" s="329"/>
      <c r="J151" s="331"/>
      <c r="K151" s="330"/>
      <c r="L151" s="329"/>
      <c r="M151" s="527"/>
      <c r="N151" s="349"/>
      <c r="O151" s="348"/>
    </row>
    <row r="152" spans="1:15" s="347" customFormat="1" ht="18.75" customHeight="1" x14ac:dyDescent="0.35">
      <c r="A152" s="353"/>
      <c r="B152" s="352"/>
      <c r="C152" s="545">
        <v>27</v>
      </c>
      <c r="D152" s="533" t="str">
        <f>[1]D1!AP28</f>
        <v>২২৩০৫৫৭০০: গ্রীন রেলওয়ে পরিবহন প্রস্তুতিমূলক কারিগরি সহায়তা। (বিশ্ব ব্যাংক), ০১.০৪.২০২৫ হতে ৩১.০৩.২০২৭, প্রকল্প পরিচালক, মোঃ আরমান হোসেন, মোবা: ০১৭১১৬৯১০২৫</v>
      </c>
      <c r="E152" s="346">
        <f>English!C174</f>
        <v>9351.1200000000008</v>
      </c>
      <c r="F152" s="345">
        <f>English!H174</f>
        <v>6453</v>
      </c>
      <c r="G152" s="344">
        <f>English!F174</f>
        <v>0.02</v>
      </c>
      <c r="H152" s="343">
        <f>English!O174</f>
        <v>0.24</v>
      </c>
      <c r="I152" s="337">
        <f>IF(F152=0," ",H152/F152)</f>
        <v>3.7192003719200368E-5</v>
      </c>
      <c r="J152" s="344">
        <f>English!G174</f>
        <v>0.11</v>
      </c>
      <c r="K152" s="343">
        <f>English!R174</f>
        <v>608.53</v>
      </c>
      <c r="L152" s="342">
        <f>K152/E152</f>
        <v>6.5075627304536768E-2</v>
      </c>
      <c r="M152" s="525" t="str">
        <f>[1]D1!HH28</f>
        <v xml:space="preserve">সিদ্ধান্ত: 
বাস্তবায়ন: </v>
      </c>
      <c r="N152" s="349"/>
      <c r="O152" s="348"/>
    </row>
    <row r="153" spans="1:15" s="347" customFormat="1" ht="16.5" customHeight="1" x14ac:dyDescent="0.35">
      <c r="A153" s="353"/>
      <c r="B153" s="352"/>
      <c r="C153" s="546"/>
      <c r="D153" s="534"/>
      <c r="E153" s="340">
        <f>English!C175</f>
        <v>6513.57</v>
      </c>
      <c r="F153" s="339">
        <f>English!H175</f>
        <v>5653</v>
      </c>
      <c r="G153" s="341"/>
      <c r="H153" s="335">
        <f>English!O175</f>
        <v>0</v>
      </c>
      <c r="I153" s="337">
        <f>IF(F153=0," ",H153/F153)</f>
        <v>0</v>
      </c>
      <c r="J153" s="341"/>
      <c r="K153" s="335">
        <f>English!R175</f>
        <v>458.43</v>
      </c>
      <c r="L153" s="334"/>
      <c r="M153" s="526"/>
      <c r="N153" s="349"/>
      <c r="O153" s="348"/>
    </row>
    <row r="154" spans="1:15" s="347" customFormat="1" ht="17.25" customHeight="1" x14ac:dyDescent="0.35">
      <c r="A154" s="353"/>
      <c r="B154" s="352"/>
      <c r="C154" s="546"/>
      <c r="D154" s="534"/>
      <c r="E154" s="340">
        <f>English!C176</f>
        <v>2837.5500000000011</v>
      </c>
      <c r="F154" s="339">
        <f>English!H176</f>
        <v>800</v>
      </c>
      <c r="G154" s="338"/>
      <c r="H154" s="335">
        <f>English!O176</f>
        <v>0.24</v>
      </c>
      <c r="I154" s="337">
        <f>IF(F154=0," ",H154/F154)</f>
        <v>2.9999999999999997E-4</v>
      </c>
      <c r="J154" s="336"/>
      <c r="K154" s="335">
        <f>English!R176</f>
        <v>150.09999999999997</v>
      </c>
      <c r="L154" s="334"/>
      <c r="M154" s="526"/>
      <c r="N154" s="349"/>
      <c r="O154" s="348"/>
    </row>
    <row r="155" spans="1:15" s="347" customFormat="1" ht="12.75" customHeight="1" x14ac:dyDescent="0.35">
      <c r="A155" s="353"/>
      <c r="B155" s="352"/>
      <c r="C155" s="547"/>
      <c r="D155" s="535"/>
      <c r="E155" s="333"/>
      <c r="F155" s="332"/>
      <c r="G155" s="331"/>
      <c r="H155" s="330"/>
      <c r="I155" s="329"/>
      <c r="J155" s="331"/>
      <c r="K155" s="330"/>
      <c r="L155" s="329"/>
      <c r="M155" s="527"/>
      <c r="N155" s="349"/>
      <c r="O155" s="348"/>
    </row>
    <row r="156" spans="1:15" s="347" customFormat="1" ht="18.75" customHeight="1" x14ac:dyDescent="0.35">
      <c r="A156" s="353"/>
      <c r="B156" s="352"/>
      <c r="C156" s="545">
        <v>28</v>
      </c>
      <c r="D156" s="533" t="str">
        <f>[1]D1!AP29</f>
        <v>২২৩০৫৪৩০০: বাংলাদেশ রেলওয়ের অপারেশনাল দক্ষতার উন্নতি।  (এডিবি), ০১.০১.২০২৫ হতে ৩১.১২.২০২৬, প্রকল্প পরিচালক, মোঃ মিজানুর রহমান, মোবা: ০১৯১৪৫২৪১৬৩</v>
      </c>
      <c r="E156" s="346">
        <f>English!C180</f>
        <v>616.55999999999995</v>
      </c>
      <c r="F156" s="345">
        <f>English!H180</f>
        <v>503</v>
      </c>
      <c r="G156" s="344">
        <f>English!F180</f>
        <v>0</v>
      </c>
      <c r="H156" s="343">
        <f>English!O180</f>
        <v>0</v>
      </c>
      <c r="I156" s="337">
        <f>IF(F156=0," ",H156/F156)</f>
        <v>0</v>
      </c>
      <c r="J156" s="344">
        <f>English!G180</f>
        <v>0</v>
      </c>
      <c r="K156" s="343">
        <f>English!R180</f>
        <v>0</v>
      </c>
      <c r="L156" s="342">
        <f>K156/E156</f>
        <v>0</v>
      </c>
      <c r="M156" s="525" t="str">
        <f>[1]D1!HH29</f>
        <v xml:space="preserve">সিদ্ধান্ত: 
বাস্তবায়ন: </v>
      </c>
      <c r="N156" s="349"/>
      <c r="O156" s="348"/>
    </row>
    <row r="157" spans="1:15" s="347" customFormat="1" ht="16.5" customHeight="1" x14ac:dyDescent="0.35">
      <c r="A157" s="353"/>
      <c r="B157" s="352"/>
      <c r="C157" s="546"/>
      <c r="D157" s="534"/>
      <c r="E157" s="340">
        <f>English!C181</f>
        <v>600.61</v>
      </c>
      <c r="F157" s="339">
        <f>English!H181</f>
        <v>500</v>
      </c>
      <c r="G157" s="341"/>
      <c r="H157" s="335">
        <f>English!O181</f>
        <v>0</v>
      </c>
      <c r="I157" s="337">
        <f>IF(F157=0," ",H157/F157)</f>
        <v>0</v>
      </c>
      <c r="J157" s="341"/>
      <c r="K157" s="335">
        <f>English!R181</f>
        <v>0</v>
      </c>
      <c r="L157" s="334"/>
      <c r="M157" s="526"/>
      <c r="N157" s="349"/>
      <c r="O157" s="348"/>
    </row>
    <row r="158" spans="1:15" s="347" customFormat="1" ht="19.5" customHeight="1" x14ac:dyDescent="0.35">
      <c r="A158" s="353"/>
      <c r="B158" s="352"/>
      <c r="C158" s="546"/>
      <c r="D158" s="534"/>
      <c r="E158" s="340">
        <f>English!C182</f>
        <v>15.949999999999932</v>
      </c>
      <c r="F158" s="339">
        <f>English!H182</f>
        <v>3</v>
      </c>
      <c r="G158" s="338"/>
      <c r="H158" s="335">
        <f>English!O182</f>
        <v>0</v>
      </c>
      <c r="I158" s="337">
        <f>IF(F158=0," ",H158/F158)</f>
        <v>0</v>
      </c>
      <c r="J158" s="336"/>
      <c r="K158" s="335">
        <f>English!R182</f>
        <v>0</v>
      </c>
      <c r="L158" s="334"/>
      <c r="M158" s="526"/>
      <c r="N158" s="349"/>
      <c r="O158" s="348"/>
    </row>
    <row r="159" spans="1:15" s="347" customFormat="1" ht="3" customHeight="1" x14ac:dyDescent="0.35">
      <c r="A159" s="353"/>
      <c r="B159" s="352"/>
      <c r="C159" s="547"/>
      <c r="D159" s="535"/>
      <c r="E159" s="333"/>
      <c r="F159" s="332"/>
      <c r="G159" s="331"/>
      <c r="H159" s="330"/>
      <c r="I159" s="329"/>
      <c r="J159" s="331"/>
      <c r="K159" s="330"/>
      <c r="L159" s="329"/>
      <c r="M159" s="527"/>
      <c r="N159" s="349"/>
      <c r="O159" s="348"/>
    </row>
    <row r="160" spans="1:15" s="347" customFormat="1" ht="18.75" customHeight="1" x14ac:dyDescent="0.35">
      <c r="A160" s="353"/>
      <c r="B160" s="352"/>
      <c r="C160" s="545">
        <v>29</v>
      </c>
      <c r="D160" s="533" t="str">
        <f>[1]D1!AP30</f>
        <v>২২৩০৫৬০০০: বাংলাদেশ রেলওয়ের রোলিং স্টক ব্যবস্থাপনা এবং রক্ষণাবেক্ষণ উন্নয়ন প্রকল্প। (দক্ষিণ কোরিয়া), ০১.০৭.২০২৫ হতে ৩০.০৬.২০২৭, প্রকল্প পরিচালক, ফকির মোঃ মহিউদ্দীন, মোবা: ০১৭১১৬৯২৯৬৫</v>
      </c>
      <c r="E160" s="346">
        <f>English!C186</f>
        <v>4966.74</v>
      </c>
      <c r="F160" s="345">
        <f>English!H186</f>
        <v>1041.5</v>
      </c>
      <c r="G160" s="344">
        <f>English!F186</f>
        <v>0</v>
      </c>
      <c r="H160" s="343">
        <f>English!O186</f>
        <v>545.58000000000004</v>
      </c>
      <c r="I160" s="337">
        <f>IF(F160=0," ",H160/F160)</f>
        <v>0.52384061449831976</v>
      </c>
      <c r="J160" s="344">
        <f>English!G186</f>
        <v>0.5</v>
      </c>
      <c r="K160" s="343">
        <f>English!R186</f>
        <v>4318.41</v>
      </c>
      <c r="L160" s="342">
        <f>K160/E160</f>
        <v>0.86946568574155281</v>
      </c>
      <c r="M160" s="525" t="str">
        <f>[1]D1!HH30</f>
        <v xml:space="preserve">সিদ্ধান্ত: 
বাস্তবায়ন: </v>
      </c>
      <c r="N160" s="349"/>
      <c r="O160" s="348"/>
    </row>
    <row r="161" spans="1:15" s="347" customFormat="1" ht="16.5" customHeight="1" x14ac:dyDescent="0.35">
      <c r="A161" s="353"/>
      <c r="B161" s="352"/>
      <c r="C161" s="546"/>
      <c r="D161" s="534"/>
      <c r="E161" s="340">
        <f>English!C187</f>
        <v>4512.68</v>
      </c>
      <c r="F161" s="339">
        <f>English!H187</f>
        <v>1031.5</v>
      </c>
      <c r="G161" s="341"/>
      <c r="H161" s="335">
        <f>English!O187</f>
        <v>545.58000000000004</v>
      </c>
      <c r="I161" s="337">
        <f>IF(F161=0," ",H161/F161)</f>
        <v>0.52891904992729044</v>
      </c>
      <c r="J161" s="341"/>
      <c r="K161" s="335">
        <f>English!R187</f>
        <v>3887.77</v>
      </c>
      <c r="L161" s="334"/>
      <c r="M161" s="526"/>
      <c r="N161" s="349"/>
      <c r="O161" s="348"/>
    </row>
    <row r="162" spans="1:15" s="347" customFormat="1" ht="18.75" customHeight="1" x14ac:dyDescent="0.35">
      <c r="A162" s="353"/>
      <c r="B162" s="352"/>
      <c r="C162" s="546"/>
      <c r="D162" s="534"/>
      <c r="E162" s="340">
        <f>English!C188</f>
        <v>454.05999999999949</v>
      </c>
      <c r="F162" s="339">
        <f>English!H188</f>
        <v>10</v>
      </c>
      <c r="G162" s="338"/>
      <c r="H162" s="335">
        <f>English!O188</f>
        <v>0</v>
      </c>
      <c r="I162" s="337">
        <f>IF(F162=0," ",H162/F162)</f>
        <v>0</v>
      </c>
      <c r="J162" s="336"/>
      <c r="K162" s="335">
        <f>English!R188</f>
        <v>430.63999999999987</v>
      </c>
      <c r="L162" s="334"/>
      <c r="M162" s="526"/>
      <c r="N162" s="349"/>
      <c r="O162" s="348"/>
    </row>
    <row r="163" spans="1:15" s="347" customFormat="1" ht="24.75" customHeight="1" x14ac:dyDescent="0.35">
      <c r="A163" s="353"/>
      <c r="B163" s="352"/>
      <c r="C163" s="547"/>
      <c r="D163" s="535"/>
      <c r="E163" s="333"/>
      <c r="F163" s="332"/>
      <c r="G163" s="331"/>
      <c r="H163" s="330"/>
      <c r="I163" s="329"/>
      <c r="J163" s="331"/>
      <c r="K163" s="330"/>
      <c r="L163" s="329"/>
      <c r="M163" s="527"/>
      <c r="N163" s="349"/>
      <c r="O163" s="348"/>
    </row>
    <row r="164" spans="1:15" s="347" customFormat="1" ht="18.75" customHeight="1" x14ac:dyDescent="0.35">
      <c r="A164" s="353"/>
      <c r="B164" s="352"/>
      <c r="C164" s="545">
        <v>30</v>
      </c>
      <c r="D164" s="533" t="str">
        <f>[1]D1!AP31</f>
        <v>২২৩০৫৮৫০০: বাংলাদেশ রেলওয়ের রোলিংস্টক (ক্যারেজ) ব্যবস্থাপনা এবং রক্ষণাবেক্ষণ উন্নয়ন প্রকল্প। (দক্ষিণ কোরিয়া), ০১.০১.২০২৬ হতে ৩১.১২.২০২৭, প্রকল্প পরিচালক, ফকির মোঃ মহিউদ্দীন, মোবা: ০১৭১১৬৯২৯৬৬</v>
      </c>
      <c r="E164" s="346">
        <f>English!C192</f>
        <v>4950.34</v>
      </c>
      <c r="F164" s="345">
        <f>English!H192</f>
        <v>4514</v>
      </c>
      <c r="G164" s="344">
        <f>English!F192</f>
        <v>0</v>
      </c>
      <c r="H164" s="343">
        <f>English!O192</f>
        <v>0</v>
      </c>
      <c r="I164" s="337">
        <f>IF(F164=0," ",H164/F164)</f>
        <v>0</v>
      </c>
      <c r="J164" s="344">
        <f>English!G192</f>
        <v>0</v>
      </c>
      <c r="K164" s="343">
        <f>English!R192</f>
        <v>0</v>
      </c>
      <c r="L164" s="342">
        <f>K164/E164</f>
        <v>0</v>
      </c>
      <c r="M164" s="525" t="str">
        <f>[1]D1!HH31</f>
        <v xml:space="preserve">সিদ্ধান্ত: 
বাস্তবায়ন: </v>
      </c>
      <c r="N164" s="349"/>
      <c r="O164" s="348"/>
    </row>
    <row r="165" spans="1:15" s="347" customFormat="1" ht="16.5" customHeight="1" x14ac:dyDescent="0.35">
      <c r="A165" s="353"/>
      <c r="B165" s="352"/>
      <c r="C165" s="546"/>
      <c r="D165" s="553"/>
      <c r="E165" s="340">
        <f>English!C193</f>
        <v>4431.84</v>
      </c>
      <c r="F165" s="339">
        <f>English!H193</f>
        <v>4314</v>
      </c>
      <c r="G165" s="341"/>
      <c r="H165" s="335">
        <f>English!O193</f>
        <v>0</v>
      </c>
      <c r="I165" s="337">
        <f>IF(F165=0," ",H165/F165)</f>
        <v>0</v>
      </c>
      <c r="J165" s="341"/>
      <c r="K165" s="335">
        <f>English!R193</f>
        <v>0</v>
      </c>
      <c r="L165" s="334"/>
      <c r="M165" s="526"/>
      <c r="N165" s="349"/>
      <c r="O165" s="348"/>
    </row>
    <row r="166" spans="1:15" s="347" customFormat="1" ht="18.75" customHeight="1" x14ac:dyDescent="0.35">
      <c r="A166" s="353"/>
      <c r="B166" s="352"/>
      <c r="C166" s="546"/>
      <c r="D166" s="553"/>
      <c r="E166" s="340">
        <f>English!C194</f>
        <v>518.5</v>
      </c>
      <c r="F166" s="339">
        <f>English!H194</f>
        <v>200</v>
      </c>
      <c r="G166" s="338"/>
      <c r="H166" s="335">
        <f>English!O194</f>
        <v>0</v>
      </c>
      <c r="I166" s="337">
        <f>IF(F166=0," ",H166/F166)</f>
        <v>0</v>
      </c>
      <c r="J166" s="336"/>
      <c r="K166" s="335">
        <f>English!R194</f>
        <v>0</v>
      </c>
      <c r="L166" s="334"/>
      <c r="M166" s="526"/>
      <c r="N166" s="349"/>
      <c r="O166" s="348"/>
    </row>
    <row r="167" spans="1:15" s="347" customFormat="1" ht="24.75" customHeight="1" x14ac:dyDescent="0.35">
      <c r="A167" s="353"/>
      <c r="B167" s="352"/>
      <c r="C167" s="547"/>
      <c r="D167" s="554"/>
      <c r="E167" s="333"/>
      <c r="F167" s="332"/>
      <c r="G167" s="331"/>
      <c r="H167" s="330"/>
      <c r="I167" s="329"/>
      <c r="J167" s="331"/>
      <c r="K167" s="330"/>
      <c r="L167" s="329"/>
      <c r="M167" s="527"/>
      <c r="N167" s="349"/>
      <c r="O167" s="348"/>
    </row>
    <row r="168" spans="1:15" s="347" customFormat="1" ht="15.75" customHeight="1" x14ac:dyDescent="0.35">
      <c r="A168" s="353"/>
      <c r="B168" s="352"/>
      <c r="C168" s="542"/>
      <c r="D168" s="539" t="s">
        <v>56</v>
      </c>
      <c r="E168" s="346">
        <f t="shared" ref="E168:F170" si="7">E136+E140+E144+E148+E152+E156+E160+E164</f>
        <v>61269.289999999994</v>
      </c>
      <c r="F168" s="345">
        <f t="shared" si="7"/>
        <v>30212.5</v>
      </c>
      <c r="G168" s="344"/>
      <c r="H168" s="343">
        <f>H136+H140+H144+H148+H152+H156+H160+H164</f>
        <v>551.82000000000005</v>
      </c>
      <c r="I168" s="337">
        <f>IF(F168=0," ",H168/F168)</f>
        <v>1.8264625568887052E-2</v>
      </c>
      <c r="J168" s="344"/>
      <c r="K168" s="343">
        <f>K136+K140+K144+K148+K152+K156+K160+K164</f>
        <v>19966.020000000004</v>
      </c>
      <c r="L168" s="342">
        <f>K168/E168</f>
        <v>0.32587320662602759</v>
      </c>
      <c r="M168" s="525"/>
      <c r="N168" s="349"/>
      <c r="O168" s="348"/>
    </row>
    <row r="169" spans="1:15" s="347" customFormat="1" ht="15.75" customHeight="1" x14ac:dyDescent="0.35">
      <c r="A169" s="353"/>
      <c r="B169" s="352"/>
      <c r="C169" s="543"/>
      <c r="D169" s="548"/>
      <c r="E169" s="340">
        <f t="shared" si="7"/>
        <v>46324.369999999995</v>
      </c>
      <c r="F169" s="339">
        <f t="shared" si="7"/>
        <v>26894.5</v>
      </c>
      <c r="G169" s="341"/>
      <c r="H169" s="335">
        <f>H137+H141+H145+H149+H153+H157+H161+H165</f>
        <v>551.58000000000004</v>
      </c>
      <c r="I169" s="337">
        <f>IF(F169=0," ",H169/F169)</f>
        <v>2.0509026009035307E-2</v>
      </c>
      <c r="J169" s="341"/>
      <c r="K169" s="335">
        <f>K137+K141+K145+K149+K153+K157+K161+K165</f>
        <v>15661.460000000003</v>
      </c>
      <c r="L169" s="334"/>
      <c r="M169" s="526"/>
      <c r="N169" s="349"/>
      <c r="O169" s="348"/>
    </row>
    <row r="170" spans="1:15" s="347" customFormat="1" ht="15.75" customHeight="1" x14ac:dyDescent="0.35">
      <c r="A170" s="353"/>
      <c r="B170" s="352"/>
      <c r="C170" s="543"/>
      <c r="D170" s="548"/>
      <c r="E170" s="340">
        <f t="shared" si="7"/>
        <v>14944.919999999998</v>
      </c>
      <c r="F170" s="339">
        <f t="shared" si="7"/>
        <v>3318</v>
      </c>
      <c r="G170" s="338"/>
      <c r="H170" s="335">
        <f>H138+H142+H146+H150+H154+H158+H162+H166</f>
        <v>0.24</v>
      </c>
      <c r="I170" s="337">
        <f>IF(F170=0," ",H170/F170)</f>
        <v>7.2332730560578664E-5</v>
      </c>
      <c r="J170" s="336"/>
      <c r="K170" s="335">
        <f>K138+K142+K146+K150+K154+K158+K162+K166</f>
        <v>4304.5599999999995</v>
      </c>
      <c r="L170" s="334"/>
      <c r="M170" s="526"/>
      <c r="N170" s="349"/>
      <c r="O170" s="348"/>
    </row>
    <row r="171" spans="1:15" s="347" customFormat="1" ht="0.75" customHeight="1" x14ac:dyDescent="0.35">
      <c r="A171" s="353"/>
      <c r="B171" s="352"/>
      <c r="C171" s="544"/>
      <c r="D171" s="549"/>
      <c r="E171" s="333">
        <f>E139+E143+E147+E151+E155</f>
        <v>0</v>
      </c>
      <c r="F171" s="332">
        <f>F139+F143+F147+F151+F155</f>
        <v>0</v>
      </c>
      <c r="G171" s="331"/>
      <c r="H171" s="330">
        <f>H139+H143+H147+H151+H155</f>
        <v>0</v>
      </c>
      <c r="I171" s="329"/>
      <c r="J171" s="331"/>
      <c r="K171" s="330">
        <f>K139+K143+K147+K151+K155</f>
        <v>0</v>
      </c>
      <c r="L171" s="329"/>
      <c r="M171" s="527"/>
      <c r="N171" s="349"/>
      <c r="O171" s="348"/>
    </row>
    <row r="172" spans="1:15" ht="15.75" customHeight="1" x14ac:dyDescent="0.35">
      <c r="C172" s="536"/>
      <c r="D172" s="539" t="s">
        <v>55</v>
      </c>
      <c r="E172" s="346">
        <f t="shared" ref="E172:F174" si="8">E130+E168</f>
        <v>13405122.399999999</v>
      </c>
      <c r="F172" s="345">
        <f t="shared" si="8"/>
        <v>535343</v>
      </c>
      <c r="G172" s="344"/>
      <c r="H172" s="343">
        <f>H130+H168</f>
        <v>677.05000000000007</v>
      </c>
      <c r="I172" s="337">
        <f>IF(F172=0," ",H172/F172)</f>
        <v>1.2647031902910846E-3</v>
      </c>
      <c r="J172" s="344"/>
      <c r="K172" s="343">
        <f>K130+K168</f>
        <v>5611136.5360000003</v>
      </c>
      <c r="L172" s="342">
        <f>K172/E172</f>
        <v>0.41858152194119475</v>
      </c>
      <c r="M172" s="529"/>
      <c r="N172" s="328"/>
      <c r="O172" s="319" t="s">
        <v>54</v>
      </c>
    </row>
    <row r="173" spans="1:15" ht="15.75" customHeight="1" x14ac:dyDescent="0.35">
      <c r="C173" s="537"/>
      <c r="D173" s="548"/>
      <c r="E173" s="340">
        <f t="shared" si="8"/>
        <v>7560239.4799999995</v>
      </c>
      <c r="F173" s="339">
        <f t="shared" si="8"/>
        <v>371648</v>
      </c>
      <c r="G173" s="341"/>
      <c r="H173" s="335">
        <f>H131+H169</f>
        <v>551.58000000000004</v>
      </c>
      <c r="I173" s="337">
        <f>IF(F173=0," ",H173/F173)</f>
        <v>1.4841462889615981E-3</v>
      </c>
      <c r="J173" s="341"/>
      <c r="K173" s="335">
        <f>K131+K169</f>
        <v>3233992.0260000005</v>
      </c>
      <c r="L173" s="334"/>
      <c r="M173" s="529"/>
      <c r="N173" s="328"/>
    </row>
    <row r="174" spans="1:15" ht="15.75" customHeight="1" x14ac:dyDescent="0.35">
      <c r="C174" s="537"/>
      <c r="D174" s="548"/>
      <c r="E174" s="340">
        <f t="shared" si="8"/>
        <v>5844882.9200000009</v>
      </c>
      <c r="F174" s="339">
        <f t="shared" si="8"/>
        <v>163695</v>
      </c>
      <c r="G174" s="338"/>
      <c r="H174" s="335">
        <f>H132+H170</f>
        <v>125.47000000000001</v>
      </c>
      <c r="I174" s="337">
        <f>IF(F174=0," ",H174/F174)</f>
        <v>7.6648645346528608E-4</v>
      </c>
      <c r="J174" s="336"/>
      <c r="K174" s="335">
        <f>K132+K170</f>
        <v>2377144.5100000002</v>
      </c>
      <c r="L174" s="334"/>
      <c r="M174" s="529"/>
      <c r="N174" s="328"/>
    </row>
    <row r="175" spans="1:15" ht="3.75" customHeight="1" x14ac:dyDescent="0.35">
      <c r="C175" s="538"/>
      <c r="D175" s="549"/>
      <c r="E175" s="333">
        <f>E133+E171</f>
        <v>24954.51</v>
      </c>
      <c r="F175" s="332"/>
      <c r="G175" s="331"/>
      <c r="H175" s="330"/>
      <c r="I175" s="329"/>
      <c r="J175" s="331"/>
      <c r="K175" s="330"/>
      <c r="L175" s="329"/>
      <c r="M175" s="529"/>
      <c r="N175" s="328"/>
    </row>
    <row r="176" spans="1:15" ht="16.5" customHeight="1" x14ac:dyDescent="0.35">
      <c r="C176" s="536"/>
      <c r="G176" s="318"/>
      <c r="H176" s="318"/>
      <c r="I176" s="318"/>
      <c r="J176" s="318"/>
      <c r="L176" s="318"/>
      <c r="M176" s="550"/>
      <c r="N176" s="328"/>
      <c r="O176" s="319" t="s">
        <v>53</v>
      </c>
    </row>
    <row r="177" spans="3:14" ht="16.5" customHeight="1" x14ac:dyDescent="0.35">
      <c r="C177" s="537"/>
      <c r="G177" s="318"/>
      <c r="H177" s="318"/>
      <c r="I177" s="318"/>
      <c r="J177" s="318"/>
      <c r="L177" s="318"/>
      <c r="M177" s="551"/>
      <c r="N177" s="328"/>
    </row>
    <row r="178" spans="3:14" ht="16.5" customHeight="1" x14ac:dyDescent="0.35">
      <c r="C178" s="537"/>
      <c r="G178" s="318"/>
      <c r="H178" s="318"/>
      <c r="I178" s="318"/>
      <c r="J178" s="318"/>
      <c r="L178" s="318"/>
      <c r="M178" s="551"/>
      <c r="N178" s="328"/>
    </row>
    <row r="179" spans="3:14" ht="15.75" hidden="1" customHeight="1" x14ac:dyDescent="0.35">
      <c r="C179" s="538"/>
      <c r="E179" s="333"/>
      <c r="F179" s="332"/>
      <c r="G179" s="331"/>
      <c r="H179" s="330"/>
      <c r="I179" s="329"/>
      <c r="J179" s="331"/>
      <c r="K179" s="330"/>
      <c r="L179" s="329"/>
      <c r="M179" s="552"/>
      <c r="N179" s="328"/>
    </row>
    <row r="180" spans="3:14" ht="19.5" customHeight="1" x14ac:dyDescent="0.35"/>
    <row r="203" spans="1:15" x14ac:dyDescent="0.35">
      <c r="D203" s="318"/>
    </row>
    <row r="205" spans="1:15" x14ac:dyDescent="0.35">
      <c r="D205" s="318"/>
    </row>
    <row r="207" spans="1:15" x14ac:dyDescent="0.35">
      <c r="A207" s="318"/>
      <c r="B207" s="327"/>
      <c r="M207" s="318"/>
      <c r="N207" s="318"/>
      <c r="O207" s="318"/>
    </row>
    <row r="209" spans="2:12" s="318" customFormat="1" x14ac:dyDescent="0.35">
      <c r="B209" s="327"/>
      <c r="D209" s="324"/>
      <c r="G209" s="322"/>
      <c r="H209" s="323"/>
      <c r="I209" s="321"/>
      <c r="J209" s="322"/>
      <c r="L209" s="321"/>
    </row>
  </sheetData>
  <mergeCells count="172">
    <mergeCell ref="D117:D120"/>
    <mergeCell ref="A121:A124"/>
    <mergeCell ref="B121:B124"/>
    <mergeCell ref="C121:C124"/>
    <mergeCell ref="D121:D124"/>
    <mergeCell ref="B65:B68"/>
    <mergeCell ref="A99:A102"/>
    <mergeCell ref="C99:C102"/>
    <mergeCell ref="D107:D110"/>
    <mergeCell ref="D60:D63"/>
    <mergeCell ref="A65:A68"/>
    <mergeCell ref="B69:B72"/>
    <mergeCell ref="B60:B63"/>
    <mergeCell ref="A69:A72"/>
    <mergeCell ref="B95:B98"/>
    <mergeCell ref="A60:A63"/>
    <mergeCell ref="A82:A85"/>
    <mergeCell ref="B99:B102"/>
    <mergeCell ref="A95:A98"/>
    <mergeCell ref="C82:C85"/>
    <mergeCell ref="C69:C72"/>
    <mergeCell ref="B73:B76"/>
    <mergeCell ref="C73:C76"/>
    <mergeCell ref="C60:C63"/>
    <mergeCell ref="C65:C68"/>
    <mergeCell ref="B10:B13"/>
    <mergeCell ref="B14:B17"/>
    <mergeCell ref="M10:M13"/>
    <mergeCell ref="M14:M17"/>
    <mergeCell ref="C10:C13"/>
    <mergeCell ref="M4:M7"/>
    <mergeCell ref="E8:L8"/>
    <mergeCell ref="B18:B21"/>
    <mergeCell ref="A10:A13"/>
    <mergeCell ref="A14:A17"/>
    <mergeCell ref="D14:D17"/>
    <mergeCell ref="D10:D13"/>
    <mergeCell ref="C14:C17"/>
    <mergeCell ref="C18:C21"/>
    <mergeCell ref="D18:D21"/>
    <mergeCell ref="H3:I3"/>
    <mergeCell ref="J3:J6"/>
    <mergeCell ref="K3:L3"/>
    <mergeCell ref="L4:L6"/>
    <mergeCell ref="D22:D25"/>
    <mergeCell ref="D30:D33"/>
    <mergeCell ref="M22:M25"/>
    <mergeCell ref="C22:C25"/>
    <mergeCell ref="C1:L1"/>
    <mergeCell ref="C2:C8"/>
    <mergeCell ref="D2:D8"/>
    <mergeCell ref="E2:E3"/>
    <mergeCell ref="F2:F3"/>
    <mergeCell ref="G2:I2"/>
    <mergeCell ref="J2:L2"/>
    <mergeCell ref="G3:G6"/>
    <mergeCell ref="M18:M21"/>
    <mergeCell ref="C30:C33"/>
    <mergeCell ref="M30:M33"/>
    <mergeCell ref="A136:A139"/>
    <mergeCell ref="C136:C139"/>
    <mergeCell ref="B136:B139"/>
    <mergeCell ref="A130:A133"/>
    <mergeCell ref="A73:A76"/>
    <mergeCell ref="A126:A129"/>
    <mergeCell ref="A107:A110"/>
    <mergeCell ref="A113:A116"/>
    <mergeCell ref="A78:A81"/>
    <mergeCell ref="A103:A106"/>
    <mergeCell ref="A117:A120"/>
    <mergeCell ref="B117:B120"/>
    <mergeCell ref="C117:C120"/>
    <mergeCell ref="B130:B133"/>
    <mergeCell ref="B103:B106"/>
    <mergeCell ref="B107:B110"/>
    <mergeCell ref="C107:C110"/>
    <mergeCell ref="A91:A94"/>
    <mergeCell ref="C91:C94"/>
    <mergeCell ref="B113:B116"/>
    <mergeCell ref="B78:B81"/>
    <mergeCell ref="B126:B129"/>
    <mergeCell ref="B91:B94"/>
    <mergeCell ref="C86:C89"/>
    <mergeCell ref="B82:B85"/>
    <mergeCell ref="M26:M29"/>
    <mergeCell ref="M51:M54"/>
    <mergeCell ref="C26:C29"/>
    <mergeCell ref="D26:D29"/>
    <mergeCell ref="D42:D45"/>
    <mergeCell ref="D65:D68"/>
    <mergeCell ref="C38:C41"/>
    <mergeCell ref="D38:D41"/>
    <mergeCell ref="M38:M41"/>
    <mergeCell ref="C34:C37"/>
    <mergeCell ref="M55:M58"/>
    <mergeCell ref="M65:M68"/>
    <mergeCell ref="C47:C50"/>
    <mergeCell ref="D47:D50"/>
    <mergeCell ref="D55:D58"/>
    <mergeCell ref="C55:C58"/>
    <mergeCell ref="B140:B143"/>
    <mergeCell ref="D136:D139"/>
    <mergeCell ref="C168:C171"/>
    <mergeCell ref="D148:D151"/>
    <mergeCell ref="C140:C143"/>
    <mergeCell ref="C144:C147"/>
    <mergeCell ref="D168:D171"/>
    <mergeCell ref="C164:C167"/>
    <mergeCell ref="D34:D37"/>
    <mergeCell ref="D86:D89"/>
    <mergeCell ref="D69:D72"/>
    <mergeCell ref="D113:D116"/>
    <mergeCell ref="D126:D129"/>
    <mergeCell ref="C42:C45"/>
    <mergeCell ref="C51:C54"/>
    <mergeCell ref="D51:D54"/>
    <mergeCell ref="C78:C81"/>
    <mergeCell ref="D78:D81"/>
    <mergeCell ref="C103:C106"/>
    <mergeCell ref="D82:D85"/>
    <mergeCell ref="D95:D98"/>
    <mergeCell ref="D99:D102"/>
    <mergeCell ref="D103:D106"/>
    <mergeCell ref="C95:C98"/>
    <mergeCell ref="C176:C179"/>
    <mergeCell ref="D172:D175"/>
    <mergeCell ref="M176:M179"/>
    <mergeCell ref="D164:D167"/>
    <mergeCell ref="C148:C151"/>
    <mergeCell ref="D144:D147"/>
    <mergeCell ref="C152:C155"/>
    <mergeCell ref="D152:D155"/>
    <mergeCell ref="C160:C163"/>
    <mergeCell ref="D160:D163"/>
    <mergeCell ref="M144:M147"/>
    <mergeCell ref="M168:M171"/>
    <mergeCell ref="M152:M155"/>
    <mergeCell ref="M148:M151"/>
    <mergeCell ref="M164:M167"/>
    <mergeCell ref="M172:M175"/>
    <mergeCell ref="D73:D76"/>
    <mergeCell ref="D140:D143"/>
    <mergeCell ref="C172:C175"/>
    <mergeCell ref="D130:D133"/>
    <mergeCell ref="C126:C129"/>
    <mergeCell ref="D91:D94"/>
    <mergeCell ref="C113:C116"/>
    <mergeCell ref="C130:C133"/>
    <mergeCell ref="M160:M163"/>
    <mergeCell ref="C156:C159"/>
    <mergeCell ref="D156:D159"/>
    <mergeCell ref="M156:M159"/>
    <mergeCell ref="M136:M139"/>
    <mergeCell ref="M130:M133"/>
    <mergeCell ref="M99:M102"/>
    <mergeCell ref="M103:M106"/>
    <mergeCell ref="M82:M85"/>
    <mergeCell ref="M91:M94"/>
    <mergeCell ref="M78:M81"/>
    <mergeCell ref="M86:M89"/>
    <mergeCell ref="M73:M76"/>
    <mergeCell ref="M60:M63"/>
    <mergeCell ref="M34:M37"/>
    <mergeCell ref="M140:M143"/>
    <mergeCell ref="M126:M129"/>
    <mergeCell ref="M121:M124"/>
    <mergeCell ref="M117:M120"/>
    <mergeCell ref="M113:M116"/>
    <mergeCell ref="M95:M98"/>
    <mergeCell ref="M107:M110"/>
    <mergeCell ref="M42:M45"/>
    <mergeCell ref="M69:M72"/>
  </mergeCells>
  <conditionalFormatting sqref="A77:M77 A38:L41">
    <cfRule type="cellIs" dxfId="7" priority="6" operator="equal">
      <formula>0</formula>
    </cfRule>
  </conditionalFormatting>
  <conditionalFormatting sqref="A117:XFD124">
    <cfRule type="cellIs" dxfId="6" priority="2" operator="equal">
      <formula>0</formula>
    </cfRule>
  </conditionalFormatting>
  <conditionalFormatting sqref="E17:E46 E63:F90 E13 F42:L44 E47:F59 H64:H68 K64:K68 H86:H90 K86:K90 E94:F98 E102:F102 H107:H112 K107:K112 F125:L125 H130:H133 K130:K133 E134:L134 H168:H175 K168:K175 E179:F179 H179 K179">
    <cfRule type="cellIs" dxfId="5" priority="7" stopIfTrue="1" operator="equal">
      <formula>0</formula>
    </cfRule>
  </conditionalFormatting>
  <conditionalFormatting sqref="E106:F175 H121:H123 K121:K123">
    <cfRule type="cellIs" dxfId="4" priority="1" stopIfTrue="1" operator="equal">
      <formula>0</formula>
    </cfRule>
  </conditionalFormatting>
  <conditionalFormatting sqref="E10:L68 A69:XFD76 A78:L116 C125:L125 E126:L151 E168:L175 E179:L179 A152:L155 A156:XFD167 F1:L7 C1:E8 M1:XFD8 C9:XFD9 D10:D14 A10:C21 M10:XFD41 D18:D21 A22:D68 M42 N42:XFD46 M46 M47:XFD68 N77:XFD116 M78 M82 M86:M116 A125:B130 M125:XFD155 C126:D130 C134:D134 A134:B151 C135:C151 D136:D151 A168:B171 M168:XFD176 C168:D1048576 N177:XFD179 E180:XFD1048576">
    <cfRule type="cellIs" dxfId="3" priority="8" operator="equal">
      <formula>0</formula>
    </cfRule>
  </conditionalFormatting>
  <conditionalFormatting sqref="F42:F46 H42:H59 K42:K59">
    <cfRule type="cellIs" dxfId="2" priority="3" stopIfTrue="1" operator="equal">
      <formula>0</formula>
    </cfRule>
  </conditionalFormatting>
  <conditionalFormatting sqref="F55:F58">
    <cfRule type="cellIs" dxfId="1" priority="4" stopIfTrue="1" operator="equal">
      <formula>0</formula>
    </cfRule>
  </conditionalFormatting>
  <conditionalFormatting sqref="H73:H77 K73:K77">
    <cfRule type="cellIs" dxfId="0" priority="5" stopIfTrue="1" operator="equal">
      <formula>0</formula>
    </cfRule>
  </conditionalFormatting>
  <pageMargins left="0.4" right="0" top="0.4" bottom="0.65" header="0.3" footer="0.3"/>
  <pageSetup paperSize="9" scale="94" orientation="landscape" r:id="rId1"/>
  <rowBreaks count="2" manualBreakCount="2">
    <brk id="29" min="2" max="11" man="1"/>
    <brk id="147" min="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E(Cov)</vt:lpstr>
      <vt:lpstr>English</vt:lpstr>
      <vt:lpstr>টপ</vt:lpstr>
      <vt:lpstr>ডিআরএম</vt:lpstr>
      <vt:lpstr>'E(Cov)'!Print_Area</vt:lpstr>
      <vt:lpstr>English!Print_Area</vt:lpstr>
      <vt:lpstr>টপ!Print_Area</vt:lpstr>
      <vt:lpstr>ডিআরএম!Print_Area</vt:lpstr>
      <vt:lpstr>English!Print_Titles</vt:lpstr>
      <vt:lpstr>ডিআরএম!Print_Titles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2026-08-09T08:52:13Z</cp:lastPrinted>
  <dcterms:created xsi:type="dcterms:W3CDTF">2026-08-09T08:40:37Z</dcterms:created>
  <dcterms:modified xsi:type="dcterms:W3CDTF">2026-08-09T08:53:00Z</dcterms:modified>
</cp:coreProperties>
</file>