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Civil Works" sheetId="5" r:id="rId1"/>
    <sheet name="Gaibandha" sheetId="6" r:id="rId2"/>
  </sheets>
  <definedNames>
    <definedName name="_xlnm._FilterDatabase" localSheetId="0" hidden="1">'Civil Works'!$A$7:$AU$350</definedName>
    <definedName name="_xlnm._FilterDatabase" localSheetId="1" hidden="1">Gaibandha!$A$7:$AK$31</definedName>
    <definedName name="_xlnm.Print_Area" localSheetId="0">'Civil Works'!$A$1:$AK$353</definedName>
    <definedName name="_xlnm.Print_Area" localSheetId="1">Gaibandha!$A$1:$AK$39</definedName>
    <definedName name="_xlnm.Print_Titles" localSheetId="0">'Civil Works'!$7:$8</definedName>
    <definedName name="_xlnm.Print_Titles" localSheetId="1">Gaibandha!$7:$8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16" i="5" l="1"/>
  <c r="AH30" i="5" l="1"/>
  <c r="AE30" i="5"/>
  <c r="AH20" i="5" l="1"/>
  <c r="AE20" i="5"/>
  <c r="AI28" i="5"/>
  <c r="AH28" i="5"/>
  <c r="AE28" i="5"/>
  <c r="AH19" i="5"/>
  <c r="AE19" i="5"/>
  <c r="AB370" i="5"/>
  <c r="AH11" i="5"/>
  <c r="AE11" i="5"/>
  <c r="AI20" i="5" l="1"/>
  <c r="AI19" i="5"/>
  <c r="AB18" i="6"/>
  <c r="AO33" i="5" l="1"/>
  <c r="AP33" i="5"/>
  <c r="W33" i="6"/>
  <c r="L111" i="5" l="1"/>
  <c r="AH264" i="5" l="1"/>
  <c r="AE264" i="5"/>
  <c r="AH239" i="5"/>
  <c r="AE239" i="5"/>
  <c r="AH238" i="5"/>
  <c r="AE238" i="5"/>
  <c r="AH231" i="5"/>
  <c r="AE231" i="5"/>
  <c r="AH230" i="5"/>
  <c r="AE230" i="5"/>
  <c r="AI238" i="5" l="1"/>
  <c r="AI239" i="5"/>
  <c r="AI230" i="5"/>
  <c r="L240" i="5" l="1"/>
  <c r="P240" i="5"/>
  <c r="P152" i="5" l="1"/>
  <c r="P151" i="5"/>
  <c r="P150" i="5"/>
  <c r="P213" i="5" l="1"/>
  <c r="P212" i="5"/>
  <c r="P188" i="5" l="1"/>
  <c r="L188" i="5"/>
  <c r="P187" i="5"/>
  <c r="L187" i="5"/>
  <c r="P259" i="5"/>
  <c r="L259" i="5"/>
  <c r="B20" i="6"/>
  <c r="C20" i="6"/>
  <c r="D20" i="6"/>
  <c r="E20" i="6"/>
  <c r="F20" i="6"/>
  <c r="G20" i="6"/>
  <c r="H20" i="6"/>
  <c r="I20" i="6"/>
  <c r="J20" i="6"/>
  <c r="K20" i="6"/>
  <c r="M20" i="6"/>
  <c r="N20" i="6"/>
  <c r="O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L232" i="5"/>
  <c r="P232" i="5"/>
  <c r="P16" i="5"/>
  <c r="P10" i="5"/>
  <c r="P20" i="6" s="1"/>
  <c r="L10" i="5"/>
  <c r="L20" i="6" s="1"/>
  <c r="L16" i="5"/>
  <c r="AH278" i="5" l="1"/>
  <c r="AE278" i="5"/>
  <c r="AH245" i="5" l="1"/>
  <c r="AE245" i="5"/>
  <c r="AI245" i="5" l="1"/>
  <c r="AJ245" i="5" s="1"/>
  <c r="AH31" i="5" l="1"/>
  <c r="AE31" i="5"/>
  <c r="AH29" i="5"/>
  <c r="AE29" i="5"/>
  <c r="AH15" i="5"/>
  <c r="AE15" i="5"/>
  <c r="AH13" i="5"/>
  <c r="AE13" i="5"/>
  <c r="AH9" i="5"/>
  <c r="AE9" i="5"/>
  <c r="AI13" i="5" l="1"/>
  <c r="AI32" i="5"/>
  <c r="AI11" i="5"/>
  <c r="AI31" i="5"/>
  <c r="AI9" i="5"/>
  <c r="AI15" i="5"/>
  <c r="AI30" i="5"/>
  <c r="S19" i="5"/>
  <c r="AH302" i="5" l="1"/>
  <c r="AE302" i="5"/>
  <c r="AH280" i="5"/>
  <c r="AE280" i="5"/>
  <c r="AH279" i="5"/>
  <c r="AE279" i="5"/>
  <c r="AH277" i="5"/>
  <c r="AE277" i="5"/>
  <c r="AI302" i="5" l="1"/>
  <c r="AI280" i="5"/>
  <c r="AI279" i="5"/>
  <c r="AI277" i="5"/>
  <c r="AH267" i="5"/>
  <c r="AE267" i="5"/>
  <c r="AH262" i="5"/>
  <c r="AE262" i="5"/>
  <c r="AH235" i="5"/>
  <c r="AE235" i="5"/>
  <c r="AH227" i="5"/>
  <c r="AE227" i="5"/>
  <c r="AI227" i="5" l="1"/>
  <c r="AI267" i="5"/>
  <c r="AI235" i="5"/>
  <c r="AH123" i="5"/>
  <c r="AE123" i="5"/>
  <c r="AI123" i="5" l="1"/>
  <c r="S123" i="5"/>
  <c r="AJ123" i="5" l="1"/>
  <c r="AE148" i="5" l="1"/>
  <c r="AH148" i="5"/>
  <c r="AE149" i="5"/>
  <c r="AH149" i="5"/>
  <c r="AH147" i="5"/>
  <c r="AE147" i="5"/>
  <c r="AI147" i="5" l="1"/>
  <c r="AJ147" i="5" s="1"/>
  <c r="AI149" i="5"/>
  <c r="AJ149" i="5" s="1"/>
  <c r="AI148" i="5"/>
  <c r="AJ148" i="5" s="1"/>
  <c r="P124" i="5"/>
  <c r="L124" i="5"/>
  <c r="P210" i="5" l="1"/>
  <c r="L210" i="5"/>
  <c r="P211" i="5"/>
  <c r="L211" i="5"/>
  <c r="P207" i="5"/>
  <c r="L207" i="5" l="1"/>
  <c r="P204" i="5"/>
  <c r="L204" i="5"/>
  <c r="A34" i="6"/>
  <c r="B34" i="6"/>
  <c r="C34" i="6"/>
  <c r="D34" i="6"/>
  <c r="E34" i="6"/>
  <c r="F34" i="6"/>
  <c r="G34" i="6"/>
  <c r="H34" i="6"/>
  <c r="I34" i="6"/>
  <c r="J34" i="6"/>
  <c r="K34" i="6"/>
  <c r="M34" i="6"/>
  <c r="N34" i="6"/>
  <c r="O34" i="6"/>
  <c r="P34" i="6"/>
  <c r="Q34" i="6"/>
  <c r="R34" i="6"/>
  <c r="S34" i="6"/>
  <c r="T34" i="6"/>
  <c r="U34" i="6"/>
  <c r="V34" i="6"/>
  <c r="W34" i="6"/>
  <c r="X34" i="6"/>
  <c r="Y34" i="6"/>
  <c r="Z34" i="6"/>
  <c r="AA34" i="6"/>
  <c r="AB34" i="6"/>
  <c r="AC34" i="6"/>
  <c r="AD34" i="6"/>
  <c r="AE34" i="6"/>
  <c r="AF34" i="6"/>
  <c r="AG34" i="6"/>
  <c r="AH34" i="6"/>
  <c r="AI34" i="6"/>
  <c r="AJ34" i="6"/>
  <c r="AK34" i="6"/>
  <c r="A35" i="6"/>
  <c r="B35" i="6"/>
  <c r="C35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36" i="6"/>
  <c r="B36" i="6"/>
  <c r="C36" i="6"/>
  <c r="D36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T36" i="6"/>
  <c r="U36" i="6"/>
  <c r="V36" i="6"/>
  <c r="W36" i="6"/>
  <c r="X36" i="6"/>
  <c r="Y36" i="6"/>
  <c r="Z36" i="6"/>
  <c r="AA36" i="6"/>
  <c r="AB36" i="6"/>
  <c r="AC36" i="6"/>
  <c r="AD36" i="6"/>
  <c r="AE36" i="6"/>
  <c r="AF36" i="6"/>
  <c r="AG36" i="6"/>
  <c r="AH36" i="6"/>
  <c r="AI36" i="6"/>
  <c r="AJ36" i="6"/>
  <c r="AK36" i="6"/>
  <c r="A37" i="6"/>
  <c r="B37" i="6"/>
  <c r="C37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AC37" i="6"/>
  <c r="AD37" i="6"/>
  <c r="AE37" i="6"/>
  <c r="AF37" i="6"/>
  <c r="AG37" i="6"/>
  <c r="AH37" i="6"/>
  <c r="AI37" i="6"/>
  <c r="AJ37" i="6"/>
  <c r="AK37" i="6"/>
  <c r="A33" i="6"/>
  <c r="B33" i="6"/>
  <c r="C33" i="6"/>
  <c r="D33" i="6"/>
  <c r="E33" i="6"/>
  <c r="F33" i="6"/>
  <c r="G33" i="6"/>
  <c r="H33" i="6"/>
  <c r="I33" i="6"/>
  <c r="J33" i="6"/>
  <c r="K33" i="6"/>
  <c r="M33" i="6"/>
  <c r="N33" i="6"/>
  <c r="O33" i="6"/>
  <c r="P33" i="6"/>
  <c r="Q33" i="6"/>
  <c r="R33" i="6"/>
  <c r="T33" i="6"/>
  <c r="U33" i="6"/>
  <c r="V33" i="6"/>
  <c r="X33" i="6"/>
  <c r="Y33" i="6"/>
  <c r="Z33" i="6"/>
  <c r="AA33" i="6"/>
  <c r="AB33" i="6"/>
  <c r="AC33" i="6"/>
  <c r="AD33" i="6"/>
  <c r="AE33" i="6"/>
  <c r="AF33" i="6"/>
  <c r="AG33" i="6"/>
  <c r="AH33" i="6"/>
  <c r="AI33" i="6"/>
  <c r="AJ33" i="6"/>
  <c r="AK33" i="6"/>
  <c r="J39" i="6" l="1"/>
  <c r="D56" i="6" s="1"/>
  <c r="AD39" i="6"/>
  <c r="AE39" i="6"/>
  <c r="M39" i="6"/>
  <c r="F56" i="6" s="1"/>
  <c r="AC39" i="6"/>
  <c r="R39" i="6"/>
  <c r="K56" i="6" s="1"/>
  <c r="O39" i="6"/>
  <c r="H56" i="6" s="1"/>
  <c r="AI39" i="6"/>
  <c r="AF39" i="6"/>
  <c r="S39" i="6"/>
  <c r="L56" i="6" s="1"/>
  <c r="U39" i="6"/>
  <c r="AJ39" i="6"/>
  <c r="Q39" i="6"/>
  <c r="J56" i="6" s="1"/>
  <c r="AH39" i="6"/>
  <c r="P39" i="6"/>
  <c r="I56" i="6" s="1"/>
  <c r="T39" i="6"/>
  <c r="M56" i="6" s="1"/>
  <c r="N39" i="6"/>
  <c r="G56" i="6" s="1"/>
  <c r="AB39" i="6"/>
  <c r="AG39" i="6"/>
  <c r="H39" i="6"/>
  <c r="C56" i="6" s="1"/>
  <c r="L33" i="5"/>
  <c r="L34" i="6" s="1"/>
  <c r="L48" i="5"/>
  <c r="L33" i="6" s="1"/>
  <c r="L39" i="6" l="1"/>
  <c r="E56" i="6" s="1"/>
  <c r="S122" i="5"/>
  <c r="S82" i="5"/>
  <c r="S111" i="5"/>
  <c r="S110" i="5"/>
  <c r="S105" i="5"/>
  <c r="S104" i="5"/>
  <c r="AH93" i="5"/>
  <c r="AE93" i="5"/>
  <c r="AE86" i="5"/>
  <c r="AI93" i="5" l="1"/>
  <c r="S303" i="5"/>
  <c r="S302" i="5"/>
  <c r="AJ302" i="5" s="1"/>
  <c r="AT283" i="5"/>
  <c r="S281" i="5"/>
  <c r="T352" i="5"/>
  <c r="U281" i="5" l="1"/>
  <c r="U277" i="5"/>
  <c r="S282" i="5"/>
  <c r="U282" i="5" s="1"/>
  <c r="S280" i="5"/>
  <c r="U280" i="5" s="1"/>
  <c r="S279" i="5"/>
  <c r="U279" i="5" s="1"/>
  <c r="S278" i="5"/>
  <c r="U278" i="5" s="1"/>
  <c r="AH269" i="5" l="1"/>
  <c r="AE269" i="5"/>
  <c r="AH268" i="5"/>
  <c r="AE268" i="5"/>
  <c r="S239" i="5"/>
  <c r="AJ239" i="5" s="1"/>
  <c r="S238" i="5"/>
  <c r="AJ238" i="5" s="1"/>
  <c r="S235" i="5"/>
  <c r="AJ235" i="5" s="1"/>
  <c r="AH229" i="5"/>
  <c r="AE229" i="5"/>
  <c r="S227" i="5"/>
  <c r="AJ227" i="5" s="1"/>
  <c r="AI231" i="5" l="1"/>
  <c r="AI229" i="5"/>
  <c r="AF184" i="5"/>
  <c r="AC184" i="5"/>
  <c r="AE184" i="5" s="1"/>
  <c r="AH206" i="5"/>
  <c r="AE206" i="5"/>
  <c r="AH205" i="5"/>
  <c r="AE205" i="5"/>
  <c r="AH203" i="5"/>
  <c r="AE203" i="5"/>
  <c r="S289" i="5" l="1"/>
  <c r="S286" i="5"/>
  <c r="S283" i="5"/>
  <c r="AH281" i="5"/>
  <c r="AE281" i="5"/>
  <c r="S21" i="5"/>
  <c r="AJ21" i="5" s="1"/>
  <c r="S20" i="5"/>
  <c r="AJ20" i="5" s="1"/>
  <c r="L285" i="5" l="1"/>
  <c r="L283" i="5"/>
  <c r="L284" i="5"/>
  <c r="L273" i="5"/>
  <c r="L271" i="5"/>
  <c r="P120" i="5" l="1"/>
  <c r="L120" i="5"/>
  <c r="P113" i="5"/>
  <c r="M113" i="5"/>
  <c r="L113" i="5"/>
  <c r="L115" i="5"/>
  <c r="P115" i="5"/>
  <c r="P116" i="5"/>
  <c r="L116" i="5"/>
  <c r="AU16" i="5" l="1"/>
  <c r="AU17" i="5"/>
  <c r="AU18" i="5"/>
  <c r="AU19" i="5"/>
  <c r="AU20" i="5"/>
  <c r="AU21" i="5"/>
  <c r="AU22" i="5"/>
  <c r="AU23" i="5"/>
  <c r="AU24" i="5"/>
  <c r="AU25" i="5"/>
  <c r="AU26" i="5"/>
  <c r="AU27" i="5"/>
  <c r="AU37" i="5"/>
  <c r="AU38" i="5"/>
  <c r="AU39" i="5"/>
  <c r="AU40" i="5"/>
  <c r="AU41" i="5"/>
  <c r="AU42" i="5"/>
  <c r="AU43" i="5"/>
  <c r="AU44" i="5"/>
  <c r="AU45" i="5"/>
  <c r="AU46" i="5"/>
  <c r="AU47" i="5"/>
  <c r="AU49" i="5"/>
  <c r="AU50" i="5"/>
  <c r="AU51" i="5"/>
  <c r="AU52" i="5"/>
  <c r="AU53" i="5"/>
  <c r="AU54" i="5"/>
  <c r="AU55" i="5"/>
  <c r="AU56" i="5"/>
  <c r="AU57" i="5"/>
  <c r="AU58" i="5"/>
  <c r="AU59" i="5"/>
  <c r="AU60" i="5"/>
  <c r="AU61" i="5"/>
  <c r="AU62" i="5"/>
  <c r="AU63" i="5"/>
  <c r="AU64" i="5"/>
  <c r="AU65" i="5"/>
  <c r="AU66" i="5"/>
  <c r="AU67" i="5"/>
  <c r="AU68" i="5"/>
  <c r="AU69" i="5"/>
  <c r="AU70" i="5"/>
  <c r="AU71" i="5"/>
  <c r="AU72" i="5"/>
  <c r="AU73" i="5"/>
  <c r="AU74" i="5"/>
  <c r="AU75" i="5"/>
  <c r="AU76" i="5"/>
  <c r="AU77" i="5"/>
  <c r="AU78" i="5"/>
  <c r="AU79" i="5"/>
  <c r="AU80" i="5"/>
  <c r="AU82" i="5"/>
  <c r="AU84" i="5"/>
  <c r="AU85" i="5"/>
  <c r="AU99" i="5"/>
  <c r="AU100" i="5"/>
  <c r="AU101" i="5"/>
  <c r="AU102" i="5"/>
  <c r="AU103" i="5"/>
  <c r="AU104" i="5"/>
  <c r="AU106" i="5"/>
  <c r="AU107" i="5"/>
  <c r="AU108" i="5"/>
  <c r="AU109" i="5"/>
  <c r="AU112" i="5"/>
  <c r="AU113" i="5"/>
  <c r="AU114" i="5"/>
  <c r="AU115" i="5"/>
  <c r="AU116" i="5"/>
  <c r="AU117" i="5"/>
  <c r="AU119" i="5"/>
  <c r="AU120" i="5"/>
  <c r="AU121" i="5"/>
  <c r="AU123" i="5"/>
  <c r="AU124" i="5"/>
  <c r="AU125" i="5"/>
  <c r="AU126" i="5"/>
  <c r="AU127" i="5"/>
  <c r="AU128" i="5"/>
  <c r="AU129" i="5"/>
  <c r="AU130" i="5"/>
  <c r="AU131" i="5"/>
  <c r="AU132" i="5"/>
  <c r="AU133" i="5"/>
  <c r="AU134" i="5"/>
  <c r="AU135" i="5"/>
  <c r="AU136" i="5"/>
  <c r="AU137" i="5"/>
  <c r="AU138" i="5"/>
  <c r="AU139" i="5"/>
  <c r="AU140" i="5"/>
  <c r="AU141" i="5"/>
  <c r="AU142" i="5"/>
  <c r="AU143" i="5"/>
  <c r="AU144" i="5"/>
  <c r="AU145" i="5"/>
  <c r="AU146" i="5"/>
  <c r="AU153" i="5"/>
  <c r="AU154" i="5"/>
  <c r="AU155" i="5"/>
  <c r="AU156" i="5"/>
  <c r="AU157" i="5"/>
  <c r="AU158" i="5"/>
  <c r="AU159" i="5"/>
  <c r="AU160" i="5"/>
  <c r="AU161" i="5"/>
  <c r="AU162" i="5"/>
  <c r="AU163" i="5"/>
  <c r="AU164" i="5"/>
  <c r="AU165" i="5"/>
  <c r="AU166" i="5"/>
  <c r="AU167" i="5"/>
  <c r="AU168" i="5"/>
  <c r="AU169" i="5"/>
  <c r="AU170" i="5"/>
  <c r="AU171" i="5"/>
  <c r="AU172" i="5"/>
  <c r="AU173" i="5"/>
  <c r="AU174" i="5"/>
  <c r="AU175" i="5"/>
  <c r="AU176" i="5"/>
  <c r="AU177" i="5"/>
  <c r="AU178" i="5"/>
  <c r="AU179" i="5"/>
  <c r="AU180" i="5"/>
  <c r="AU181" i="5"/>
  <c r="AU182" i="5"/>
  <c r="AU185" i="5"/>
  <c r="AU186" i="5"/>
  <c r="AU187" i="5"/>
  <c r="AU188" i="5"/>
  <c r="AU189" i="5"/>
  <c r="AU190" i="5"/>
  <c r="AU191" i="5"/>
  <c r="AU193" i="5"/>
  <c r="AU196" i="5"/>
  <c r="AU197" i="5"/>
  <c r="AU198" i="5"/>
  <c r="AU199" i="5"/>
  <c r="AU200" i="5"/>
  <c r="AU201" i="5"/>
  <c r="AU202" i="5"/>
  <c r="AU204" i="5"/>
  <c r="AU207" i="5"/>
  <c r="AU208" i="5"/>
  <c r="AU209" i="5"/>
  <c r="AU210" i="5"/>
  <c r="AU211" i="5"/>
  <c r="AU214" i="5"/>
  <c r="AU215" i="5"/>
  <c r="AU216" i="5"/>
  <c r="AU217" i="5"/>
  <c r="AU218" i="5"/>
  <c r="AU219" i="5"/>
  <c r="AU220" i="5"/>
  <c r="AU221" i="5"/>
  <c r="AU222" i="5"/>
  <c r="AU223" i="5"/>
  <c r="AU224" i="5"/>
  <c r="AU225" i="5"/>
  <c r="AU227" i="5"/>
  <c r="AU228" i="5"/>
  <c r="AU232" i="5"/>
  <c r="AU233" i="5"/>
  <c r="AU234" i="5"/>
  <c r="AU235" i="5"/>
  <c r="AU236" i="5"/>
  <c r="AU237" i="5"/>
  <c r="AU238" i="5"/>
  <c r="AU239" i="5"/>
  <c r="AU240" i="5"/>
  <c r="AU241" i="5"/>
  <c r="AU242" i="5"/>
  <c r="AU243" i="5"/>
  <c r="AU244" i="5"/>
  <c r="AU245" i="5"/>
  <c r="AU246" i="5"/>
  <c r="AU247" i="5"/>
  <c r="AU248" i="5"/>
  <c r="AU249" i="5"/>
  <c r="AU250" i="5"/>
  <c r="AU251" i="5"/>
  <c r="AU252" i="5"/>
  <c r="AU253" i="5"/>
  <c r="AU254" i="5"/>
  <c r="AU255" i="5"/>
  <c r="AU256" i="5"/>
  <c r="AU257" i="5"/>
  <c r="AU258" i="5"/>
  <c r="AU270" i="5"/>
  <c r="AU272" i="5"/>
  <c r="AU274" i="5"/>
  <c r="AU275" i="5"/>
  <c r="AU276" i="5"/>
  <c r="AU283" i="5"/>
  <c r="AU286" i="5"/>
  <c r="AU287" i="5"/>
  <c r="AU288" i="5"/>
  <c r="AU289" i="5"/>
  <c r="AU290" i="5"/>
  <c r="AU291" i="5"/>
  <c r="AU292" i="5"/>
  <c r="AU293" i="5"/>
  <c r="AU294" i="5"/>
  <c r="AU295" i="5"/>
  <c r="AU296" i="5"/>
  <c r="AU297" i="5"/>
  <c r="AU298" i="5"/>
  <c r="AU299" i="5"/>
  <c r="AU300" i="5"/>
  <c r="AU301" i="5"/>
  <c r="AU302" i="5"/>
  <c r="AU303" i="5"/>
  <c r="AU304" i="5"/>
  <c r="AU305" i="5"/>
  <c r="AU306" i="5"/>
  <c r="AU307" i="5"/>
  <c r="AU308" i="5"/>
  <c r="AU309" i="5"/>
  <c r="AU310" i="5"/>
  <c r="AU311" i="5"/>
  <c r="AU312" i="5"/>
  <c r="AU313" i="5"/>
  <c r="AU314" i="5"/>
  <c r="AU315" i="5"/>
  <c r="AU316" i="5"/>
  <c r="AU317" i="5"/>
  <c r="AU318" i="5"/>
  <c r="AU319" i="5"/>
  <c r="AU320" i="5"/>
  <c r="AU321" i="5"/>
  <c r="AU322" i="5"/>
  <c r="AU323" i="5"/>
  <c r="AU324" i="5"/>
  <c r="AU325" i="5"/>
  <c r="AU326" i="5"/>
  <c r="AU327" i="5"/>
  <c r="AU328" i="5"/>
  <c r="AU329" i="5"/>
  <c r="AU330" i="5"/>
  <c r="AU331" i="5"/>
  <c r="AU332" i="5"/>
  <c r="AU333" i="5"/>
  <c r="AU334" i="5"/>
  <c r="AU335" i="5"/>
  <c r="AU336" i="5"/>
  <c r="AU337" i="5"/>
  <c r="AU338" i="5"/>
  <c r="AU339" i="5"/>
  <c r="AU340" i="5"/>
  <c r="AU341" i="5"/>
  <c r="AU342" i="5"/>
  <c r="AU343" i="5"/>
  <c r="AU344" i="5"/>
  <c r="AU345" i="5"/>
  <c r="AU346" i="5"/>
  <c r="AU347" i="5"/>
  <c r="AU348" i="5"/>
  <c r="AU349" i="5"/>
  <c r="AU350" i="5"/>
  <c r="AT11" i="5" l="1"/>
  <c r="AT12" i="5"/>
  <c r="AU12" i="5" s="1"/>
  <c r="AT13" i="5"/>
  <c r="AT14" i="5"/>
  <c r="AU14" i="5" s="1"/>
  <c r="AT15" i="5"/>
  <c r="AT28" i="5"/>
  <c r="AT29" i="5"/>
  <c r="AT30" i="5"/>
  <c r="AT31" i="5"/>
  <c r="AT32" i="5"/>
  <c r="AT81" i="5"/>
  <c r="AT83" i="5"/>
  <c r="AT86" i="5"/>
  <c r="AT87" i="5"/>
  <c r="AT88" i="5"/>
  <c r="AT89" i="5"/>
  <c r="AT90" i="5"/>
  <c r="AT91" i="5"/>
  <c r="AT92" i="5"/>
  <c r="AT93" i="5"/>
  <c r="AT94" i="5"/>
  <c r="AT95" i="5"/>
  <c r="AT96" i="5"/>
  <c r="AT97" i="5"/>
  <c r="AT98" i="5"/>
  <c r="AT105" i="5"/>
  <c r="AT110" i="5"/>
  <c r="AT111" i="5"/>
  <c r="AT122" i="5"/>
  <c r="AT147" i="5"/>
  <c r="AT148" i="5"/>
  <c r="AT149" i="5"/>
  <c r="AT183" i="5"/>
  <c r="AT184" i="5"/>
  <c r="AT192" i="5"/>
  <c r="AT203" i="5"/>
  <c r="AT205" i="5"/>
  <c r="AT206" i="5"/>
  <c r="AT226" i="5"/>
  <c r="AT229" i="5"/>
  <c r="AT230" i="5"/>
  <c r="AT231" i="5"/>
  <c r="AT260" i="5"/>
  <c r="AT261" i="5"/>
  <c r="AT262" i="5"/>
  <c r="AT263" i="5"/>
  <c r="AT264" i="5"/>
  <c r="AT265" i="5"/>
  <c r="AT266" i="5"/>
  <c r="AT267" i="5"/>
  <c r="AT268" i="5"/>
  <c r="AT269" i="5"/>
  <c r="AT277" i="5"/>
  <c r="AT278" i="5"/>
  <c r="AT279" i="5"/>
  <c r="AT280" i="5"/>
  <c r="AT281" i="5"/>
  <c r="AT282" i="5"/>
  <c r="AP83" i="5"/>
  <c r="AO83" i="5"/>
  <c r="AP149" i="5"/>
  <c r="AO149" i="5"/>
  <c r="AP148" i="5"/>
  <c r="AO148" i="5"/>
  <c r="AP147" i="5"/>
  <c r="AO147" i="5"/>
  <c r="AP122" i="5"/>
  <c r="AO122" i="5"/>
  <c r="AP111" i="5"/>
  <c r="AO111" i="5"/>
  <c r="AP110" i="5"/>
  <c r="AO110" i="5"/>
  <c r="AP105" i="5"/>
  <c r="AO105" i="5"/>
  <c r="AO11" i="5" l="1"/>
  <c r="AP11" i="5"/>
  <c r="AO13" i="5"/>
  <c r="AP13" i="5"/>
  <c r="AO15" i="5"/>
  <c r="AP15" i="5"/>
  <c r="AO28" i="5"/>
  <c r="AP28" i="5"/>
  <c r="AO29" i="5"/>
  <c r="AP29" i="5"/>
  <c r="AO30" i="5"/>
  <c r="AP30" i="5"/>
  <c r="AO31" i="5"/>
  <c r="AP31" i="5"/>
  <c r="AO32" i="5"/>
  <c r="AP32" i="5"/>
  <c r="AO81" i="5"/>
  <c r="AP81" i="5"/>
  <c r="AO86" i="5"/>
  <c r="AP86" i="5"/>
  <c r="AO87" i="5"/>
  <c r="AP87" i="5"/>
  <c r="AO88" i="5"/>
  <c r="AP88" i="5"/>
  <c r="AO89" i="5"/>
  <c r="AP89" i="5"/>
  <c r="AO90" i="5"/>
  <c r="AP90" i="5"/>
  <c r="AO91" i="5"/>
  <c r="AP91" i="5"/>
  <c r="AO92" i="5"/>
  <c r="AP92" i="5"/>
  <c r="AO93" i="5"/>
  <c r="AP93" i="5"/>
  <c r="AO94" i="5"/>
  <c r="AP94" i="5"/>
  <c r="AO95" i="5"/>
  <c r="AP95" i="5"/>
  <c r="AO96" i="5"/>
  <c r="AP96" i="5"/>
  <c r="AO97" i="5"/>
  <c r="AP97" i="5"/>
  <c r="AO98" i="5"/>
  <c r="AP98" i="5"/>
  <c r="AO183" i="5"/>
  <c r="AP183" i="5"/>
  <c r="AO184" i="5"/>
  <c r="AP184" i="5"/>
  <c r="AO192" i="5"/>
  <c r="AP192" i="5"/>
  <c r="AO203" i="5"/>
  <c r="AP203" i="5"/>
  <c r="AO205" i="5"/>
  <c r="AP205" i="5"/>
  <c r="AO206" i="5"/>
  <c r="AP206" i="5"/>
  <c r="AO226" i="5"/>
  <c r="AP226" i="5"/>
  <c r="AO229" i="5"/>
  <c r="AP229" i="5"/>
  <c r="AO230" i="5"/>
  <c r="AP230" i="5"/>
  <c r="AO231" i="5"/>
  <c r="AP231" i="5"/>
  <c r="AO260" i="5"/>
  <c r="AP260" i="5"/>
  <c r="AO261" i="5"/>
  <c r="AP261" i="5"/>
  <c r="AO262" i="5"/>
  <c r="AP262" i="5"/>
  <c r="AO263" i="5"/>
  <c r="AP263" i="5"/>
  <c r="AO264" i="5"/>
  <c r="AP264" i="5"/>
  <c r="AO265" i="5"/>
  <c r="AP265" i="5"/>
  <c r="AO266" i="5"/>
  <c r="AP266" i="5"/>
  <c r="AO267" i="5"/>
  <c r="AP267" i="5"/>
  <c r="AO268" i="5"/>
  <c r="AP268" i="5"/>
  <c r="AO269" i="5"/>
  <c r="AP269" i="5"/>
  <c r="AO277" i="5"/>
  <c r="AP277" i="5"/>
  <c r="AO278" i="5"/>
  <c r="AP278" i="5"/>
  <c r="AO279" i="5"/>
  <c r="AP279" i="5"/>
  <c r="AO280" i="5"/>
  <c r="AP280" i="5"/>
  <c r="AO281" i="5"/>
  <c r="AP281" i="5"/>
  <c r="AO282" i="5"/>
  <c r="AP282" i="5"/>
  <c r="AT9" i="5"/>
  <c r="AP9" i="5"/>
  <c r="AQ5" i="5"/>
  <c r="AO9" i="5"/>
  <c r="AQ33" i="5" l="1"/>
  <c r="AR33" i="5" s="1"/>
  <c r="AS33" i="5" s="1"/>
  <c r="AQ16" i="5"/>
  <c r="AR16" i="5" s="1"/>
  <c r="AQ149" i="5"/>
  <c r="AR149" i="5" s="1"/>
  <c r="AS149" i="5" s="1"/>
  <c r="AU149" i="5" s="1"/>
  <c r="AQ83" i="5"/>
  <c r="AR83" i="5" s="1"/>
  <c r="AS83" i="5" s="1"/>
  <c r="AU83" i="5" s="1"/>
  <c r="AQ147" i="5"/>
  <c r="AR147" i="5" s="1"/>
  <c r="AS147" i="5" s="1"/>
  <c r="AU147" i="5" s="1"/>
  <c r="AQ148" i="5"/>
  <c r="AR148" i="5" s="1"/>
  <c r="AS148" i="5" s="1"/>
  <c r="AU148" i="5" s="1"/>
  <c r="AQ111" i="5"/>
  <c r="AR111" i="5" s="1"/>
  <c r="AS111" i="5" s="1"/>
  <c r="AU111" i="5" s="1"/>
  <c r="AQ122" i="5"/>
  <c r="AR122" i="5" s="1"/>
  <c r="AS122" i="5" s="1"/>
  <c r="AU122" i="5" s="1"/>
  <c r="AQ105" i="5"/>
  <c r="AR105" i="5" s="1"/>
  <c r="AS105" i="5" s="1"/>
  <c r="AU105" i="5" s="1"/>
  <c r="AQ110" i="5"/>
  <c r="AR110" i="5" s="1"/>
  <c r="AS110" i="5" s="1"/>
  <c r="AU110" i="5" s="1"/>
  <c r="AQ192" i="5"/>
  <c r="AR192" i="5" s="1"/>
  <c r="AS192" i="5" s="1"/>
  <c r="AU192" i="5" s="1"/>
  <c r="AQ86" i="5"/>
  <c r="AR86" i="5" s="1"/>
  <c r="AS86" i="5" s="1"/>
  <c r="AU86" i="5" s="1"/>
  <c r="AQ263" i="5"/>
  <c r="AR263" i="5" s="1"/>
  <c r="AS263" i="5" s="1"/>
  <c r="AU263" i="5" s="1"/>
  <c r="AQ32" i="5"/>
  <c r="AR32" i="5" s="1"/>
  <c r="AS32" i="5" s="1"/>
  <c r="AU32" i="5" s="1"/>
  <c r="AQ206" i="5"/>
  <c r="AR206" i="5" s="1"/>
  <c r="AS206" i="5" s="1"/>
  <c r="AU206" i="5" s="1"/>
  <c r="AQ226" i="5"/>
  <c r="AR226" i="5" s="1"/>
  <c r="AS226" i="5" s="1"/>
  <c r="AU226" i="5" s="1"/>
  <c r="AQ91" i="5"/>
  <c r="AR91" i="5" s="1"/>
  <c r="AS91" i="5" s="1"/>
  <c r="AU91" i="5" s="1"/>
  <c r="AQ279" i="5"/>
  <c r="AR279" i="5" s="1"/>
  <c r="AS279" i="5" s="1"/>
  <c r="AU279" i="5" s="1"/>
  <c r="AQ268" i="5"/>
  <c r="AR268" i="5" s="1"/>
  <c r="AS268" i="5" s="1"/>
  <c r="AU268" i="5" s="1"/>
  <c r="AQ264" i="5"/>
  <c r="AR264" i="5" s="1"/>
  <c r="AS264" i="5" s="1"/>
  <c r="AU264" i="5" s="1"/>
  <c r="AQ269" i="5"/>
  <c r="AR269" i="5" s="1"/>
  <c r="AS269" i="5" s="1"/>
  <c r="AU269" i="5" s="1"/>
  <c r="AQ265" i="5"/>
  <c r="AR265" i="5" s="1"/>
  <c r="AS265" i="5" s="1"/>
  <c r="AU265" i="5" s="1"/>
  <c r="AQ231" i="5"/>
  <c r="AR231" i="5" s="1"/>
  <c r="AS231" i="5" s="1"/>
  <c r="AU231" i="5" s="1"/>
  <c r="AQ97" i="5"/>
  <c r="AR97" i="5" s="1"/>
  <c r="AS97" i="5" s="1"/>
  <c r="AU97" i="5" s="1"/>
  <c r="AQ92" i="5"/>
  <c r="AR92" i="5" s="1"/>
  <c r="AS92" i="5" s="1"/>
  <c r="AU92" i="5" s="1"/>
  <c r="AQ15" i="5"/>
  <c r="AR15" i="5" s="1"/>
  <c r="AS15" i="5" s="1"/>
  <c r="AU15" i="5" s="1"/>
  <c r="AQ281" i="5"/>
  <c r="AR281" i="5" s="1"/>
  <c r="AS281" i="5" s="1"/>
  <c r="AU281" i="5" s="1"/>
  <c r="AQ282" i="5"/>
  <c r="AR282" i="5" s="1"/>
  <c r="AS282" i="5" s="1"/>
  <c r="AU282" i="5" s="1"/>
  <c r="AQ277" i="5"/>
  <c r="AR277" i="5" s="1"/>
  <c r="AS277" i="5" s="1"/>
  <c r="AU277" i="5" s="1"/>
  <c r="AQ262" i="5"/>
  <c r="AR262" i="5" s="1"/>
  <c r="AS262" i="5" s="1"/>
  <c r="AU262" i="5" s="1"/>
  <c r="AQ205" i="5"/>
  <c r="AR205" i="5" s="1"/>
  <c r="AS205" i="5" s="1"/>
  <c r="AU205" i="5" s="1"/>
  <c r="AQ98" i="5"/>
  <c r="AR98" i="5" s="1"/>
  <c r="AS98" i="5" s="1"/>
  <c r="AU98" i="5" s="1"/>
  <c r="AQ9" i="5"/>
  <c r="AR9" i="5" s="1"/>
  <c r="AS9" i="5" s="1"/>
  <c r="AU9" i="5" s="1"/>
  <c r="AQ13" i="5"/>
  <c r="AR13" i="5" s="1"/>
  <c r="AS13" i="5" s="1"/>
  <c r="AU13" i="5" s="1"/>
  <c r="AQ31" i="5"/>
  <c r="AR31" i="5" s="1"/>
  <c r="AS31" i="5" s="1"/>
  <c r="AU31" i="5" s="1"/>
  <c r="AQ90" i="5"/>
  <c r="AR90" i="5" s="1"/>
  <c r="AS90" i="5" s="1"/>
  <c r="AU90" i="5" s="1"/>
  <c r="AQ96" i="5"/>
  <c r="AR96" i="5" s="1"/>
  <c r="AS96" i="5" s="1"/>
  <c r="AU96" i="5" s="1"/>
  <c r="AQ184" i="5"/>
  <c r="AR184" i="5" s="1"/>
  <c r="AS184" i="5" s="1"/>
  <c r="AU184" i="5" s="1"/>
  <c r="AQ230" i="5"/>
  <c r="AR230" i="5" s="1"/>
  <c r="AS230" i="5" s="1"/>
  <c r="AU230" i="5" s="1"/>
  <c r="AQ261" i="5"/>
  <c r="AR261" i="5" s="1"/>
  <c r="AS261" i="5" s="1"/>
  <c r="AU261" i="5" s="1"/>
  <c r="AQ30" i="5"/>
  <c r="AR30" i="5" s="1"/>
  <c r="AS30" i="5" s="1"/>
  <c r="AU30" i="5" s="1"/>
  <c r="AQ89" i="5"/>
  <c r="AR89" i="5" s="1"/>
  <c r="AS89" i="5" s="1"/>
  <c r="AU89" i="5" s="1"/>
  <c r="AQ95" i="5"/>
  <c r="AR95" i="5" s="1"/>
  <c r="AS95" i="5" s="1"/>
  <c r="AU95" i="5" s="1"/>
  <c r="AQ183" i="5"/>
  <c r="AR183" i="5" s="1"/>
  <c r="AS183" i="5" s="1"/>
  <c r="AU183" i="5" s="1"/>
  <c r="AQ203" i="5"/>
  <c r="AR203" i="5" s="1"/>
  <c r="AS203" i="5" s="1"/>
  <c r="AU203" i="5" s="1"/>
  <c r="AQ229" i="5"/>
  <c r="AR229" i="5" s="1"/>
  <c r="AS229" i="5" s="1"/>
  <c r="AU229" i="5" s="1"/>
  <c r="AQ260" i="5"/>
  <c r="AR260" i="5" s="1"/>
  <c r="AS260" i="5" s="1"/>
  <c r="AU260" i="5" s="1"/>
  <c r="AQ266" i="5"/>
  <c r="AR266" i="5" s="1"/>
  <c r="AS266" i="5" s="1"/>
  <c r="AU266" i="5" s="1"/>
  <c r="AQ280" i="5"/>
  <c r="AR280" i="5" s="1"/>
  <c r="AS280" i="5" s="1"/>
  <c r="AU280" i="5" s="1"/>
  <c r="AQ11" i="5"/>
  <c r="AR11" i="5" s="1"/>
  <c r="AS11" i="5" s="1"/>
  <c r="AU11" i="5" s="1"/>
  <c r="AQ29" i="5"/>
  <c r="AR29" i="5" s="1"/>
  <c r="AS29" i="5" s="1"/>
  <c r="AU29" i="5" s="1"/>
  <c r="AQ88" i="5"/>
  <c r="AR88" i="5" s="1"/>
  <c r="AS88" i="5" s="1"/>
  <c r="AU88" i="5" s="1"/>
  <c r="AQ94" i="5"/>
  <c r="AR94" i="5" s="1"/>
  <c r="AS94" i="5" s="1"/>
  <c r="AU94" i="5" s="1"/>
  <c r="AQ28" i="5"/>
  <c r="AR28" i="5" s="1"/>
  <c r="AS28" i="5" s="1"/>
  <c r="AU28" i="5" s="1"/>
  <c r="AQ81" i="5"/>
  <c r="AR81" i="5" s="1"/>
  <c r="AS81" i="5" s="1"/>
  <c r="AU81" i="5" s="1"/>
  <c r="AQ87" i="5"/>
  <c r="AR87" i="5" s="1"/>
  <c r="AS87" i="5" s="1"/>
  <c r="AU87" i="5" s="1"/>
  <c r="AQ93" i="5"/>
  <c r="AR93" i="5" s="1"/>
  <c r="AS93" i="5" s="1"/>
  <c r="AU93" i="5" s="1"/>
  <c r="AQ278" i="5"/>
  <c r="AR278" i="5" s="1"/>
  <c r="AS278" i="5" s="1"/>
  <c r="AU278" i="5" s="1"/>
  <c r="AQ267" i="5"/>
  <c r="AR267" i="5" s="1"/>
  <c r="AS267" i="5" s="1"/>
  <c r="AU267" i="5" s="1"/>
  <c r="AH184" i="5"/>
  <c r="AI184" i="5" l="1"/>
  <c r="AH266" i="5" l="1"/>
  <c r="AE266" i="5"/>
  <c r="AH265" i="5"/>
  <c r="AE265" i="5"/>
  <c r="AK25" i="6"/>
  <c r="AK26" i="6"/>
  <c r="AK27" i="6"/>
  <c r="AK28" i="6"/>
  <c r="AK29" i="6"/>
  <c r="AK10" i="6"/>
  <c r="AK11" i="6"/>
  <c r="AK12" i="6"/>
  <c r="AI265" i="5" l="1"/>
  <c r="AI264" i="5"/>
  <c r="AI268" i="5"/>
  <c r="AI266" i="5"/>
  <c r="AI29" i="5" l="1"/>
  <c r="S230" i="5" l="1"/>
  <c r="AJ230" i="5" s="1"/>
  <c r="AN307" i="5" l="1"/>
  <c r="AN306" i="5"/>
  <c r="AN305" i="5"/>
  <c r="AN304" i="5"/>
  <c r="AN303" i="5"/>
  <c r="AN302" i="5"/>
  <c r="AN301" i="5"/>
  <c r="AN300" i="5"/>
  <c r="AN299" i="5"/>
  <c r="AN298" i="5"/>
  <c r="AN297" i="5"/>
  <c r="AN296" i="5"/>
  <c r="AN295" i="5"/>
  <c r="AN294" i="5"/>
  <c r="AN293" i="5"/>
  <c r="AN292" i="5"/>
  <c r="AN291" i="5"/>
  <c r="AN290" i="5"/>
  <c r="AN289" i="5"/>
  <c r="AN288" i="5"/>
  <c r="AN287" i="5"/>
  <c r="AN286" i="5"/>
  <c r="AN283" i="5"/>
  <c r="AN282" i="5"/>
  <c r="AN281" i="5"/>
  <c r="AN280" i="5"/>
  <c r="AN279" i="5"/>
  <c r="AN278" i="5"/>
  <c r="AN277" i="5"/>
  <c r="AN276" i="5"/>
  <c r="AN275" i="5"/>
  <c r="AN269" i="5"/>
  <c r="AN268" i="5"/>
  <c r="AN267" i="5"/>
  <c r="AN266" i="5"/>
  <c r="AN265" i="5"/>
  <c r="AN264" i="5"/>
  <c r="AN263" i="5"/>
  <c r="AN262" i="5"/>
  <c r="AN261" i="5"/>
  <c r="AN260" i="5"/>
  <c r="AN241" i="5"/>
  <c r="AN240" i="5"/>
  <c r="AN239" i="5"/>
  <c r="AN238" i="5"/>
  <c r="AN237" i="5"/>
  <c r="AN236" i="5"/>
  <c r="AN235" i="5"/>
  <c r="AN234" i="5"/>
  <c r="AN233" i="5"/>
  <c r="AN232" i="5"/>
  <c r="AN231" i="5"/>
  <c r="AN230" i="5"/>
  <c r="AN229" i="5"/>
  <c r="AN228" i="5"/>
  <c r="AN227" i="5"/>
  <c r="AN226" i="5"/>
  <c r="AN211" i="5"/>
  <c r="AN210" i="5"/>
  <c r="AN209" i="5"/>
  <c r="AN208" i="5"/>
  <c r="AN207" i="5"/>
  <c r="AN206" i="5"/>
  <c r="AN205" i="5"/>
  <c r="AN204" i="5"/>
  <c r="AN203" i="5"/>
  <c r="AN192" i="5"/>
  <c r="AN191" i="5"/>
  <c r="AN190" i="5"/>
  <c r="AN189" i="5"/>
  <c r="AN188" i="5"/>
  <c r="AN187" i="5"/>
  <c r="AN186" i="5"/>
  <c r="AN185" i="5"/>
  <c r="AN184" i="5"/>
  <c r="AN183" i="5"/>
  <c r="AN124" i="5"/>
  <c r="AN123" i="5"/>
  <c r="AN122" i="5"/>
  <c r="AN121" i="5"/>
  <c r="AN120" i="5"/>
  <c r="AN119" i="5"/>
  <c r="AN117" i="5"/>
  <c r="AN116" i="5"/>
  <c r="AN115" i="5"/>
  <c r="AN114" i="5"/>
  <c r="AN113" i="5"/>
  <c r="AN112" i="5"/>
  <c r="AN110" i="5"/>
  <c r="AN109" i="5"/>
  <c r="AN108" i="5"/>
  <c r="AN107" i="5"/>
  <c r="AN106" i="5"/>
  <c r="AN105" i="5"/>
  <c r="AN104" i="5"/>
  <c r="AN103" i="5"/>
  <c r="AN102" i="5"/>
  <c r="AN101" i="5"/>
  <c r="AN100" i="5"/>
  <c r="AN99" i="5"/>
  <c r="AN98" i="5"/>
  <c r="AN97" i="5"/>
  <c r="AN96" i="5"/>
  <c r="AN95" i="5"/>
  <c r="AN94" i="5"/>
  <c r="AN93" i="5"/>
  <c r="AN92" i="5"/>
  <c r="AN91" i="5"/>
  <c r="AN90" i="5"/>
  <c r="AN89" i="5"/>
  <c r="AN88" i="5"/>
  <c r="AN87" i="5"/>
  <c r="AN86" i="5"/>
  <c r="AN85" i="5"/>
  <c r="AN84" i="5"/>
  <c r="AN83" i="5"/>
  <c r="AN81" i="5"/>
  <c r="AN47" i="5"/>
  <c r="AN46" i="5"/>
  <c r="AN45" i="5"/>
  <c r="AN44" i="5"/>
  <c r="AN43" i="5"/>
  <c r="AN42" i="5"/>
  <c r="AN41" i="5"/>
  <c r="AN40" i="5"/>
  <c r="AN39" i="5"/>
  <c r="AN38" i="5"/>
  <c r="AN37" i="5"/>
  <c r="AN32" i="5"/>
  <c r="AN31" i="5"/>
  <c r="AN30" i="5"/>
  <c r="AN29" i="5"/>
  <c r="AN28" i="5"/>
  <c r="AN27" i="5"/>
  <c r="AN26" i="5"/>
  <c r="AN25" i="5"/>
  <c r="AN24" i="5"/>
  <c r="AN23" i="5"/>
  <c r="AN22" i="5"/>
  <c r="AN19" i="5"/>
  <c r="AN18" i="5"/>
  <c r="AN17" i="5"/>
  <c r="AN16" i="5"/>
  <c r="AN15" i="5"/>
  <c r="AN13" i="5"/>
  <c r="AN11" i="5"/>
  <c r="AN9" i="5"/>
  <c r="P123" i="5"/>
  <c r="L123" i="5"/>
  <c r="S231" i="5"/>
  <c r="AJ231" i="5" s="1"/>
  <c r="S229" i="5"/>
  <c r="AJ229" i="5" s="1"/>
  <c r="AK14" i="6"/>
  <c r="AK17" i="6"/>
  <c r="AK18" i="6"/>
  <c r="B19" i="6" l="1"/>
  <c r="C19" i="6"/>
  <c r="D19" i="6"/>
  <c r="E19" i="6"/>
  <c r="F19" i="6"/>
  <c r="G19" i="6"/>
  <c r="H19" i="6"/>
  <c r="I19" i="6"/>
  <c r="J19" i="6"/>
  <c r="K19" i="6"/>
  <c r="M19" i="6"/>
  <c r="N19" i="6"/>
  <c r="O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P122" i="5"/>
  <c r="L122" i="5"/>
  <c r="P82" i="5"/>
  <c r="L82" i="5"/>
  <c r="P19" i="6"/>
  <c r="L19" i="6"/>
  <c r="P185" i="5"/>
  <c r="L185" i="5"/>
  <c r="P227" i="5"/>
  <c r="L227" i="5"/>
  <c r="P235" i="5"/>
  <c r="L235" i="5"/>
  <c r="P238" i="5"/>
  <c r="L238" i="5"/>
  <c r="P239" i="5"/>
  <c r="L239" i="5"/>
  <c r="P286" i="5"/>
  <c r="M286" i="5"/>
  <c r="L286" i="5"/>
  <c r="P283" i="5"/>
  <c r="P289" i="5"/>
  <c r="M289" i="5"/>
  <c r="L289" i="5"/>
  <c r="P303" i="5" l="1"/>
  <c r="M303" i="5"/>
  <c r="L303" i="5"/>
  <c r="P302" i="5"/>
  <c r="M302" i="5"/>
  <c r="L302" i="5"/>
  <c r="AK13" i="6" l="1"/>
  <c r="AH192" i="5"/>
  <c r="AE192" i="5"/>
  <c r="AI192" i="5" l="1"/>
  <c r="A18" i="6" l="1"/>
  <c r="B18" i="6"/>
  <c r="C18" i="6"/>
  <c r="D18" i="6"/>
  <c r="E18" i="6"/>
  <c r="F18" i="6"/>
  <c r="G18" i="6"/>
  <c r="H18" i="6"/>
  <c r="I18" i="6"/>
  <c r="J18" i="6"/>
  <c r="K18" i="6"/>
  <c r="M18" i="6"/>
  <c r="N18" i="6"/>
  <c r="O18" i="6"/>
  <c r="Q18" i="6"/>
  <c r="R18" i="6"/>
  <c r="S18" i="6"/>
  <c r="T18" i="6"/>
  <c r="U18" i="6"/>
  <c r="V18" i="6"/>
  <c r="W18" i="6"/>
  <c r="X18" i="6"/>
  <c r="Y18" i="6"/>
  <c r="Z18" i="6"/>
  <c r="AA18" i="6"/>
  <c r="AC18" i="6"/>
  <c r="AD18" i="6"/>
  <c r="AE18" i="6"/>
  <c r="AF18" i="6"/>
  <c r="AG18" i="6"/>
  <c r="AH18" i="6"/>
  <c r="AI18" i="6"/>
  <c r="AJ18" i="6"/>
  <c r="A17" i="6"/>
  <c r="B17" i="6"/>
  <c r="C17" i="6"/>
  <c r="D17" i="6"/>
  <c r="E17" i="6"/>
  <c r="F17" i="6"/>
  <c r="G17" i="6"/>
  <c r="H17" i="6"/>
  <c r="J17" i="6"/>
  <c r="K17" i="6"/>
  <c r="N17" i="6"/>
  <c r="O17" i="6"/>
  <c r="Q17" i="6"/>
  <c r="R17" i="6"/>
  <c r="S17" i="6"/>
  <c r="T17" i="6"/>
  <c r="U17" i="6"/>
  <c r="V17" i="6"/>
  <c r="W17" i="6"/>
  <c r="X17" i="6"/>
  <c r="Y17" i="6"/>
  <c r="Z17" i="6"/>
  <c r="AA17" i="6"/>
  <c r="AC17" i="6"/>
  <c r="AD17" i="6"/>
  <c r="AE17" i="6"/>
  <c r="AF17" i="6"/>
  <c r="AG17" i="6"/>
  <c r="AH17" i="6"/>
  <c r="AI17" i="6"/>
  <c r="AJ17" i="6"/>
  <c r="A16" i="6"/>
  <c r="B16" i="6"/>
  <c r="C16" i="6"/>
  <c r="D16" i="6"/>
  <c r="E16" i="6"/>
  <c r="F16" i="6"/>
  <c r="G16" i="6"/>
  <c r="H16" i="6"/>
  <c r="J16" i="6"/>
  <c r="K16" i="6"/>
  <c r="M16" i="6"/>
  <c r="N16" i="6"/>
  <c r="O16" i="6"/>
  <c r="Q16" i="6"/>
  <c r="R16" i="6"/>
  <c r="S16" i="6"/>
  <c r="T16" i="6"/>
  <c r="U16" i="6"/>
  <c r="V16" i="6"/>
  <c r="W16" i="6"/>
  <c r="X16" i="6"/>
  <c r="Y16" i="6"/>
  <c r="Z16" i="6"/>
  <c r="AA16" i="6"/>
  <c r="AC16" i="6"/>
  <c r="AD16" i="6"/>
  <c r="AE16" i="6"/>
  <c r="AF16" i="6"/>
  <c r="AG16" i="6"/>
  <c r="AH16" i="6"/>
  <c r="AI16" i="6"/>
  <c r="AJ16" i="6"/>
  <c r="AK16" i="6"/>
  <c r="A15" i="6"/>
  <c r="B15" i="6"/>
  <c r="C15" i="6"/>
  <c r="D15" i="6"/>
  <c r="E15" i="6"/>
  <c r="F15" i="6"/>
  <c r="G15" i="6"/>
  <c r="H15" i="6"/>
  <c r="J15" i="6"/>
  <c r="K15" i="6"/>
  <c r="M15" i="6"/>
  <c r="N15" i="6"/>
  <c r="O15" i="6"/>
  <c r="Q15" i="6"/>
  <c r="R15" i="6"/>
  <c r="S15" i="6"/>
  <c r="T15" i="6"/>
  <c r="U15" i="6"/>
  <c r="V15" i="6"/>
  <c r="W15" i="6"/>
  <c r="X15" i="6"/>
  <c r="Y15" i="6"/>
  <c r="Z15" i="6"/>
  <c r="AA15" i="6"/>
  <c r="AC15" i="6"/>
  <c r="AD15" i="6"/>
  <c r="AE15" i="6"/>
  <c r="AF15" i="6"/>
  <c r="AG15" i="6"/>
  <c r="AH15" i="6"/>
  <c r="AI15" i="6"/>
  <c r="AJ15" i="6"/>
  <c r="AK15" i="6"/>
  <c r="A14" i="6"/>
  <c r="B14" i="6"/>
  <c r="C14" i="6"/>
  <c r="D14" i="6"/>
  <c r="E14" i="6"/>
  <c r="F14" i="6"/>
  <c r="G14" i="6"/>
  <c r="H14" i="6"/>
  <c r="I14" i="6"/>
  <c r="J14" i="6"/>
  <c r="K14" i="6"/>
  <c r="M14" i="6"/>
  <c r="N14" i="6"/>
  <c r="O14" i="6"/>
  <c r="Q14" i="6"/>
  <c r="R14" i="6"/>
  <c r="S14" i="6"/>
  <c r="T14" i="6"/>
  <c r="U14" i="6"/>
  <c r="V14" i="6"/>
  <c r="W14" i="6"/>
  <c r="X14" i="6"/>
  <c r="Y14" i="6"/>
  <c r="Z14" i="6"/>
  <c r="AA14" i="6"/>
  <c r="AC14" i="6"/>
  <c r="AD14" i="6"/>
  <c r="AE14" i="6"/>
  <c r="AF14" i="6"/>
  <c r="AG14" i="6"/>
  <c r="AH14" i="6"/>
  <c r="AI14" i="6"/>
  <c r="AJ14" i="6"/>
  <c r="P21" i="5"/>
  <c r="P18" i="6" s="1"/>
  <c r="L21" i="5"/>
  <c r="L18" i="6" s="1"/>
  <c r="M19" i="5"/>
  <c r="M17" i="6" s="1"/>
  <c r="P19" i="5"/>
  <c r="P17" i="6" s="1"/>
  <c r="L19" i="5"/>
  <c r="L17" i="6" s="1"/>
  <c r="P16" i="6"/>
  <c r="L16" i="6"/>
  <c r="P15" i="6"/>
  <c r="L15" i="6"/>
  <c r="P20" i="5"/>
  <c r="P14" i="6" s="1"/>
  <c r="L20" i="5"/>
  <c r="L14" i="6" s="1"/>
  <c r="P105" i="5" l="1"/>
  <c r="L105" i="5"/>
  <c r="P104" i="5"/>
  <c r="L104" i="5"/>
  <c r="P83" i="5"/>
  <c r="L83" i="5"/>
  <c r="AH226" i="5"/>
  <c r="AE226" i="5"/>
  <c r="P110" i="5"/>
  <c r="P111" i="5"/>
  <c r="L110" i="5"/>
  <c r="P229" i="5"/>
  <c r="L229" i="5"/>
  <c r="P231" i="5"/>
  <c r="L231" i="5"/>
  <c r="P230" i="5"/>
  <c r="L230" i="5"/>
  <c r="S206" i="5"/>
  <c r="S205" i="5"/>
  <c r="S203" i="5"/>
  <c r="AI281" i="5" l="1"/>
  <c r="AI262" i="5"/>
  <c r="AI226" i="5"/>
  <c r="AI278" i="5"/>
  <c r="AJ278" i="5" s="1"/>
  <c r="AL11" i="5"/>
  <c r="AL13" i="5"/>
  <c r="AL15" i="5"/>
  <c r="AL28" i="5"/>
  <c r="AL29" i="5"/>
  <c r="AL30" i="5"/>
  <c r="AL31" i="5"/>
  <c r="AL32" i="5"/>
  <c r="AL86" i="5"/>
  <c r="AL87" i="5"/>
  <c r="AL88" i="5"/>
  <c r="AL89" i="5"/>
  <c r="AL90" i="5"/>
  <c r="AL91" i="5"/>
  <c r="AL92" i="5"/>
  <c r="AL93" i="5"/>
  <c r="AL94" i="5"/>
  <c r="AL95" i="5"/>
  <c r="AL96" i="5"/>
  <c r="AL97" i="5"/>
  <c r="AL98" i="5"/>
  <c r="AL183" i="5"/>
  <c r="AL184" i="5"/>
  <c r="AL192" i="5"/>
  <c r="AL203" i="5"/>
  <c r="AL205" i="5"/>
  <c r="AL206" i="5"/>
  <c r="AL226" i="5"/>
  <c r="AL260" i="5"/>
  <c r="AL261" i="5"/>
  <c r="AL262" i="5"/>
  <c r="AL263" i="5"/>
  <c r="AL264" i="5"/>
  <c r="AL265" i="5"/>
  <c r="AL266" i="5"/>
  <c r="AL267" i="5"/>
  <c r="AL268" i="5"/>
  <c r="AL269" i="5"/>
  <c r="AL277" i="5"/>
  <c r="AL278" i="5"/>
  <c r="AL279" i="5"/>
  <c r="AL280" i="5"/>
  <c r="AL281" i="5"/>
  <c r="AL282" i="5"/>
  <c r="AL9" i="5"/>
  <c r="AI203" i="5" l="1"/>
  <c r="AJ203" i="5" s="1"/>
  <c r="AI205" i="5"/>
  <c r="AJ205" i="5" s="1"/>
  <c r="AI206" i="5"/>
  <c r="AJ206" i="5" s="1"/>
  <c r="S269" i="5"/>
  <c r="P269" i="5"/>
  <c r="L269" i="5"/>
  <c r="S268" i="5"/>
  <c r="AJ268" i="5" s="1"/>
  <c r="P268" i="5"/>
  <c r="L268" i="5"/>
  <c r="S267" i="5"/>
  <c r="AJ267" i="5" s="1"/>
  <c r="P267" i="5"/>
  <c r="L267" i="5"/>
  <c r="S266" i="5"/>
  <c r="AJ266" i="5" s="1"/>
  <c r="P266" i="5"/>
  <c r="L266" i="5"/>
  <c r="S265" i="5"/>
  <c r="AJ265" i="5" s="1"/>
  <c r="P265" i="5"/>
  <c r="L265" i="5"/>
  <c r="S264" i="5"/>
  <c r="AJ264" i="5" s="1"/>
  <c r="P264" i="5"/>
  <c r="L264" i="5"/>
  <c r="AH263" i="5"/>
  <c r="AE263" i="5"/>
  <c r="S263" i="5"/>
  <c r="P263" i="5"/>
  <c r="L263" i="5"/>
  <c r="S262" i="5"/>
  <c r="P262" i="5"/>
  <c r="L262" i="5"/>
  <c r="AH261" i="5"/>
  <c r="AE261" i="5"/>
  <c r="P261" i="5"/>
  <c r="L261" i="5"/>
  <c r="AH260" i="5"/>
  <c r="AE260" i="5"/>
  <c r="S260" i="5"/>
  <c r="P260" i="5"/>
  <c r="L260" i="5"/>
  <c r="S226" i="5"/>
  <c r="P226" i="5"/>
  <c r="AI261" i="5" l="1"/>
  <c r="AJ261" i="5" s="1"/>
  <c r="AI260" i="5"/>
  <c r="AJ260" i="5" s="1"/>
  <c r="AI263" i="5"/>
  <c r="AJ263" i="5" s="1"/>
  <c r="AI269" i="5"/>
  <c r="AJ269" i="5" s="1"/>
  <c r="AJ262" i="5"/>
  <c r="AJ226" i="5"/>
  <c r="AH98" i="5"/>
  <c r="AE98" i="5"/>
  <c r="S98" i="5"/>
  <c r="P98" i="5"/>
  <c r="L98" i="5"/>
  <c r="S81" i="5"/>
  <c r="AH97" i="5"/>
  <c r="AE97" i="5"/>
  <c r="S97" i="5"/>
  <c r="P97" i="5"/>
  <c r="L97" i="5"/>
  <c r="AH96" i="5"/>
  <c r="AE96" i="5"/>
  <c r="S96" i="5"/>
  <c r="P96" i="5"/>
  <c r="L96" i="5"/>
  <c r="AH95" i="5"/>
  <c r="AE95" i="5"/>
  <c r="S95" i="5"/>
  <c r="P95" i="5"/>
  <c r="L95" i="5"/>
  <c r="AH94" i="5"/>
  <c r="AE94" i="5"/>
  <c r="S94" i="5"/>
  <c r="P94" i="5"/>
  <c r="L94" i="5"/>
  <c r="R93" i="5"/>
  <c r="Q93" i="5"/>
  <c r="P93" i="5"/>
  <c r="L93" i="5"/>
  <c r="AH92" i="5"/>
  <c r="AE92" i="5"/>
  <c r="S92" i="5"/>
  <c r="P92" i="5"/>
  <c r="L92" i="5"/>
  <c r="AH91" i="5"/>
  <c r="AE91" i="5"/>
  <c r="S91" i="5"/>
  <c r="P91" i="5"/>
  <c r="L91" i="5"/>
  <c r="AH90" i="5"/>
  <c r="AE90" i="5"/>
  <c r="S90" i="5"/>
  <c r="P90" i="5"/>
  <c r="L90" i="5"/>
  <c r="AI90" i="5" l="1"/>
  <c r="AJ90" i="5" s="1"/>
  <c r="AI97" i="5"/>
  <c r="AJ97" i="5" s="1"/>
  <c r="AI92" i="5"/>
  <c r="AJ92" i="5" s="1"/>
  <c r="AI94" i="5"/>
  <c r="AJ94" i="5" s="1"/>
  <c r="AI91" i="5"/>
  <c r="AJ91" i="5" s="1"/>
  <c r="AI95" i="5"/>
  <c r="AJ95" i="5" s="1"/>
  <c r="S93" i="5"/>
  <c r="AI96" i="5"/>
  <c r="AJ96" i="5" s="1"/>
  <c r="AI98" i="5"/>
  <c r="AH89" i="5"/>
  <c r="AE89" i="5"/>
  <c r="S89" i="5"/>
  <c r="P89" i="5"/>
  <c r="L89" i="5"/>
  <c r="AH88" i="5"/>
  <c r="AE88" i="5"/>
  <c r="S88" i="5"/>
  <c r="P88" i="5"/>
  <c r="L88" i="5"/>
  <c r="AH87" i="5"/>
  <c r="AE87" i="5"/>
  <c r="S87" i="5"/>
  <c r="P87" i="5"/>
  <c r="S86" i="5"/>
  <c r="P86" i="5"/>
  <c r="L86" i="5"/>
  <c r="AH81" i="5"/>
  <c r="AE81" i="5"/>
  <c r="P81" i="5"/>
  <c r="L81" i="5"/>
  <c r="AJ93" i="5" l="1"/>
  <c r="AI86" i="5"/>
  <c r="AJ86" i="5" s="1"/>
  <c r="AI87" i="5"/>
  <c r="AJ87" i="5" s="1"/>
  <c r="AI81" i="5"/>
  <c r="AI89" i="5"/>
  <c r="AJ89" i="5" s="1"/>
  <c r="AJ98" i="5"/>
  <c r="AI88" i="5"/>
  <c r="AJ88" i="5" s="1"/>
  <c r="AJ81" i="5" l="1"/>
  <c r="L277" i="5" l="1"/>
  <c r="P277" i="5"/>
  <c r="I25" i="6" l="1"/>
  <c r="J25" i="6"/>
  <c r="K25" i="6"/>
  <c r="M25" i="6"/>
  <c r="N25" i="6"/>
  <c r="O25" i="6"/>
  <c r="Q25" i="6"/>
  <c r="R25" i="6"/>
  <c r="T25" i="6"/>
  <c r="U25" i="6"/>
  <c r="V25" i="6"/>
  <c r="W25" i="6"/>
  <c r="X25" i="6"/>
  <c r="Y25" i="6"/>
  <c r="Z25" i="6"/>
  <c r="AA25" i="6"/>
  <c r="AC25" i="6"/>
  <c r="AD25" i="6"/>
  <c r="AF25" i="6"/>
  <c r="AG25" i="6"/>
  <c r="I26" i="6"/>
  <c r="J26" i="6"/>
  <c r="K26" i="6"/>
  <c r="M26" i="6"/>
  <c r="N26" i="6"/>
  <c r="O26" i="6"/>
  <c r="Q26" i="6"/>
  <c r="R26" i="6"/>
  <c r="T26" i="6"/>
  <c r="U26" i="6"/>
  <c r="V26" i="6"/>
  <c r="W26" i="6"/>
  <c r="X26" i="6"/>
  <c r="Y26" i="6"/>
  <c r="Z26" i="6"/>
  <c r="AA26" i="6"/>
  <c r="AB26" i="6"/>
  <c r="AC26" i="6"/>
  <c r="AD26" i="6"/>
  <c r="AF26" i="6"/>
  <c r="AG26" i="6"/>
  <c r="I27" i="6"/>
  <c r="J27" i="6"/>
  <c r="K27" i="6"/>
  <c r="M27" i="6"/>
  <c r="N27" i="6"/>
  <c r="O27" i="6"/>
  <c r="Q27" i="6"/>
  <c r="R27" i="6"/>
  <c r="T27" i="6"/>
  <c r="U27" i="6"/>
  <c r="V27" i="6"/>
  <c r="W27" i="6"/>
  <c r="X27" i="6"/>
  <c r="Y27" i="6"/>
  <c r="Z27" i="6"/>
  <c r="AA27" i="6"/>
  <c r="AB27" i="6"/>
  <c r="AC27" i="6"/>
  <c r="AD27" i="6"/>
  <c r="AF27" i="6"/>
  <c r="AG27" i="6"/>
  <c r="I28" i="6"/>
  <c r="J28" i="6"/>
  <c r="K28" i="6"/>
  <c r="M28" i="6"/>
  <c r="N28" i="6"/>
  <c r="O28" i="6"/>
  <c r="Q28" i="6"/>
  <c r="R28" i="6"/>
  <c r="T28" i="6"/>
  <c r="U28" i="6"/>
  <c r="V28" i="6"/>
  <c r="W28" i="6"/>
  <c r="X28" i="6"/>
  <c r="Y28" i="6"/>
  <c r="Z28" i="6"/>
  <c r="AA28" i="6"/>
  <c r="AB28" i="6"/>
  <c r="AC28" i="6"/>
  <c r="AD28" i="6"/>
  <c r="AF28" i="6"/>
  <c r="AG28" i="6"/>
  <c r="I29" i="6"/>
  <c r="J29" i="6"/>
  <c r="K29" i="6"/>
  <c r="M29" i="6"/>
  <c r="N29" i="6"/>
  <c r="O29" i="6"/>
  <c r="Q29" i="6"/>
  <c r="R29" i="6"/>
  <c r="T29" i="6"/>
  <c r="U29" i="6"/>
  <c r="V29" i="6"/>
  <c r="W29" i="6"/>
  <c r="X29" i="6"/>
  <c r="Y29" i="6"/>
  <c r="Z29" i="6"/>
  <c r="AA29" i="6"/>
  <c r="AB29" i="6"/>
  <c r="AC29" i="6"/>
  <c r="AD29" i="6"/>
  <c r="AF29" i="6"/>
  <c r="AG29" i="6"/>
  <c r="I10" i="6"/>
  <c r="J10" i="6"/>
  <c r="K10" i="6"/>
  <c r="M10" i="6"/>
  <c r="N10" i="6"/>
  <c r="O10" i="6"/>
  <c r="Q10" i="6"/>
  <c r="R10" i="6"/>
  <c r="T10" i="6"/>
  <c r="U10" i="6"/>
  <c r="V10" i="6"/>
  <c r="W10" i="6"/>
  <c r="X10" i="6"/>
  <c r="Y10" i="6"/>
  <c r="Z10" i="6"/>
  <c r="AA10" i="6"/>
  <c r="AB10" i="6"/>
  <c r="AC10" i="6"/>
  <c r="AD10" i="6"/>
  <c r="AF10" i="6"/>
  <c r="AG10" i="6"/>
  <c r="I11" i="6"/>
  <c r="J11" i="6"/>
  <c r="K11" i="6"/>
  <c r="M11" i="6"/>
  <c r="N11" i="6"/>
  <c r="O11" i="6"/>
  <c r="Q11" i="6"/>
  <c r="R11" i="6"/>
  <c r="T11" i="6"/>
  <c r="U11" i="6"/>
  <c r="V11" i="6"/>
  <c r="W11" i="6"/>
  <c r="X11" i="6"/>
  <c r="Y11" i="6"/>
  <c r="Z11" i="6"/>
  <c r="AA11" i="6"/>
  <c r="AB11" i="6"/>
  <c r="AC11" i="6"/>
  <c r="AD11" i="6"/>
  <c r="AF11" i="6"/>
  <c r="AG11" i="6"/>
  <c r="I12" i="6"/>
  <c r="J12" i="6"/>
  <c r="K12" i="6"/>
  <c r="M12" i="6"/>
  <c r="N12" i="6"/>
  <c r="O12" i="6"/>
  <c r="Q12" i="6"/>
  <c r="R12" i="6"/>
  <c r="T12" i="6"/>
  <c r="U12" i="6"/>
  <c r="V12" i="6"/>
  <c r="W12" i="6"/>
  <c r="X12" i="6"/>
  <c r="Y12" i="6"/>
  <c r="Z12" i="6"/>
  <c r="AA12" i="6"/>
  <c r="AB12" i="6"/>
  <c r="AC12" i="6"/>
  <c r="AD12" i="6"/>
  <c r="AF12" i="6"/>
  <c r="AG12" i="6"/>
  <c r="I13" i="6"/>
  <c r="J13" i="6"/>
  <c r="K13" i="6"/>
  <c r="M13" i="6"/>
  <c r="N13" i="6"/>
  <c r="O13" i="6"/>
  <c r="Q13" i="6"/>
  <c r="R13" i="6"/>
  <c r="T13" i="6"/>
  <c r="U13" i="6"/>
  <c r="V13" i="6"/>
  <c r="W13" i="6"/>
  <c r="X13" i="6"/>
  <c r="Y13" i="6"/>
  <c r="Z13" i="6"/>
  <c r="AA13" i="6"/>
  <c r="AB13" i="6"/>
  <c r="AC13" i="6"/>
  <c r="AD13" i="6"/>
  <c r="AF13" i="6"/>
  <c r="AG13" i="6"/>
  <c r="AJ277" i="5" l="1"/>
  <c r="J31" i="6"/>
  <c r="D55" i="6" s="1"/>
  <c r="J23" i="6"/>
  <c r="D54" i="6" s="1"/>
  <c r="AG31" i="6"/>
  <c r="S55" i="6" s="1"/>
  <c r="AF31" i="6"/>
  <c r="R55" i="6" s="1"/>
  <c r="AD31" i="6"/>
  <c r="P55" i="6" s="1"/>
  <c r="AC31" i="6"/>
  <c r="O55" i="6" s="1"/>
  <c r="U31" i="6"/>
  <c r="T31" i="6"/>
  <c r="M55" i="6" s="1"/>
  <c r="R31" i="6"/>
  <c r="K55" i="6" s="1"/>
  <c r="Q31" i="6"/>
  <c r="J55" i="6" s="1"/>
  <c r="O31" i="6"/>
  <c r="H55" i="6" s="1"/>
  <c r="N31" i="6"/>
  <c r="G55" i="6" s="1"/>
  <c r="M31" i="6"/>
  <c r="F55" i="6" s="1"/>
  <c r="AG23" i="6"/>
  <c r="S54" i="6" s="1"/>
  <c r="AF23" i="6"/>
  <c r="R54" i="6" s="1"/>
  <c r="AD23" i="6"/>
  <c r="P54" i="6" s="1"/>
  <c r="AC23" i="6"/>
  <c r="O54" i="6" s="1"/>
  <c r="U23" i="6"/>
  <c r="T23" i="6"/>
  <c r="M54" i="6" s="1"/>
  <c r="R23" i="6"/>
  <c r="K54" i="6" s="1"/>
  <c r="Q23" i="6"/>
  <c r="J54" i="6" s="1"/>
  <c r="O23" i="6"/>
  <c r="H54" i="6" s="1"/>
  <c r="N23" i="6"/>
  <c r="G54" i="6" s="1"/>
  <c r="M23" i="6"/>
  <c r="F54" i="6" s="1"/>
  <c r="K58" i="6" l="1"/>
  <c r="J58" i="6"/>
  <c r="D58" i="6"/>
  <c r="S58" i="6"/>
  <c r="R58" i="6"/>
  <c r="P58" i="6"/>
  <c r="O58" i="6"/>
  <c r="M58" i="6"/>
  <c r="H58" i="6"/>
  <c r="G58" i="6"/>
  <c r="F58" i="6"/>
  <c r="AH282" i="5"/>
  <c r="AE282" i="5"/>
  <c r="P282" i="5"/>
  <c r="L282" i="5"/>
  <c r="P281" i="5"/>
  <c r="L281" i="5"/>
  <c r="P280" i="5"/>
  <c r="L280" i="5"/>
  <c r="P279" i="5"/>
  <c r="L279" i="5"/>
  <c r="P278" i="5"/>
  <c r="L278" i="5"/>
  <c r="AI282" i="5" l="1"/>
  <c r="AJ282" i="5" s="1"/>
  <c r="S192" i="5"/>
  <c r="P192" i="5"/>
  <c r="L192" i="5"/>
  <c r="S184" i="5"/>
  <c r="P184" i="5"/>
  <c r="L184" i="5"/>
  <c r="AH183" i="5"/>
  <c r="AE183" i="5"/>
  <c r="S183" i="5"/>
  <c r="P183" i="5"/>
  <c r="L183" i="5"/>
  <c r="AH29" i="6"/>
  <c r="AE29" i="6"/>
  <c r="S32" i="5"/>
  <c r="S29" i="6" s="1"/>
  <c r="P32" i="5"/>
  <c r="P29" i="6" s="1"/>
  <c r="L32" i="5"/>
  <c r="L29" i="6" s="1"/>
  <c r="AH28" i="6"/>
  <c r="AE28" i="6"/>
  <c r="S31" i="5"/>
  <c r="S28" i="6" s="1"/>
  <c r="P31" i="5"/>
  <c r="P28" i="6" s="1"/>
  <c r="L31" i="5"/>
  <c r="L28" i="6" s="1"/>
  <c r="AH27" i="6"/>
  <c r="AE27" i="6"/>
  <c r="S30" i="5"/>
  <c r="S27" i="6" s="1"/>
  <c r="P30" i="5"/>
  <c r="P27" i="6" s="1"/>
  <c r="L30" i="5"/>
  <c r="L27" i="6" s="1"/>
  <c r="AH26" i="6"/>
  <c r="AE26" i="6"/>
  <c r="S29" i="5"/>
  <c r="S26" i="6" s="1"/>
  <c r="P29" i="5"/>
  <c r="P26" i="6" s="1"/>
  <c r="L29" i="5"/>
  <c r="L26" i="6" s="1"/>
  <c r="AH25" i="6"/>
  <c r="AE25" i="6"/>
  <c r="S28" i="5"/>
  <c r="S25" i="6" s="1"/>
  <c r="P28" i="5"/>
  <c r="P25" i="6" s="1"/>
  <c r="L28" i="5"/>
  <c r="L25" i="6" s="1"/>
  <c r="AH13" i="6"/>
  <c r="AE13" i="6"/>
  <c r="S15" i="5"/>
  <c r="S13" i="6" s="1"/>
  <c r="P15" i="5"/>
  <c r="P13" i="6" s="1"/>
  <c r="L15" i="5"/>
  <c r="L13" i="6" s="1"/>
  <c r="AH12" i="6"/>
  <c r="AE12" i="6"/>
  <c r="S13" i="5"/>
  <c r="S12" i="6" s="1"/>
  <c r="P13" i="5"/>
  <c r="P12" i="6" s="1"/>
  <c r="L13" i="5"/>
  <c r="L12" i="6" s="1"/>
  <c r="AH11" i="6"/>
  <c r="AE11" i="6"/>
  <c r="S11" i="5"/>
  <c r="S11" i="6" s="1"/>
  <c r="P11" i="5"/>
  <c r="P11" i="6" s="1"/>
  <c r="L11" i="5"/>
  <c r="L11" i="6" s="1"/>
  <c r="AH10" i="6"/>
  <c r="AE10" i="6"/>
  <c r="S9" i="5"/>
  <c r="P9" i="5"/>
  <c r="P10" i="6" s="1"/>
  <c r="L9" i="5"/>
  <c r="L10" i="6" s="1"/>
  <c r="AB352" i="5" l="1" a="1"/>
  <c r="AB352" i="5" s="1"/>
  <c r="AJ280" i="5"/>
  <c r="AJ279" i="5"/>
  <c r="S10" i="6"/>
  <c r="S23" i="6" s="1"/>
  <c r="L54" i="6" s="1"/>
  <c r="S353" i="5"/>
  <c r="AB31" i="6"/>
  <c r="H23" i="6"/>
  <c r="C54" i="6" s="1"/>
  <c r="H31" i="6"/>
  <c r="C55" i="6" s="1"/>
  <c r="AJ281" i="5"/>
  <c r="AE23" i="6"/>
  <c r="Q54" i="6" s="1"/>
  <c r="P31" i="6"/>
  <c r="I55" i="6" s="1"/>
  <c r="AH31" i="6"/>
  <c r="T55" i="6" s="1"/>
  <c r="P23" i="6"/>
  <c r="I54" i="6" s="1"/>
  <c r="L31" i="6"/>
  <c r="E55" i="6" s="1"/>
  <c r="AH23" i="6"/>
  <c r="T54" i="6" s="1"/>
  <c r="S31" i="6"/>
  <c r="L55" i="6" s="1"/>
  <c r="L23" i="6"/>
  <c r="E54" i="6" s="1"/>
  <c r="AE31" i="6"/>
  <c r="Q55" i="6" s="1"/>
  <c r="J353" i="5"/>
  <c r="AI183" i="5"/>
  <c r="AG352" i="5"/>
  <c r="AF352" i="5"/>
  <c r="AD352" i="5"/>
  <c r="AC352" i="5"/>
  <c r="U352" i="5"/>
  <c r="S352" i="5"/>
  <c r="R352" i="5"/>
  <c r="Q352" i="5"/>
  <c r="O352" i="5"/>
  <c r="N352" i="5"/>
  <c r="M352" i="5"/>
  <c r="H352" i="5"/>
  <c r="P206" i="5"/>
  <c r="L206" i="5"/>
  <c r="P205" i="5"/>
  <c r="L205" i="5"/>
  <c r="P203" i="5"/>
  <c r="L203" i="5"/>
  <c r="AB23" i="6" l="1"/>
  <c r="N54" i="6" s="1"/>
  <c r="AJ183" i="5"/>
  <c r="Q58" i="6"/>
  <c r="AJ184" i="5"/>
  <c r="AJ192" i="5"/>
  <c r="T58" i="6"/>
  <c r="C58" i="6"/>
  <c r="E58" i="6"/>
  <c r="AJ30" i="5"/>
  <c r="AJ27" i="6" s="1"/>
  <c r="AI27" i="6"/>
  <c r="AJ9" i="5"/>
  <c r="AJ352" i="5" s="1" a="1"/>
  <c r="AJ352" i="5" s="1"/>
  <c r="AI10" i="6"/>
  <c r="AJ13" i="5"/>
  <c r="AJ12" i="6" s="1"/>
  <c r="AI12" i="6"/>
  <c r="L58" i="6"/>
  <c r="AJ11" i="5"/>
  <c r="AJ11" i="6" s="1"/>
  <c r="AI11" i="6"/>
  <c r="AJ15" i="5"/>
  <c r="AJ13" i="6" s="1"/>
  <c r="AI13" i="6"/>
  <c r="AJ32" i="5"/>
  <c r="AJ29" i="6" s="1"/>
  <c r="AI29" i="6"/>
  <c r="AJ28" i="5"/>
  <c r="AJ25" i="6" s="1"/>
  <c r="AI25" i="6"/>
  <c r="AJ29" i="5"/>
  <c r="AJ26" i="6" s="1"/>
  <c r="AI26" i="6"/>
  <c r="AJ31" i="5"/>
  <c r="AJ28" i="6" s="1"/>
  <c r="AI28" i="6"/>
  <c r="N55" i="6"/>
  <c r="I58" i="6"/>
  <c r="J352" i="5"/>
  <c r="P353" i="5"/>
  <c r="AH352" i="5"/>
  <c r="AE352" i="5"/>
  <c r="L352" i="5"/>
  <c r="P352" i="5"/>
  <c r="AJ10" i="6" l="1"/>
  <c r="AJ23" i="6" s="1"/>
  <c r="V54" i="6" s="1"/>
  <c r="N58" i="6"/>
  <c r="AJ31" i="6"/>
  <c r="V55" i="6" s="1"/>
  <c r="AI31" i="6"/>
  <c r="U55" i="6" s="1"/>
  <c r="AI23" i="6"/>
  <c r="U54" i="6" s="1"/>
  <c r="AI352" i="5"/>
  <c r="AJ353" i="5" s="1"/>
  <c r="U58" i="6" l="1"/>
  <c r="W58" i="6" l="1"/>
  <c r="V58" i="6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<sst xmlns="http://schemas.openxmlformats.org/spreadsheetml/2006/main" count="2252" uniqueCount="783">
  <si>
    <t>Sl No.</t>
  </si>
  <si>
    <t>Upazila</t>
  </si>
  <si>
    <t>Package No.</t>
  </si>
  <si>
    <t>Revised Contract Amount</t>
  </si>
  <si>
    <t>Date of NOA issued</t>
  </si>
  <si>
    <t>Date of completion</t>
  </si>
  <si>
    <t>Actual date of Completion</t>
  </si>
  <si>
    <t>Total fund spend</t>
  </si>
  <si>
    <t>Remarks</t>
  </si>
  <si>
    <t>Local Government Engineering Department</t>
  </si>
  <si>
    <t>Variation Amount</t>
  </si>
  <si>
    <t>Name of the Contractor</t>
  </si>
  <si>
    <t>Physical Progress
(%)</t>
  </si>
  <si>
    <t>Financial Progress
(%)</t>
  </si>
  <si>
    <t>Sadar</t>
  </si>
  <si>
    <t>Estimated cost
(Road)</t>
  </si>
  <si>
    <t>Estimated cost
(Structure)</t>
  </si>
  <si>
    <t>Total Contract Amount</t>
  </si>
  <si>
    <t>Hatibandha</t>
  </si>
  <si>
    <t>Bhurungamari</t>
  </si>
  <si>
    <t>Package description 
(including C/D Structure)</t>
  </si>
  <si>
    <t>Expire date of Performance Gurantee</t>
  </si>
  <si>
    <r>
      <t>Promoting Resilience of Vulnerable though Access to Infrastructure Improved Skill and Information (PROVATi</t>
    </r>
    <r>
      <rPr>
        <b/>
        <sz val="16"/>
        <color theme="1"/>
        <rFont val="Calibri"/>
        <family val="2"/>
      </rPr>
      <t>³)</t>
    </r>
  </si>
  <si>
    <t>District</t>
  </si>
  <si>
    <t>Component</t>
  </si>
  <si>
    <t>Road Length (km)</t>
  </si>
  <si>
    <t>Structure Length (m)</t>
  </si>
  <si>
    <t>Contract amount (C/D Structure)
(Structure)</t>
  </si>
  <si>
    <t>Financial Year</t>
  </si>
  <si>
    <t>Contract amount (Road)</t>
  </si>
  <si>
    <t>Date of Commencement</t>
  </si>
  <si>
    <t>Date of Contract Signed</t>
  </si>
  <si>
    <t>2018-19</t>
  </si>
  <si>
    <t>Village Road-BC</t>
  </si>
  <si>
    <t>Union Road-BC</t>
  </si>
  <si>
    <t>Village Road-HBB</t>
  </si>
  <si>
    <t xml:space="preserve">Road ID </t>
  </si>
  <si>
    <t>Chainage (From)</t>
  </si>
  <si>
    <t>Chainage (to)</t>
  </si>
  <si>
    <t>Total Estimated Cost</t>
  </si>
  <si>
    <t>31=29+30</t>
  </si>
  <si>
    <t>RPA Fund Spend
(CD/Structure)</t>
  </si>
  <si>
    <t>RPA Fund Spend
(Road)</t>
  </si>
  <si>
    <t>GOB Fund Spend
(Road)</t>
  </si>
  <si>
    <t>Total RPA fund Spend</t>
  </si>
  <si>
    <t>GOB fund spend (CD/Structure)</t>
  </si>
  <si>
    <t>Total GOB Fund Spend</t>
  </si>
  <si>
    <t>34=32+33</t>
  </si>
  <si>
    <t>35=31+33</t>
  </si>
  <si>
    <t>16=14+15</t>
  </si>
  <si>
    <t>19=17+18</t>
  </si>
  <si>
    <t>Gaibandha</t>
  </si>
  <si>
    <t>PRO/GAI/GAI-S/UNR/
18-19/W-06</t>
  </si>
  <si>
    <t>Improvement of Bituminous carpeting Road on Pulbandhi Bazar-Ramchandrapur UP Office via Bloali UP office &amp; Gonirjan Bridge Road at Ch.3600m-4150m &amp; 4496m-7600m. including Costruction of 10 U- drain (.600mx0.625m) Pulbandhi Bazar-Ramchandrapur UP Office via Bloali UP office &amp; Gonirjan Bridge Road at Ch.3660m, 3984m, 4030m, 4073m, 5197m, 6115m, 6280m, 6695m, 7525m &amp; 7591m Under Gaibandha Sadar Upazila, District Gaibandha. id 132243029</t>
  </si>
  <si>
    <t>Shadullapur</t>
  </si>
  <si>
    <t xml:space="preserve">PRO/GAI/SAD/UNR/18-19/W-09
</t>
  </si>
  <si>
    <t>PRO/GAI/SAD/UNR/18-19/W-10</t>
  </si>
  <si>
    <t>Improvement of Bituminous Carpeting Road on. Mohisbandi-Mirpur Road at Ch.1235m-3235. including Costruction of 1 Nos U-Drain 0.600mx0.625m Mohisbandi-Mirpur Road at Ch.2725.0m.Under Shdullapur, District Gaibandha.</t>
  </si>
  <si>
    <t>PRO/GAI/SAD/UNR/18-19/W-12</t>
  </si>
  <si>
    <t>Improvement of Bituminous Road on Bhatgram U.P office-Nagbari Bazar via Burir Bazar Road at Ch. Ch.2627m-3627m.  including Costruction of 2 Nos U-Drain 0.600mx0.625m ,at Ch.2768m,3110m and Costruction of 1 Nos (2.00mx2.00m)Cross Drainges Structure Bhatgram U.P office-Nagbari Bazar via Burir Bazar Road at Ch. 3260.0mUnder Shdullapur, District Gaibandha.</t>
  </si>
  <si>
    <t>PRO/GAI/GAI-S/VR/18-19/W-07</t>
  </si>
  <si>
    <t>PRO/GAI /GAI-S/VR/18-19/W-08</t>
  </si>
  <si>
    <t>Improvement of Bituminous Carpeting Road on Ruper –Eslighat via Pramanik para Road at Ch.1500m-2980m  including Costruction of 3 U- drain (0.600mX0.625m) at Ch.1280m,2300m,2640m. Under Gaibandha Sadar Upazila, District Gaibandha.</t>
  </si>
  <si>
    <t>PRO/GAI/SAD/VR/18-19/W-11</t>
  </si>
  <si>
    <t>Improvement of Bituminous Road on Shdullapur Dhaperhat G.C road at Boxigonj Bazar toDhaperhat-Madarhat Road via Ambagan Road at Ch.0.00m-2480m. including Costruction of 11 Nos U-Drain 0.600mx0.625m at Ch.335m,720m,877m,1190m,1300m,1388m,1477m,1765m,1880m,1972m,&amp;2226m. Under Shdullapur, District Gaibandha.</t>
  </si>
  <si>
    <t>Saghata</t>
  </si>
  <si>
    <t>PRO/GAI/SAG/VR/18-19/W-13</t>
  </si>
  <si>
    <t>Improvement of Bituminous Road on Gatia H/O Taibor Master-Chitholia H/O Mahatab Member Road at Ch.0.00m-800m. including Costruction of 4 Nos U-Drain 0.600mx0.625m at Ch20m,135m,290m,&amp;700m Under Saghata, District Gaibandha.</t>
  </si>
  <si>
    <t>PRO/GAI/SAG/VR/18-19/W-14</t>
  </si>
  <si>
    <t>Kurigram</t>
  </si>
  <si>
    <t>Chilmari</t>
  </si>
  <si>
    <t>PRO/KUR/CHI/UNR/18-19/W-21</t>
  </si>
  <si>
    <t>Improvement of Bituminous Carpating Road On Thanahat up office – Balabarihat via Kajaldanga hat at Ch.2985m-3455m. Under Chilmari Upazila, District Kurigram.</t>
  </si>
  <si>
    <t>PRO/KUR/CHI/VR/18-19/W-20</t>
  </si>
  <si>
    <t>Improvement of Bituminous Carpating Road on Kutigram Madrasha Pacca Rd – Kachkol CARE Bridge via Eblus Chairman house Road Ch. 00m-790m. &amp; Link Road 0.00-230.0m. Under Chilmari Upazila, District Kurigram.</t>
  </si>
  <si>
    <t>PRO/KUR/KUR-S/VR/18-19/W-22</t>
  </si>
  <si>
    <t>Improvement of Bituminous Carpating Road on Paramali Dr. Sahabuddin Tepoti to Rajarhat Ch.000-1930m &amp; at Ch.1585 Link Road Ch.0.00-264.0m including  Contruction of 04 Nos. (0.625mx0.600m) U-Drain on Paramali Dr. Sahabuddin Tepoti to Rajarhat Road at Ch.90m,730m,1250m &amp; 1770m .  Kurigram Sader Upzila,District Kurigram</t>
  </si>
  <si>
    <t>PRO/KUR/BUR/VR/18-19/W-24</t>
  </si>
  <si>
    <t>Nageswari</t>
  </si>
  <si>
    <t>PRO/KURI/NAW/VR/18-19/W-25</t>
  </si>
  <si>
    <t>Improvement of Bituminous Carpating Wabda Bazar – Berubari Abashon Road at Ch.00.0-1200.00m Under Nageswari Upazila, District Kurigram. `</t>
  </si>
  <si>
    <t>Rajibpur</t>
  </si>
  <si>
    <t>PRO/KURI/RJP/VR/18-19/W-26</t>
  </si>
  <si>
    <t>Improvement of Bituminous Carpating Road on By Tangalipara- Pakhiura road at Ch.0.00-2000.0m.Under Rajibpur Upzila, District Kurigram.</t>
  </si>
  <si>
    <t>Ulipur</t>
  </si>
  <si>
    <t>PRO/KURI/ULP/VR/18-19/W-27</t>
  </si>
  <si>
    <t>Fulbari</t>
  </si>
  <si>
    <t>PRO/KURI/RAJ/VR/18-19/W-28</t>
  </si>
  <si>
    <t>Improvement of Bituminous Carpating Road on Mondir Mouja at H/O Nousher Ali- Khamar GPS Road at Ch.0.00m-2725.0m under Fulbari Upazila, District Kurigram.</t>
  </si>
  <si>
    <t xml:space="preserve">PRO/KUR/FUL/VR/18-19/W-39    
</t>
  </si>
  <si>
    <t>Improvement of Bituminous Carpating Road On Bokultola Bazar-H/O Nobiul Road at Ch. 00m – 1070.00m including Construction of U-drain (600mm X 0.625mm) at Ch.131m. Under Fulbari Upazila, District Kurigram.</t>
  </si>
  <si>
    <t>PRO/KUR/NAG/VR/18-19/W-40</t>
  </si>
  <si>
    <t>Improvement of Bituminous Carpating Road on Kherbari More UZR-Boitulah More via Taleberhat Road at Ch.1000-4070m including Construction Of 9 Nos.  0.600mx0.625mU-Drain at.Ch.1400m, 1780m, 1940m, 2220m, 3300m, 2244m, 3550m, 3680m &amp; 3840m,Under Nageswari Upazila, District Kurigram.</t>
  </si>
  <si>
    <t>PRO/KUR/RAJI/VR/18-19/W-41</t>
  </si>
  <si>
    <t>Improvement of Bituminous Carpating Road on Tangalipara- Pakhiura road at Ch.2000-4000m.Under Rajibpur Upzila, District Kurigram.</t>
  </si>
  <si>
    <t>PRO/KUR/BHU/VR/18-19/W-42</t>
  </si>
  <si>
    <t>Improvement of Bituminous Carpating Road on R&amp;H Trimohoni – Shingjhar Road at Ch.325.00-2685.00m. including Construction Of 1 Nos. (4x4.00x4.00) m Cross Drianges Structure at Ch 1702.00m. and Construction Of 1 Nos. (2.00x2.00) m Cross Drianges Structure and Construction Of 14 Nos.0.600mx0.625m U-Drain at Ch.636m,714m,935m,960m,1051m,1201m,1355m,1550m,2003m,2166m,2230m,2586m,2767m&amp;3330m.Under Bhurungamari Upzila, District Kurigram.</t>
  </si>
  <si>
    <t>Rajarhat</t>
  </si>
  <si>
    <t xml:space="preserve">PRO/KUR/RAJA/VR/18-19/W-43
</t>
  </si>
  <si>
    <t>PRO/KUR/BUR/HBB/18-19/W-23</t>
  </si>
  <si>
    <t>Improvement of Bituminous Carpating Road on HBB from Pagla hat Bazar –Shangkose River Ghat at Ch.00-1390.0m. Under Bhurungamari Upazila, District Kurigram.</t>
  </si>
  <si>
    <t>Rangpur</t>
  </si>
  <si>
    <t>Kaunia</t>
  </si>
  <si>
    <t>PRO/RAN/KAU/UNR/18-19/W-16</t>
  </si>
  <si>
    <t>Improvement of Bituminous Carpeting Road on Sarai Up office (Zahir) to Eakota Bazar Via Udaynarayon Machari Govt.Primary School at Ch.2375m-3055m. Under Kaunia Upazila, District Rangpur.</t>
  </si>
  <si>
    <t>Gangachara</t>
  </si>
  <si>
    <t>PRO/RAN/KAU/VR/18-19/W-15</t>
  </si>
  <si>
    <t>Improvement of Bituminous carpeting Road on Kutirghat Bazar-Sonaton Shaidar Darogar Chatal Road at Ch 00-1715m. including Costruction of 1 no U- drain (.600mx0.625m) at Ch 1120m. Under Kaunia Upazila, District Rangpur.</t>
  </si>
  <si>
    <t>Nilphamari</t>
  </si>
  <si>
    <t>Dimla</t>
  </si>
  <si>
    <t>PRO/NIL/DIM/UNR/18-19/W-44</t>
  </si>
  <si>
    <t>Improvement of Bituminous carpeting Road of Dimla U.P (Petrol Pump)-Nizpara bazaar Rd.at Ch.2+255-4+164 km Under Dimla Upazila,District Nilphamari including Construction of 1Nos (2.00x2.00)m Cross Drainges Structure .at Ch.2287m and Construction of 2 Nos 7.00m Long.0.625mx0.625m U-Drain on Ch.2785,4011.0m of Dimla U.P (Petrol Pump)-Nizpara bazaar Rd.at Ch.2+255-4+164.00km Under Dimla Upazila,District Nilphamari</t>
  </si>
  <si>
    <t>PRO/NIL/DIM/VR/18-19/W-18</t>
  </si>
  <si>
    <t>Improvement of Bituminous carpeting Road on Ullarmore to Rahmangonj Bazar Road Under Gayabari Union at Ch.0.00m-2490m. including Construction of 2 Nos (1.50x1.50)m Box Culvert at Ch.142.00m &amp; 630.0m and Construction of 1 Nos (2x3.00x3.00)m Box Culvert at Ch.197.00 m and Costruction of 1 Nos(1.500x1.00)m and Construction of 1 Nos (2x4.50x4.00) m Box Culvert at Ch.1922.00 m. and Costruction of 3 Nos(0.625x0.600) m U-Drain at Ch.50.0,480.0m&amp;852m.Under Dimla Upazila,District Nilphamari.</t>
  </si>
  <si>
    <t>Jaldhaka</t>
  </si>
  <si>
    <t>PRO/NIL/JAL/VR/18-19/W-19</t>
  </si>
  <si>
    <t>Improvement of Bituminous Carpeting Road on Gabroli RNGPS-Tin Babul house via Rath Bazar Road at Ch 1000.0m-2650.0m including Costruction of 2 Nos (1.00x1.00) Box Culvert at Ch 1450.0m&amp;1720.0m and Costruction of 1 Nos(2.00x2.00)m Box Culvert at Ch 2620.0m Under Jaldhaka Upazila,District Lilphamari.</t>
  </si>
  <si>
    <t>Lalmonirhat</t>
  </si>
  <si>
    <t>Patgram</t>
  </si>
  <si>
    <t>PRO/LAL/PAT/UNR/18-19/W-02</t>
  </si>
  <si>
    <t>Improvement of Bituminous carpeting Road on Patgram Zila Road at Koborstan to Sarkarhat Jongra UP Road at Ch. 00-2185m. Under Patgram Upazila, District Lalmonirhat.</t>
  </si>
  <si>
    <t>PRO/LAL/PAT/VR/18-19/W-03</t>
  </si>
  <si>
    <t>Improvement of Bituminous Carpeting Road on Altab More to Safinagarhat via Hasnabad Community Clinik &amp; Mokbul Jahanara Hossin GPS at Ch. 700-1700m. Under Patgram Upazila, District Lalmonirhat.</t>
  </si>
  <si>
    <t>PRO/LAL/HATI/VR//18-19/W-04</t>
  </si>
  <si>
    <t>Improvement of Niz Sheck Sundor Jameh Mosue Applax Embankment road. Ch. 500m-1765m. including Construction of 7.00x0.900mx 0.900m Cross drain at Ch. 995m under Hatibandha Upazila, District Lalmonirhat.</t>
  </si>
  <si>
    <t>PRO/LAL/HATI/VR/18-19/W-05</t>
  </si>
  <si>
    <t>Improvement of Bituminous Carpeting Road on WAPDA Pucea road to Dimla Bordar road at Ch.0.00m-3000.0m. including Construction of 2.00x 2.00 Cross drain at Ch. 2415.00m and Construction of 2 Nos 7x0.900mx0.900m Cross drain at Ch. 295.00m &amp; 930.00m Under Hatibandha Upazila, District Lalmonirhat.</t>
  </si>
  <si>
    <t>PRO/LAL/
HATI/VR/18-19/W-33</t>
  </si>
  <si>
    <t>PRO/LAL/HATI/VR/18-19/W-34</t>
  </si>
  <si>
    <t>Improvement of Bituminous carpeting Road on East Side Singimari Up Kalam Chatal to Goddimari Elahir Chatal at Ch. 0.00-2000.00m. Under Hatibanhda Upazila, District Lalmonirhat. including(D): Construction of 2.00 Nos (2.50x2.50) m Cross Drainges Structure on East Side Singimari Up Kalam Chatal to Goddimari Elahir Chatal at Ch. 0.00-2000.00m. Under Hatibanhda Upazila, District Lalmonirhat.(Structure)(E): Construction of 1.00 Nos (3.00x2.50) m Cross Drainges Structure on East Side Singimari Up Kalam Chatal to Goddimari Elahir Chatal at Ch. 0.00-2000.00m. Under Hatibanhda Upazila, District Lalmonirhat. (Structure)</t>
  </si>
  <si>
    <t>PRO/LAL/HATI/VR/18-19/W-35</t>
  </si>
  <si>
    <t>Improvement of Bituminous carpeting Road R&amp;H Nowabab Uddin House-Laxmi Kanto Chokider House at Ch.0.00m-1000.00m. including Construction of 1.00 Nos (3.00x2.50) m Cross Drainges Structure at Ch.661.00m. Under Hatibanhda Upazila, District Lalmonirhat.</t>
  </si>
  <si>
    <t>PRO/LAL/HATI/VR/18-19/W-36</t>
  </si>
  <si>
    <t>Improvement of Bituminous carpeting Road Paschim Bisondai Mouza To Sattar Chairman House Road Ch 0.00m-2000.00m including Construction of 4.00 Nos 7.00x0.900x0.900 Cross drain At Ch.113m, 417m, 1280m, &amp;2560m Under Hatibandha Upazila, District Lalmonirhat.</t>
  </si>
  <si>
    <t>Jamalpur</t>
  </si>
  <si>
    <t>PRO/JAM/BAK/VR/18-19/W-29</t>
  </si>
  <si>
    <t>PRO/JAM/BAK/VR/18-19/W-30</t>
  </si>
  <si>
    <t>Islampur</t>
  </si>
  <si>
    <t>PRO/JAM/ ISL/VR/18-19/W-31</t>
  </si>
  <si>
    <t>Improvement of Bituminous carpeting Road on Bulakipara-Goalaerchar Road at Ch.00.0-2800.0m Under Islampur Upazila, District Jamalpur. including Contruction Of 5 Nos.0.600x0.625 U-Drain on Bulakipara-Goalaerchar Road at 552m, 570m, 790m, 865m &amp; 1350m Under Islampur Upazila, District Jamalpur.</t>
  </si>
  <si>
    <t>Melandah</t>
  </si>
  <si>
    <t>PRO/JAM/MEL/VR/18-19/W-32</t>
  </si>
  <si>
    <t>Improvement of Bituminous carpeting Road on Kangal Kursha RHD-Tarakandi Bazar UZR Road at Ch.00.0-1560m  including Contuction Of 1 Nos.( 2x3.50x3.00m ) Cross Drainges Structure  at Ch.887.0m and Contuction Of 1 Nos. (2x4.5x4.00m) Cross Drainges Structure  at Ch.1219.0m and Contruction Of 6 Nos.0.750x0.750 RCC U-Drain on Kangal Kursha RHD-Tarakandi Bazar UZR Road at Ch.279m,705m,1082m,1139m,1281m,1377m Under Melandah Upazila, District Jamalpur.</t>
  </si>
  <si>
    <t>PRO/JAM/DEW/VR/18-19/W-37</t>
  </si>
  <si>
    <t>Improvement of Bituminous carpeting Road on Tilokpur Mollapara Bazar-Utmarchar UNR Road at Ch.930-2880m Under Dewangonj Upazila, District Jamalpur. including Construction Of 1 Nos.0.600mx0.625m U-Drain on Ch.1236.0m Tilokpur Mollapara Bazar-Utmarchar UNR Road at Ch.930-2880m Under Dewangonj Upazila, District Jamalpur.</t>
  </si>
  <si>
    <t>PRO/JAM/DEW/VR/18-19/W- 38</t>
  </si>
  <si>
    <t>Improvement of Bituminous carpeting Road on Bhatkhawa RHD-Amkhowa Bazar Road at Ch.0.00-3250.0m including Construction Of 1 Nos. 3.00x3.00 Cross Drainges Structure Bhatkhawa RHD-Amkhowa Bazar Road at Ch.512.0m Under Dewangonj Upazila, District Jamalpur.</t>
  </si>
  <si>
    <t>0
0</t>
  </si>
  <si>
    <t>790
230</t>
  </si>
  <si>
    <t>1930
264</t>
  </si>
  <si>
    <t>PRO/LAL/HATI/VR/18-19/W-45</t>
  </si>
  <si>
    <t>PRO/LAL/HATI/VR/18-19/W-46</t>
  </si>
  <si>
    <t>PRO/LAL/HATI/VR/18-19/W-47</t>
  </si>
  <si>
    <t>Improvement of Bituminous carpeting Road on Applax Badth to Dimla Border Road at Ch 0.00m-1800.0m including  Construction of 3.00 Nos 0.900 X 0.900 Cross drain at Ch. 400.00m, 700.00m &amp; 1000.00m on Applax Badth to Dimla Border Road. Under Hatibanhda Upazila, District Lalmonirhat.</t>
  </si>
  <si>
    <t>Improvement of Bituminous carpeting Road Dhobolsuti Mosque to Kamararhat Road at Ch 0.500m-3050.0m. Under Patgram Upazila, District Lalmonirhat.</t>
  </si>
  <si>
    <t>Improvement of Bituminous carpeting Road on Sarkarerhat Mosque to Borovita at Ch 0.00m-2500.0m. Under Patgram Upazila, District Lalmonirhat.</t>
  </si>
  <si>
    <t>1623
3100</t>
  </si>
  <si>
    <t>0
2300</t>
  </si>
  <si>
    <t>Hasnabad UP Office - Newashi GC.</t>
  </si>
  <si>
    <t>Burirhat-Gharialdanga UP office.</t>
  </si>
  <si>
    <t>Patikapara up office to Dauabari up office</t>
  </si>
  <si>
    <t>Chikajani Up- Charmaguri hat road</t>
  </si>
  <si>
    <t>Kharma Naya Bazar RHD-TilokpurMollapara</t>
  </si>
  <si>
    <t>Dangdhara UP-Bottola Bazar.</t>
  </si>
  <si>
    <t>Merurchar UP Office - Jabbergonj GC via Chinarchar Gudaraghat road</t>
  </si>
  <si>
    <t>Ghoserpara UP (Beltoi Bazar)-Charshaguna Bazar Road.</t>
  </si>
  <si>
    <t>Bhangamore bazar-school bazar- Padumshahor UP</t>
  </si>
  <si>
    <t>Erandabari U.P H/Q-Algarchar bazar</t>
  </si>
  <si>
    <t>Fulchari UP H/Q-Kalurpara kheya ghat via Parul govt. P/S</t>
  </si>
  <si>
    <t>Fulchori</t>
  </si>
  <si>
    <t>Bhatgram U.P office-Jamalpur Bazar</t>
  </si>
  <si>
    <t>Naldanga G.C.-Ramzibon U.P.office.</t>
  </si>
  <si>
    <t xml:space="preserve">Dholvanga-Mohipur Bazar </t>
  </si>
  <si>
    <t>Jugir ghat-Badsharghat Road.</t>
  </si>
  <si>
    <t>Salam bazar- Balayata bazar via Mouza malibari Edghah</t>
  </si>
  <si>
    <t>Trimohoni Khayaghat-Ullasonatola bazar Rd.</t>
  </si>
  <si>
    <t>Durgapur Sazahan Ali Govt. primary School - Pass Durgapur Govt. Primary School</t>
  </si>
  <si>
    <t>Boliarber GPS - Kamalerpara- Falia Pucca road</t>
  </si>
  <si>
    <t>Sundargonj</t>
  </si>
  <si>
    <t>Shaker Bazar-Wapda Embankment via Baraikandi road</t>
  </si>
  <si>
    <t>Dighal Kandi- Digholkandi H/O Sonaullah Mirja</t>
  </si>
  <si>
    <t>Fulchari Kheyaghat-Tengrakandi Road</t>
  </si>
  <si>
    <t>Purba Fulchari Notun Hat - Kheya ghat via Adarsa gram</t>
  </si>
  <si>
    <t>Pachim Khatiamary H/O Jalal Member-Gucha gram</t>
  </si>
  <si>
    <t>Uttar khatiamari H/O Moksed- (H/O Jafor) Dhakin khatiamary</t>
  </si>
  <si>
    <t xml:space="preserve">Sundargonj </t>
  </si>
  <si>
    <t>Ramdakua- Akotar Bazar</t>
  </si>
  <si>
    <t>Kashem Bazar- Karent Bazar</t>
  </si>
  <si>
    <t>Kashem Bazar- Mondoler hat</t>
  </si>
  <si>
    <t>Kashem Bazar- Hazari hat</t>
  </si>
  <si>
    <t>Koshim Bazar- Kagia Char Ahmed Nagar Bazar</t>
  </si>
  <si>
    <t>Koshim Bazar-Vati Kapasia Nuton Asraon Bazar</t>
  </si>
  <si>
    <t>Large Market</t>
  </si>
  <si>
    <t>Purbo Fulchari Bazar</t>
  </si>
  <si>
    <t>Sannasirchar Bazar</t>
  </si>
  <si>
    <t>Kashem Bazar</t>
  </si>
  <si>
    <t>Medium Market</t>
  </si>
  <si>
    <t>Balua Hat</t>
  </si>
  <si>
    <t>Puraton Badiakhali Hat</t>
  </si>
  <si>
    <t>Lenga Bazar Hat</t>
  </si>
  <si>
    <t>Ullah Sonatola Bazar</t>
  </si>
  <si>
    <t>Bhangamore</t>
  </si>
  <si>
    <t>Falia Bottola Bazar</t>
  </si>
  <si>
    <t>Ullah Bazar</t>
  </si>
  <si>
    <t>Dhakin Digholkandi</t>
  </si>
  <si>
    <t>Nayabondar Bazar</t>
  </si>
  <si>
    <t xml:space="preserve">Khatiamary Bazar </t>
  </si>
  <si>
    <t>Taltola Bazar</t>
  </si>
  <si>
    <t xml:space="preserve">Kayerhaat </t>
  </si>
  <si>
    <t>Daluabari Haat</t>
  </si>
  <si>
    <t>Jigabari Haat</t>
  </si>
  <si>
    <t>Algharchar Bazar</t>
  </si>
  <si>
    <t>Jhanjhor Bazar</t>
  </si>
  <si>
    <t>Boxigonj Bazar</t>
  </si>
  <si>
    <t>Naldanga kachari Bazar</t>
  </si>
  <si>
    <t>Belka Bazar</t>
  </si>
  <si>
    <t>Charoker Hat</t>
  </si>
  <si>
    <t>Domer Hat</t>
  </si>
  <si>
    <t>Moyej Mear Hat</t>
  </si>
  <si>
    <t>Jamaler Hat</t>
  </si>
  <si>
    <t>Kantanagar bazar</t>
  </si>
  <si>
    <t>Small Market</t>
  </si>
  <si>
    <t>Futani Bazar</t>
  </si>
  <si>
    <t xml:space="preserve">Moshamari Bazar </t>
  </si>
  <si>
    <t>Katlamari Bazar</t>
  </si>
  <si>
    <t>Shokher Hat</t>
  </si>
  <si>
    <t>Kawnia Ghat-Kaggipara G.P. School</t>
  </si>
  <si>
    <t>Nowbash BWDB Emb.-Nayerhat Emb.</t>
  </si>
  <si>
    <t>Shop of Abul at BWDB Embank.-Velurbazar</t>
  </si>
  <si>
    <t>Char Boraibari Rd</t>
  </si>
  <si>
    <t>Boroloi Bazar-Amsa Bazar</t>
  </si>
  <si>
    <t>Thanaghat-Shahebganj Border Road</t>
  </si>
  <si>
    <t>Baparitary-Horibolarkuti via H/O Nur Islam Master</t>
  </si>
  <si>
    <t>Sarker tari UZR to Chanderhat</t>
  </si>
  <si>
    <t>Sadar Beparirghat - Momingonj bazar</t>
  </si>
  <si>
    <t>Rajmallihat hat-Nazimkhan UP (Jorsarar hat) via Battalarhat.</t>
  </si>
  <si>
    <t>Ramratan Mouza - Chinai UP gat road</t>
  </si>
  <si>
    <t>Bozra U.P. office-Babur hat</t>
  </si>
  <si>
    <t>Rowmari</t>
  </si>
  <si>
    <t>Saidabad Bazar- west side Pakhiura hat
 via Komorvangi GPS</t>
  </si>
  <si>
    <t>Panga</t>
  </si>
  <si>
    <t>Jorgach Hat</t>
  </si>
  <si>
    <t>Thana Hat</t>
  </si>
  <si>
    <t>Fakirar Hat</t>
  </si>
  <si>
    <t>Sunamgonj Hat</t>
  </si>
  <si>
    <t>Mollar Hat</t>
  </si>
  <si>
    <t>Rajibpur GC</t>
  </si>
  <si>
    <t>Panchgachi Hat</t>
  </si>
  <si>
    <t>Burirhat</t>
  </si>
  <si>
    <t>Sharisabari Hat</t>
  </si>
  <si>
    <t>Chandamari Hat</t>
  </si>
  <si>
    <t>Dangrar Hat</t>
  </si>
  <si>
    <t>Chowrahat</t>
  </si>
  <si>
    <t>Rajmallirhat</t>
  </si>
  <si>
    <t>karai Barisal</t>
  </si>
  <si>
    <t>Kachkol hat</t>
  </si>
  <si>
    <t>Chilakhana Hat</t>
  </si>
  <si>
    <t>Egaromatha Hat</t>
  </si>
  <si>
    <t>Berubari Hat</t>
  </si>
  <si>
    <t>Schooler Hat</t>
  </si>
  <si>
    <t>Monigonj Bazar</t>
  </si>
  <si>
    <t>Saydabad Bazar</t>
  </si>
  <si>
    <t>Lawbari hat</t>
  </si>
  <si>
    <t>Baraikandhi Hat</t>
  </si>
  <si>
    <t xml:space="preserve">Fulbari </t>
  </si>
  <si>
    <t>Boroloi Bazar</t>
  </si>
  <si>
    <t>Shiber Bazar</t>
  </si>
  <si>
    <t>Bokultala Bazar</t>
  </si>
  <si>
    <t>Ghogurhat Bazar</t>
  </si>
  <si>
    <t>Sardob RDRS Bazar</t>
  </si>
  <si>
    <t>Rajarhat Bazar</t>
  </si>
  <si>
    <t>Hazir Hat</t>
  </si>
  <si>
    <t>Nayer Hat</t>
  </si>
  <si>
    <t>Shimultala Wapda Hat</t>
  </si>
  <si>
    <t>Valur Hat</t>
  </si>
  <si>
    <t>Char Boraibari Hat</t>
  </si>
  <si>
    <t>Baldia Bazar</t>
  </si>
  <si>
    <t>Choudhurir Hat</t>
  </si>
  <si>
    <t>Kalirhat</t>
  </si>
  <si>
    <t>Fulkhar Chakla</t>
  </si>
  <si>
    <t>Amtola Bazar</t>
  </si>
  <si>
    <t>Kalirhat Bazar</t>
  </si>
  <si>
    <t>Battalar Hat</t>
  </si>
  <si>
    <t>Taleber Hat</t>
  </si>
  <si>
    <t>Wapda Hat</t>
  </si>
  <si>
    <t>Chander Hat</t>
  </si>
  <si>
    <t>Shialkanda Hat</t>
  </si>
  <si>
    <t>Daknirpat Hat</t>
  </si>
  <si>
    <t>Mina Bazar</t>
  </si>
  <si>
    <t>New Annandapur Hat</t>
  </si>
  <si>
    <t>masterer Hat</t>
  </si>
  <si>
    <t>Muktijodha Hat B</t>
  </si>
  <si>
    <t>Haragach pucca road-Joybangla Bazar Rd.</t>
  </si>
  <si>
    <t>Bagerhat to Sankordho Hafazia Madrasha</t>
  </si>
  <si>
    <t>Balatary Chowpati - Joydeb Dolapara Road</t>
  </si>
  <si>
    <t>Betgari Kachua UZR near Patakhowa more - Sudhuir Master's house road</t>
  </si>
  <si>
    <t>Bhaier Hat</t>
  </si>
  <si>
    <t>Bhutsora(Mirbag)Hat</t>
  </si>
  <si>
    <t>Haqueer hat</t>
  </si>
  <si>
    <t>Babubazar</t>
  </si>
  <si>
    <t>Abuliarhat</t>
  </si>
  <si>
    <t>Bagerhat</t>
  </si>
  <si>
    <t>Ichli Bazar(SKS Bazar)</t>
  </si>
  <si>
    <t>Kakina Chapani Madrasha-Tista Main Canal.</t>
  </si>
  <si>
    <t>Dkhi Sonakhuli - Vajonchur vai khamatpara</t>
  </si>
  <si>
    <t>Tunirhat</t>
  </si>
  <si>
    <t>Babur hat</t>
  </si>
  <si>
    <t>Bhabonchur Bazar</t>
  </si>
  <si>
    <t>Goulmunda Bazar</t>
  </si>
  <si>
    <t>Balagrm Bazar</t>
  </si>
  <si>
    <t>kharkati Hat</t>
  </si>
  <si>
    <t>kaligonj Bangha bandhu Bazar</t>
  </si>
  <si>
    <t>pathanpara hat</t>
  </si>
  <si>
    <t>Diabari Hat</t>
  </si>
  <si>
    <t>Dakligonj hat</t>
  </si>
  <si>
    <t>Shibur hat</t>
  </si>
  <si>
    <t>Kathali Nayer hat</t>
  </si>
  <si>
    <t>Singmari UP office-Goddimari UP. Border</t>
  </si>
  <si>
    <t>Hatibandha U.Z.R. at dhubni mauza to dhubni Madrasha .</t>
  </si>
  <si>
    <t>MD. Obrotulla House More - Lolitarhat High School.</t>
  </si>
  <si>
    <t>Nabinagar BOP-Shofinogre Hat</t>
  </si>
  <si>
    <t>Tangtindanga hat-H/O Khairul Islam</t>
  </si>
  <si>
    <t>Burimari Hat</t>
  </si>
  <si>
    <t>Kadhidanggahat</t>
  </si>
  <si>
    <t>Loliterhat</t>
  </si>
  <si>
    <t>Shaniajan New bazar</t>
  </si>
  <si>
    <t>Shaniajan bazar</t>
  </si>
  <si>
    <t>Cheatnai Hat</t>
  </si>
  <si>
    <t>Shadur Bazar</t>
  </si>
  <si>
    <t>Ghunti Bazar</t>
  </si>
  <si>
    <t>Dighirhat Bazar</t>
  </si>
  <si>
    <t>Jawranihat Bazar</t>
  </si>
  <si>
    <t>Madargonj</t>
  </si>
  <si>
    <t>Teguria Bazar-Pakrul- Kolikandi Road</t>
  </si>
  <si>
    <t>Nobbachar Bazar- Taguria h/o Khalek via Hidagari road.</t>
  </si>
  <si>
    <t>Jonail-Koira UZR(Bow Bazar)-Khilkati via Purbo Shokhnagari</t>
  </si>
  <si>
    <t>Bakshigonj</t>
  </si>
  <si>
    <t>Battajure Nuton Bazar-Battajore Paschimpara via Shamisaya school road</t>
  </si>
  <si>
    <t>Gazirpara-Kamalerbatti road.</t>
  </si>
  <si>
    <t>Mahmudpur Bazar - Adbaria H/o Shanbania Via Purba Mahamudpur GPS Road.</t>
  </si>
  <si>
    <t>Mahmudpur bazar-Imampur H/O Shahjahan member Road</t>
  </si>
  <si>
    <t>Mahmudpur Bazer - Imampur  UZR Road.</t>
  </si>
  <si>
    <t>Nalsia (Khashimara) - Utter Khashimara GPS Road.</t>
  </si>
  <si>
    <t>Bhaluka More UZR - Chinitola GPS Road.</t>
  </si>
  <si>
    <t>Khashimara bazar-Purarchar(Shahin Bazar) Road.</t>
  </si>
  <si>
    <t>Deghair - Bhangbari Road</t>
  </si>
  <si>
    <t>Char Deghair Dakhil Madrasha-Mohez Mulla house road</t>
  </si>
  <si>
    <t>Char Shisua GPS-Changania RNGPS via Degahir road-</t>
  </si>
  <si>
    <t>Malmara Bazar-Napiterchar Bazar road.</t>
  </si>
  <si>
    <t>Malmara - Bulakipara road.</t>
  </si>
  <si>
    <t>Kazla-Kathma Bazar road.</t>
  </si>
  <si>
    <t>Kazla Kamar bari-Horindhora  road.</t>
  </si>
  <si>
    <t>Mahmudpur</t>
  </si>
  <si>
    <t>Dewanganj</t>
  </si>
  <si>
    <t>Khorma bazar</t>
  </si>
  <si>
    <t>Jhalur Char</t>
  </si>
  <si>
    <t>Sanandabari</t>
  </si>
  <si>
    <t>Molla Para Bazar</t>
  </si>
  <si>
    <t>Bhabki Bazar</t>
  </si>
  <si>
    <t>Talukpara Bazar</t>
  </si>
  <si>
    <t>Jhawgora Bazar</t>
  </si>
  <si>
    <t>Gazipur Bazar</t>
  </si>
  <si>
    <t>Shahin Bazar</t>
  </si>
  <si>
    <t>Char Gobindi Bazar</t>
  </si>
  <si>
    <t>Nalsia bazar</t>
  </si>
  <si>
    <t>Millon Bazar</t>
  </si>
  <si>
    <t>Saguna Bzar</t>
  </si>
  <si>
    <t>Kahetpara bazar</t>
  </si>
  <si>
    <t>Tegharia Bazar</t>
  </si>
  <si>
    <t>Gobindoganj Bazar</t>
  </si>
  <si>
    <t>Duttapara Ananda Bazar</t>
  </si>
  <si>
    <t>Gazirpara Annanda Bazar</t>
  </si>
  <si>
    <t>parchim kamalerbatti Bazar</t>
  </si>
  <si>
    <t>Nabbo Char Bazar</t>
  </si>
  <si>
    <t>Teguria bazar</t>
  </si>
  <si>
    <t>Rayerchara Bazar</t>
  </si>
  <si>
    <t>Koali Kandi Bazar</t>
  </si>
  <si>
    <t>Amkhowa Bazar</t>
  </si>
  <si>
    <t>Char Maguri Hat</t>
  </si>
  <si>
    <t>Bhaluka(Tarankandi Bazar)</t>
  </si>
  <si>
    <t>Mondalpara Bazar</t>
  </si>
  <si>
    <t>Shirajabad Bazar</t>
  </si>
  <si>
    <t>Malmara Bazar</t>
  </si>
  <si>
    <t>Akota Bazar</t>
  </si>
  <si>
    <t>Napiterchar Bazar</t>
  </si>
  <si>
    <t>Bulakip (ara Bazar)</t>
  </si>
  <si>
    <t>Merurchar</t>
  </si>
  <si>
    <t>Total packages:</t>
  </si>
  <si>
    <t>NOS of Estimated packages:</t>
  </si>
  <si>
    <t>NOS of Contract Signed:</t>
  </si>
  <si>
    <r>
      <t>Improvement of Bituminous Carpeting Road on Fulbari-Badiakhali hat Road At Ch0.00m-1623m. &amp;2300m-3100m. including Costruction of 10 U- drain (0.600mx0.625m) Fulbari-Badiakhali hat Road atCh0.00m-1623m. &amp;2300m-3100m</t>
    </r>
    <r>
      <rPr>
        <sz val="9"/>
        <rFont val="Calibri"/>
        <family val="2"/>
      </rPr>
      <t>. Under Gaibandha Sadar Upazila, District Gaibandha.</t>
    </r>
  </si>
  <si>
    <r>
      <t xml:space="preserve">Improvement of Bituminous Carpating Road on Milon Bazar – Baladfia Bazar (End point H/O Nasir Uddin) at Ch.00-2000.0m. including Contruction of 03 Nos. 0.625mx0.600m U-Drain at </t>
    </r>
    <r>
      <rPr>
        <sz val="9"/>
        <color indexed="10"/>
        <rFont val="Calibri"/>
        <family val="2"/>
      </rPr>
      <t xml:space="preserve">  Ch.1003m, 1685m</t>
    </r>
    <r>
      <rPr>
        <sz val="9"/>
        <rFont val="Calibri"/>
        <family val="2"/>
      </rPr>
      <t xml:space="preserve"> Under Bhurungamari Upazila, District Kurigram., </t>
    </r>
  </si>
  <si>
    <r>
      <t xml:space="preserve">Improvement of Bituminous Road on Bonarpara H/O Mozammel Huq –BonarparaH/O akbar Ali Road at ch.600m-2930m. including Costruction of 10 Nos U-Drain 0.600mx0.625m at Ch.673m,735m,816m,925m,1387m,1760m,1920m,1987m,2150m,2493m.and Costruction of </t>
    </r>
    <r>
      <rPr>
        <sz val="9"/>
        <color indexed="10"/>
        <rFont val="Calibri"/>
        <family val="2"/>
      </rPr>
      <t xml:space="preserve">3 Nos </t>
    </r>
    <r>
      <rPr>
        <sz val="9"/>
        <rFont val="Calibri"/>
        <family val="2"/>
      </rPr>
      <t>Slope Drain at Ch.1496m, 1745m, 2075m, and Costruction of 3 Nos (2.00mx2.00m) Cross Drainges Structure on Bonarpara H/O Mozammel Huq –BonarparaH/O akbar Ali Roadat Ch.2395m,2590m, 2787m. Under Saghata, District Gaibandha.</t>
    </r>
  </si>
  <si>
    <r>
      <t xml:space="preserve">Improvement of Bituminous Carpating Road on Ramramhat Mosque – Hatiar Mela WAPDA Embankment via Kokire para road at Ch.0.00-2080.0m including Contruction Of 2 Nos.0.600mx0.625m U-Drain </t>
    </r>
    <r>
      <rPr>
        <sz val="9"/>
        <color indexed="10"/>
        <rFont val="Calibri"/>
        <family val="2"/>
      </rPr>
      <t>at Ch.??, ??</t>
    </r>
    <r>
      <rPr>
        <sz val="9"/>
        <rFont val="Calibri"/>
        <family val="2"/>
      </rPr>
      <t>m. and Contruction Of 1 Nos.Cross Drainge Structure at Ch.1485.0m. Under Ulipur Upzila, District Kurigram.</t>
    </r>
  </si>
  <si>
    <r>
      <t>Improvement of Bituminous carpeting Road on Airmari-Kamalerbarti Road at Ch.00.0-2850.0m including Contruction Of 1 Nos.(3.50x2.50) Cross Drainges Structure at Ch.1290.0m and Contruction Of 2 Nos.</t>
    </r>
    <r>
      <rPr>
        <sz val="9"/>
        <rFont val="Calibri"/>
        <family val="2"/>
      </rPr>
      <t>U-Drain at Ch.140m,1915m Under Bakshiganj Upazila, District Jamalpur.</t>
    </r>
  </si>
  <si>
    <r>
      <t>Improvement of Bituminous carpeting Road on Gazirpara-Derur Bill Road at Ch.00.0-2000.0m Under Bakshiganj Upazila, District Jamalpur. including Contruction Of 1 Nos.</t>
    </r>
    <r>
      <rPr>
        <sz val="9"/>
        <color indexed="10"/>
        <rFont val="Calibri"/>
        <family val="2"/>
      </rPr>
      <t xml:space="preserve"> </t>
    </r>
    <r>
      <rPr>
        <sz val="9"/>
        <rFont val="Calibri"/>
        <family val="2"/>
      </rPr>
      <t>U-Drain on Gazirpara-Derur Bill Road at Ch.1640.0m Under Bakshiganj Upazila, District Jamalpur.</t>
    </r>
  </si>
  <si>
    <r>
      <t xml:space="preserve">Improvement of Bituminous Carpeting Road on khorda Rasulpur-Chandiapur Road at Ch.0.00m-2.000m. including Costruction of 7 Nos </t>
    </r>
    <r>
      <rPr>
        <sz val="9"/>
        <rFont val="Calibri"/>
        <family val="2"/>
      </rPr>
      <t>U-Drain khorda Rasulpur-Chandiapur Road at Ch.85m, 526m, 880m, 925m, 1048m, 1343m, &amp; 1835m. and 1Nos (2.00x2.00) m Cross Drainges Structure  under khorda Rasulpur-Chandiapur Road at Ch.710.0m. Under Shdullapur, District Gaibandha.</t>
    </r>
  </si>
  <si>
    <r>
      <t xml:space="preserve">Improvement of Bituminous Carpeting Road on Kolkando UP (Binbina Ferrighat)-Abuliahat Upto Kaliganj Upazila Border (Tusvander UP) Road at Ch 00-2350m. including Costruction of 3 U- drain </t>
    </r>
    <r>
      <rPr>
        <sz val="9"/>
        <rFont val="Calibri"/>
        <family val="2"/>
      </rPr>
      <t>at Ch 00-2350m Under Gangachara Upazila, District Rangpur.</t>
    </r>
  </si>
  <si>
    <t>M/S Basundhara, Kurigram</t>
  </si>
  <si>
    <t>3600.00
4496.00</t>
  </si>
  <si>
    <t>4150.00
7600.00</t>
  </si>
  <si>
    <t>Md.Khademul Islam Jewel, Gaibandha</t>
  </si>
  <si>
    <t>M/S SAJIN TRADERS JV</t>
  </si>
  <si>
    <t>Md. Mahomudun Nobi, Pirganj, Rangpur</t>
  </si>
  <si>
    <t>Md. Abdul Latif Hakkani, Gaibandha</t>
  </si>
  <si>
    <t xml:space="preserve"> RSL Enterprise, gaibandha</t>
  </si>
  <si>
    <t>Md. Jakir Hossain, Gaibandha</t>
  </si>
  <si>
    <t>Nos of Contract Signed:</t>
  </si>
  <si>
    <t>Nos of Est. Pkgs:</t>
  </si>
  <si>
    <t>M/S. Nila Enterprise, Shalbon, Rangpur</t>
  </si>
  <si>
    <t>-</t>
  </si>
  <si>
    <t>M/S. Onto &amp; Tahity (JV), Rangpur</t>
  </si>
  <si>
    <t>Md. Hafizur Rahman Burirhat, Rangpur.</t>
  </si>
  <si>
    <t>M/S. Lokman Hossain, 987, Choybaria, Gokornoghat, Brahmanbaria</t>
  </si>
  <si>
    <t>M/S. Bilkis Enterprise Melandah, Jamalpur.</t>
  </si>
  <si>
    <t>M/S. Masum Constrution Chapatali, Sherpur Town, Sherpur.</t>
  </si>
  <si>
    <t xml:space="preserve">M/S. Durga Enterprise, Dewanganj, Jamalpur. </t>
  </si>
  <si>
    <t>Union Road BC</t>
  </si>
  <si>
    <t>Village Road BC</t>
  </si>
  <si>
    <t>District: Gaibandha</t>
  </si>
  <si>
    <t>Total:</t>
  </si>
  <si>
    <t>NOS Est. Packages:</t>
  </si>
  <si>
    <t>NOS Cont. Signed:</t>
  </si>
  <si>
    <t>Unallocated Packages:</t>
  </si>
  <si>
    <t>Summary</t>
  </si>
  <si>
    <t>FY-2018-19</t>
  </si>
  <si>
    <t>UNC-BC</t>
  </si>
  <si>
    <t>Village-BC</t>
  </si>
  <si>
    <t>Nos of Est.</t>
  </si>
  <si>
    <t>Est. Road</t>
  </si>
  <si>
    <t>Est. Structure</t>
  </si>
  <si>
    <t>Total Est.</t>
  </si>
  <si>
    <t>Contr. Road</t>
  </si>
  <si>
    <t>Contr. Structure</t>
  </si>
  <si>
    <t>Total Contract</t>
  </si>
  <si>
    <t>Variation</t>
  </si>
  <si>
    <t>Phy Prog.</t>
  </si>
  <si>
    <t>RPA Road</t>
  </si>
  <si>
    <t>RPA Struc.</t>
  </si>
  <si>
    <t>GOB Road</t>
  </si>
  <si>
    <t>GOB Struc.</t>
  </si>
  <si>
    <t>RPA Total</t>
  </si>
  <si>
    <t>GOB Total</t>
  </si>
  <si>
    <t>Nos of Contr.</t>
  </si>
  <si>
    <t>Total Paid</t>
  </si>
  <si>
    <t>Fin. Prog.</t>
  </si>
  <si>
    <t>Road length</t>
  </si>
  <si>
    <t>STR length</t>
  </si>
  <si>
    <t>Nakshi Mobile Palace,Krishnopur,
Kurigram</t>
  </si>
  <si>
    <t>M/S. S. T Enterprise, Nageswari, Kurigram</t>
  </si>
  <si>
    <t>Md. Mahmud Alam Liton, 
Fulbari Pourashova,Fulbari</t>
  </si>
  <si>
    <t>M/S. Hamid Traders, Hospitalpara, Kurigram Sadar, Kurigram</t>
  </si>
  <si>
    <t>M/S. Fahim Traders, RK Road, Sadar Kurigram</t>
  </si>
  <si>
    <t>M/S. Zaharul Haque Dulal, Goshpara, Sadar, Kurigram</t>
  </si>
  <si>
    <t>Milu Nowroj Abu Bakar, College Road, Kurigram Sadar, Kurigram</t>
  </si>
  <si>
    <t>M/S. Khairul Enterprise, Trimohoni Bazar, Polashbari, Khalilgonj, Kurigram</t>
  </si>
  <si>
    <t>M/S. Milon Traders, Nilkhanto, Khalilgonj Bazar, Kurigram Sadar, Kurigram</t>
  </si>
  <si>
    <t>M/S. Aroshi Construction, Adorshopara, Nageswari, Kurigram</t>
  </si>
  <si>
    <t>M/S. Akram Traders, Porchim Nageswari, Kurigram</t>
  </si>
  <si>
    <t>M/S fahim Traders, Kurigram Sadar, Kurigram.</t>
  </si>
  <si>
    <t>28-03-19</t>
  </si>
  <si>
    <t>11-04-19</t>
  </si>
  <si>
    <t>M/S RML Enterprise, Hatibandha, Lalmonirhat.</t>
  </si>
  <si>
    <t>Ali Mostafiz ZV, Patgram, Lalmonirhat.</t>
  </si>
  <si>
    <t>M/S Islam Traders, Ghop Jossor, Lalmonirhat.</t>
  </si>
  <si>
    <t>Borsha Enterprise, Patgram, Lalmonirhat</t>
  </si>
  <si>
    <t>Anta &amp; SH ZV, Patgram, Lalmonirhat</t>
  </si>
  <si>
    <t>Nakshi Mobail Palace, Sadar, Kurigram</t>
  </si>
  <si>
    <t>M/S Alahi Box, Kaligonj, Lalmonirhat</t>
  </si>
  <si>
    <t>19-06-19</t>
  </si>
  <si>
    <t>Fahim Traders, Kurigram Sadar, Kurigram</t>
  </si>
  <si>
    <t>JV of SA FE              Shahipara, Nilphamari.</t>
  </si>
  <si>
    <t>M/S. Mohsena Enterprise, Monshapara, Nilphamari.</t>
  </si>
  <si>
    <t>M/S. Misuk Enterprise, Food Office Road, Nilphamari.</t>
  </si>
  <si>
    <t>Gap between Bank Per. Security and Completion date</t>
  </si>
  <si>
    <t>Improvement of Bituminous carpeting Road on Patgram Zila Road at Kabarstanhat to Lalitarhat Kuchlibari UP Road at Ch: 1435m-3435m including Construction of 4Nos (1x2.00x1.50)m RCC.Box Culvert and 1 No (2x4.50x2.50)m RCC.Box Culvert Under Patgram Upazila ,District Lalmonirhat .</t>
  </si>
  <si>
    <t>Improvement of Bituminous carpeting Road on Kamerarhat Sreerampur UP via Dr.Hamidur Islam House Road at Ch: 900m-1995m Under Patgram Upazila ,District Lalmonirhat .</t>
  </si>
  <si>
    <t>Improvement of Bituminous carpeting Road Jongra UP office (Futir Doba) to Sofinagadhat Road at Ch 00m-1000m. Under Patgram Upazila, District Lalmonirhat.</t>
  </si>
  <si>
    <t>PRO/LAL/PAT/UNR/19-20/W-57</t>
  </si>
  <si>
    <t>PRO/LAL/PAT/UNR/19-20/W-55</t>
  </si>
  <si>
    <t>PRO/LAL/PAT/UNR/19-20/W-56</t>
  </si>
  <si>
    <t>Final bill paid</t>
  </si>
  <si>
    <t>Construction of Hatia Vobesh Hat Upazila: Ulipur, District: Kurigram</t>
  </si>
  <si>
    <t>PRO/KURI/ULI/MM/2019-20/W-61</t>
  </si>
  <si>
    <t>PRO/KURI/ULI/MM/2019-20/W-62</t>
  </si>
  <si>
    <t>PRO/LAL/PAT/MM/2019-20/W-63</t>
  </si>
  <si>
    <t>Construction of Kamarer Hat Bazar, Upazila: Patgram, District: Lalmonirhat</t>
  </si>
  <si>
    <t>PRO/LAL/PAT/MM/2019-20/W-64</t>
  </si>
  <si>
    <t>PRO/LAL/PAT/MM/2019-20/W-67</t>
  </si>
  <si>
    <t>Construction of Shafinagar Hat, Upazila: Patgram, District: Lalmonirhat</t>
  </si>
  <si>
    <t>PRO/KUR/RAJA/VR/19-20/W-65</t>
  </si>
  <si>
    <t>Improvement of Bituminus carpeting road Chandamari-Shyom Narayan at Biddyananda road at Ch: 1000m-2235m including 1 Nos(0.625X0.625)m U-Drain under Upazila: Rajarhat, District: Lalmonirhat.</t>
  </si>
  <si>
    <t>PRO/KUR/NAG/UNR/19-20/W-80</t>
  </si>
  <si>
    <t xml:space="preserve">PRO/KUR/FUL/VR/19-20/W- 81
</t>
  </si>
  <si>
    <t xml:space="preserve">PRO/KUR/FUL/VR/19-20/W- 82
</t>
  </si>
  <si>
    <t xml:space="preserve">PRO/GAI/SAD/UNR/19-20/W- 68
</t>
  </si>
  <si>
    <t>Improvement of Naldanga GC-Ramzibon UP officeRoad at Ch: 1500m-2500m including Construction of 1Nos (0.625x0.600) m U-Drain  Under Upazila:Sadullapur, District:Gaibandha.</t>
  </si>
  <si>
    <r>
      <t xml:space="preserve">Improvement of Bituminous Carpeting Road on khorda Rasulpur-Chandiapur Road at Ch.0.00m-2000m. including Costruction of 7 Nos </t>
    </r>
    <r>
      <rPr>
        <sz val="9"/>
        <rFont val="Calibri"/>
        <family val="2"/>
      </rPr>
      <t>U-Drain khorda Rasulpur-Chandiapur Road at Ch.85m, 526m, 880m, 925m, 1048m, 1343m, &amp; 1835m. and 1Nos (2.00x2.00) m Cross Drainges Structure  under khorda Rasulpur-Chandiapur Road at Ch.710.0m. Under Shdullapur, District Gaibandha.</t>
    </r>
  </si>
  <si>
    <t xml:space="preserve">PRO/GAI/SAD/UNR/18-19/W-69
</t>
  </si>
  <si>
    <r>
      <t xml:space="preserve">Improvement of Bituminous Carpeting Road on khorda Rasulpur-Chandiapur Road at Ch.2000m-4000m. including 6Nos (0.625x0.600) m U-Drain on Khorda Rasulpur-Chandiapur Road at Ch: 2920m,2953m,3089m,3393m, 3582m &amp; 3743m </t>
    </r>
    <r>
      <rPr>
        <sz val="9"/>
        <rFont val="Calibri"/>
        <family val="2"/>
      </rPr>
      <t xml:space="preserve"> and 1x2.00mx2.00 m RCC Box Culvert at Ch: 2645m  under khorda Rasulpur-Chandiapur Road under Shdullapur, District Gaibandha.</t>
    </r>
  </si>
  <si>
    <t>PRO/GAI/SAD/UNR/18-19/W-70</t>
  </si>
  <si>
    <t>Improvement of Bituminous Carpeting Road on. Mohisbandi-Mirpur Road at Ch.0m-1250m. including Costruction of 2Nos (0.625x0.600) m U-Drain on Mohishbandhi-Mirpur Road at Ch: 52m &amp; 946m  Under Shdullapur, District Gaibandha.</t>
  </si>
  <si>
    <t>PRO/GAI/SAD/UNR/19-20/W- 71</t>
  </si>
  <si>
    <t>Improvement of Bituminous Road on Bhatgram U.P office-Nagbari Bazar via Burir Bazar Road at Ch. Ch.2627m-3627m.  including Costruction of 2 Nos U-Drain 0.600mx0.625m ,at Ch.2768m,3110m and Costruction of 1 Nos (2.00mx2.00m)Cross Drainges Structure and Bhatgram U.P office-Nagbari Bazar via Burir Bazar Road at Ch. 3260.0mUnder Shdullapur, District Gaibandha.</t>
  </si>
  <si>
    <t>Improvement of Bhatgram UP office –Jamalpur Bazar  Road at Ch: 00m-2000m including Construction of  11 Nos (0.625x0.600) m U-Drain at Ch: 45m, 320m, 472m, 775m, 800m,1265m, 1360m, 1430m, 1550m, 1785m &amp;1919m  and 1x2.50mx2.00 m RCC Box Culvert on at Ch: 1275m Under Upazila:Sadullapur, District: Gaibandha</t>
  </si>
  <si>
    <t>PRO/GAI/SAD/UNR/19-20/W- 72</t>
  </si>
  <si>
    <t>Improvement of Dholvanga-Mohipur Bazar  Road at Ch: 00m-1000m including Construction of  2 Nos (0.625x0.600) m U-Drain at Ch: 355m &amp; 388m and 1x2.50mx2.00 m RCC Box Culvert at Ch: 330m Under Upazila:Sadullapur, District: Gaibandha.</t>
  </si>
  <si>
    <t>Improvement of Ramkhana UP office to Sealkanda bazar Road  at Ch: 1000m-2776m including Construction of 1Nos 1x2.00mx2.00m RCC. Box Culvert at Ch: 1727m and 4Nos 1x0.6250mx 0.625m m  RCC. Box Culvert at Ch: 1080m,1390m,2022m &amp; 2118.00m   Under  Upazila: Nageswari, District:Kurigram.</t>
  </si>
  <si>
    <t>Improvement of Uttar Kashipur Shenpara – Kashem Bazar Via Ghugurhat Road at Ch: 00m-2500m including Construction of  3Nos 1x0.600mx0.600m m  RCC. Box Culvert at at Ch: 90m,270m,1437m  Under  Upazila: Fulbari, District:Kurigram.</t>
  </si>
  <si>
    <t>Improvement of H/O Shajamal – Bokultola Bazar Via Abder Tale House Road at Ch: 00m-545.00m including Construction of 2Nos U-Drain at Ch: 124m,375m Under  Upazila: Fulbari, District:Kurigram.</t>
  </si>
  <si>
    <t>PRO/KUR/RAJA/VR/19-20/RW-66</t>
  </si>
  <si>
    <t>Rehabilitation of Chandamari-Shyom Narayan at Biddyananda road at Ch:00m-1000m under Upazila: Rajarhat, District: Lalmonirhat.</t>
  </si>
  <si>
    <t>Rehabilitation-Village Road</t>
  </si>
  <si>
    <t>Final Bill Paid</t>
  </si>
  <si>
    <t>2019-20</t>
  </si>
  <si>
    <t>PRO/JAM/ISL/VR/19-20/W-83</t>
  </si>
  <si>
    <t>Improvement of BC Road from Napiterchar High School-Chandanpur village via Dasani Ferry Ghat road at ch. 00- 3000m. Including Construction of 2 Nos 1x0.600mx0.600m m U-Drain and 2 Nos-1-vent-4.00m X 4.00m RCC Box Culvert and 1Nos-2-vent-4.50m X 4.00m RCC Box Culvert  under Islampur Upazila, District Jamalpur.</t>
  </si>
  <si>
    <t>PRO/JAM/ISL/VR/19-20/W-84</t>
  </si>
  <si>
    <t>Improvement of BC Road from Dattapara R&amp;H - Napiterchar Bazar via Adorsha Gramm road at ch. 00-3000.00m including Construction of 1 Nos 1x0.600mx0.600m m U-Drain and 1 Nos-2-vent-4.50m X 4.50m RCC Box Culvert and 1Nos-1-vent-4.00m X 4.00m RCC Box Culvert and 1Nos-3-vent-4.50m X 4.50m RCC Box Culvert under Upazila Islampur, District- Jamalpur</t>
  </si>
  <si>
    <t>PRO/JAM/MAD/VR/19-20/W-85</t>
  </si>
  <si>
    <t>Improvement of BC Road from Gabergram Bazar Embankment- Bafatuddin Talukder High School road from ch. 3150-6240.00m including Construction of 1 Nos-2-vent-4.50m X 4.50m RCC Box Culvert and 2Nos-1-vent-4.00m X 4.00m RCC Box Culvert and 2 Nos U-Drain(600X 600mm)under Upazila Madarganj, District- Jamalpur</t>
  </si>
  <si>
    <t>Improvement of BC Road from Khorma naya Bazar via Vatipara Road from ch. 1300-2120.0m including 2Nos U-Drain (600X600mm) under Upazila Dewangonj, District- Jamalpur.</t>
  </si>
  <si>
    <t>Improvement of BC Road from Chakpara FRB - Sharkerpara FRB via Amkhowa Bazar road from ch. 700.00-3340.00m including Construction of 8 Nos 1x0.600mx0.600m m U-Drain and 1 Nos-3-vent-4.50m X 5.00m RCC Box Culvert and 1 Nos-2-vent-4.50m X 5.00m RCC Box Culvert and 1 Nos-2-vent-4.50m X 5.00m RCC Box Culvert under Upazila Dewanganj, District- Jamalpur.</t>
  </si>
  <si>
    <t>PRO/JAM/DEW/VR/19-20/W-88</t>
  </si>
  <si>
    <t>Improvement of Bituminous carpeting Road on Lolitarhat – Liakot Prodhan House  Via Kolshirmuk BOP &amp; Graipul Road at Ch: 4000m-4950m Under Patgram Upazila ,District Lalmonirhat</t>
  </si>
  <si>
    <t>PRO/LAL/PAT/VR/19-20/W-75</t>
  </si>
  <si>
    <t>PRO/LAL/PAT/VR/19-20/W-76</t>
  </si>
  <si>
    <t xml:space="preserve">Improvement of Bituminous carpeting Road on Nayerhat Mosque to Zero point of Dhagram UP Road at Ch: 1000m-4000m including construction of 1Nos 1x2.00x2.50 m RCC Box Culvert at Ch: 1310m  Under Patgram Upazila ,District Lalmonirhat </t>
  </si>
  <si>
    <t>PRO/LAL/PAT/VR/19-20/W-77</t>
  </si>
  <si>
    <t>Improvement of Bituminous carpeting Road on Kasirdanga-Bazar to 3 no Vothatkhata GPS Road at Ch: 00m-2000m including Construction of  6Nos 1x1.50x1.00 m RCC Box Culvert  at Ch: 830m, 870m,1120m, 1200m,1566m &amp;1800m and 3Nos 1x3.00x2.00 m RCC Box Culvert under Patgram Upazila ,District Lalmonirhat</t>
  </si>
  <si>
    <t>PRO/LAL/HATI/UNR/19-20/W-78</t>
  </si>
  <si>
    <t xml:space="preserve">Improvement of Bituminous carpeting Road Sadhur Bazar-Guddimari  Road at Ch: 1500m-3700m including Construction of  4Nos 1x 0.90mX0.900  m  RCC  Box  Culvert at Ch: 2475m,2600m,3200m &amp; 3640.00m and 1Nos 1x 2.0mX1.50  m  RCC  Box  Culvert  at Ch: 3030m Under Hatibandha Upazila ,District Lalmonirhat </t>
  </si>
  <si>
    <t>PRO/RAN/KAU/UNR/19-20/W-74</t>
  </si>
  <si>
    <t>Improvement of Bituminous carpeting Road on Sarai UP- Bhahishwler More bazar via Naira Pry.School Road at Ch: 1412m-3412m including Construction of 1Nos (0.625x0.625) m U-Drain at Ch: 1775m,2247m, 2537m,2590m &amp; 3155m and 1Nos 3x4.50mx4.00 m RCC Box Culvert at Ch: 2127m and 1Nos 1x2.00mx2.00 m RCC Box Culvert  at Ch: 2901m Under Upazila:Kaunia, District: Rangpur</t>
  </si>
  <si>
    <t>Improvement of  Bhangamora Bazar-School bazar – Padumshahor UP  Road at Ch: 3526m-6386m Under Upazila:Saghata, District: Gaibandha.</t>
  </si>
  <si>
    <t>Rehabilitation-Union Road</t>
  </si>
  <si>
    <t>PRO/KUR/CHIL/UNR/19-20/RW-79</t>
  </si>
  <si>
    <t>Rehabilitation of Thanahat Up Office to Balabarihat via Kazaldanga Hat  Road at Ch: 00m-1040m including Construction of 1Nos 1x3.00mx2.50mm  RCC. Box Culvert at Ch: 15m and 1Nos 1x0.625mx0.600mm U-Drain at Ch: 760m and 1Nos 1x2.50mx2.00m m  RCC. Box Culvert at Ch: 820m under Upazila:Chilmari, District:Kurigram</t>
  </si>
  <si>
    <t>PRO/KUR/ROW/VR/19-20/W-89</t>
  </si>
  <si>
    <t>Improvement  of Boalmari Modho Mosque –Changtapara Via Danguapara   Road at Ch: 1000m-3000m Under Upazila:Rowmari, District:Kurigram</t>
  </si>
  <si>
    <t>Improvement of Bituminous carpeting Road on Patikapara Dowabari Up Boder To Kapil Member house Road at Ch. 00-1000m. including Construction of 2.00 Nos 0.900m x 0.900m Cross drain at Ch. 295.00m &amp; 930.00m Under Hatibandha Upazila, District Lalmonirhat.</t>
  </si>
  <si>
    <t>PRO/RAN/GAN/UNR/18-19/W-17</t>
  </si>
  <si>
    <t>M/S Zahurul Haque, Kurigram Sadar, Kurigram</t>
  </si>
  <si>
    <t>Improvement of Dhaldanga Bazar-Shilkhuri Kheya ghat  road (HBB) Ch: 1200m-2250m including Construction of 1x2.00mx 2.00m RCC. Box Culvert on Ch: 1540m under Upazila:Bhurungamari, District:Kurigram.</t>
  </si>
  <si>
    <t>PRO/KUR/BUR/VR/19-20/W- 98</t>
  </si>
  <si>
    <t>DPP Length</t>
  </si>
  <si>
    <t>DPP Cost</t>
  </si>
  <si>
    <t>PRO/JAM/DEW/VR/19-20/W- 86</t>
  </si>
  <si>
    <t>PRO/KURI/ULI/MM/2019-20/W-87</t>
  </si>
  <si>
    <t>All Item Completed.Final Bill Sent to H/Q</t>
  </si>
  <si>
    <t xml:space="preserve">Ch. 0.325-2.685km  sand filling &amp; Sub-base completed,8 Nos U-Drain( out of 14 Nos) completed.WBM  Work Running. </t>
  </si>
  <si>
    <t>M/S Fahim Traders, Kurigram Sadar, Kurigram.</t>
  </si>
  <si>
    <t>M/S Khairul Enterprise</t>
  </si>
  <si>
    <t>M/S Hamid Traders</t>
  </si>
  <si>
    <t>Improvement of Bituminous Carpating Road on Kalirhat Bazar – Dangrarhat BC (Rice Mill More) Road via Abul Kashem GPS Road at Ch.0.00m-2000.0m Under Rajarhat Upzila, District Kurigram. including Construction Of 2 nos. 0.600mx0.625m U-Drain on Kalirhat Bazar – Dangrarhat BC (Rice Mill More) Road via Abul Kashem GPS Road at Ch.1667m, &amp;1924m. under Rajarhat Upzila, District Kurigram.</t>
  </si>
  <si>
    <t>Work Completed</t>
  </si>
  <si>
    <t>‡cf‡g›U Gi mKj ‡jqv‡ii KvR mgvß| †cÖv‡Uv±f IqvK© Gi KvR n‡e bv, Kvib Ab¨ cÖKí n‡Z eªxR n‡e|| BD †Wªb Gi KvR mgvß n‡q‡Q|</t>
  </si>
  <si>
    <t>Evaluation on going, Tender opening date 17-2-20</t>
  </si>
  <si>
    <t>Protective work on going</t>
  </si>
  <si>
    <t>WBM Complete</t>
  </si>
  <si>
    <t>Earth work on going</t>
  </si>
  <si>
    <t>Sub Grade test has been done at 1-3-20</t>
  </si>
  <si>
    <t>Box cutting complete</t>
  </si>
  <si>
    <t>daily target</t>
  </si>
  <si>
    <t xml:space="preserve">Total Contract days </t>
  </si>
  <si>
    <t>Days spent till now</t>
  </si>
  <si>
    <t>Targeted progress</t>
  </si>
  <si>
    <t>Achived Progress</t>
  </si>
  <si>
    <t>Gap Between achivement</t>
  </si>
  <si>
    <t>PRO/KUR/RAJA/VR/19-20/W-103</t>
  </si>
  <si>
    <t>Improvement of Nazimkhan -Forkerhat at Boroghat Madrasha More-Bottalahat road Ch: 00m-1000m including Construction of 3Nos 1x0.6250mx 0.625m m  U-Drain at Ch: 630m,840m &amp;982m Under  Upazila: Razarhat, District:Kurigram</t>
  </si>
  <si>
    <t>PRO/KUR/RAJA/VR/19-20/W- 104</t>
  </si>
  <si>
    <t>Improvement of WAPDA Emb.at Chaturvuj Mouza-Makli Mouja at Brahmmon para  road Ch: 00m-2000m Under  Upazila: Razarhat, District:Kurigram.</t>
  </si>
  <si>
    <t>PRO/KUR/RAJA/VR/19-20/W- 105</t>
  </si>
  <si>
    <t>Improvement of Rajmallir hat-Shakoa GPS road Ch: 00 m-1985.00m including Construction of 2x3.00mx3.00m Rcc.Box Culvert and 2 Nos0.925x0.925m U-Drain  at Ch: 00 m-1985.00m Under Upazila: Razarhat, District:Kurigram.</t>
  </si>
  <si>
    <t>Improvement of Shaydabad to Shiber Dhangi FCD  road Ch: 1000m-2000m Under  Upazila: Rowmari, District:Kurigram.</t>
  </si>
  <si>
    <t>PRO/KUR/ROW/VR/19-20/W- 106</t>
  </si>
  <si>
    <t>Construction of Ekoter Hat Upazila:Kaunia, District: Rangpur, Under PROVATi3 Project.</t>
  </si>
  <si>
    <t>Maintenance-LCS</t>
  </si>
  <si>
    <t>Rural road maintenance by LCS (Material &amp; Wages) work on Chikajani UP Office to Chirmashuri Hat Sarak at Ch. 0.00-7500.00m Dewangonj Upazila, Jamalpur District (15 nos LCS worker)</t>
  </si>
  <si>
    <t>Rural road maintenance by LCS (Material &amp; Wages) work on Kharma Naya Bazar RHD-Tilokpur Mollapara Sarak at Ch. 0.00-2190.00m Dewangonj Upazila, Jamalpur district (4 nos LCS worker)</t>
  </si>
  <si>
    <t>PRO/JAM/DEW/RMP/19-20/MW-99</t>
  </si>
  <si>
    <t>PRO/JAM/DEW/RMP/19-20/MW-100</t>
  </si>
  <si>
    <t>PRO/JAM/DEW/RMP/19-20/MW-101</t>
  </si>
  <si>
    <t>PRO/JAM/DEW/RMP/19-20/MW-102</t>
  </si>
  <si>
    <t>Rural road maintenance by
LCS (Material &amp; Wages) work on Kharma Naya Bazar RHD- Molomgonj Bazar Vhatipara Sarak at Ch. 0.00-1500.00m Dewangonj Upazila, Jamalpur District (3 nos LCS worker)</t>
  </si>
  <si>
    <t>Rural road maintenance by
LCS (Material &amp; Wages) work on Pathorerchar RHD - Sanandabari GC Road at Ch. 0.00-1000.00m Dewangonj Upazila, Jamalpur District (2 nos LCS worker)</t>
  </si>
  <si>
    <t>LCS-1, LCS-2</t>
  </si>
  <si>
    <t>PRO/RAN/KAU/MM/19-20/W- 107</t>
  </si>
  <si>
    <t>(i) Rural road maintenance by LCS (Material &amp; Wages) work on Char Nohali Bridger Bazar- Minar Bazar via Ashrayon Bazar (Bager hat) Sarak at Gangachara Upazila, Rangpur District, under PROVATi³ Project, LGED, Dhaka.
(ii) Rural road maintenance by LCS (Material &amp; Wages) work on Kutub hat(konabari) - Khamer mohona GPS via uttor kishamot Gonesh GPS Sarak at Gangachara Upazila, Rangpur District, under PROVATi³ Project, LGED, Dhaka.
(iii) Rural road maintenance by LCS (Material &amp; Wages) work on Bagerhat to Sankordho Hafazia Madrasha Sarak at Kaunia Upazila, Rangpur District, under PROVATi³ Project, LGED, Dhaka. (Length 1.000Km)</t>
  </si>
  <si>
    <t>Rural road maintenance by LCS (Material &amp; Wages) work on Sarai UP-Bhahishwler more Bazar via Naira Pry. School Sarak at Kaunia Upazila, Rangpur District, under PROVATi³ Project, LGED, Dhaka.</t>
  </si>
  <si>
    <t>PRO/RAN/GAN/RMP/19-20/MW-108</t>
  </si>
  <si>
    <t>PRO/RAN/KAU/RMP/19-20/MW-109</t>
  </si>
  <si>
    <t>185275228
185275241
185275115</t>
  </si>
  <si>
    <t>Estimate of Wages for Rural road maintenance by LCS (Material &amp; Wages) work on Mollahat-Panchim side of Mogholbacha UP simana road at Ulipur Upazila, Kurigram District, under PROVATi³ Project, LGED, Dhaka.   (Length 4.000Km)</t>
  </si>
  <si>
    <t>PRO/KUR/ULI/RMP/19-20/MW-112</t>
  </si>
  <si>
    <t>PRO/KUR/ULI/RMP/19-20/MW-111</t>
  </si>
  <si>
    <t>Estimate of Wages for Rural road maintenance by LCS (Material &amp; Wages) work on Panchgachi Bazer-Nayani Para Sarak at Kurigram Sadar Upazila, Kurigram District, under PROVATi³ Project, LGED, Dhaka. (Length 1.650Km)</t>
  </si>
  <si>
    <t>Construction of Jatiner Hat Upazila: Sadar, District: Kurigram (03 nos LCS group)</t>
  </si>
  <si>
    <t>Md.Shoeb Hossain Mona, Gaibandha</t>
  </si>
  <si>
    <t>WO Issued</t>
  </si>
  <si>
    <t>M/S. Bilkis Enterprise &amp; Md. Mizanur Rahman, Maderganj, Jamalpur.</t>
  </si>
  <si>
    <t>Taheti &amp; Shital (ZV), Kamal kachnu, Rangpur</t>
  </si>
  <si>
    <t>18-03-20</t>
  </si>
  <si>
    <t>Md. Abdul Hossain, Ghoramara Rangpur.</t>
  </si>
  <si>
    <t>GRP &amp; RT (ZV), GL Roy Road, Rangpur.</t>
  </si>
  <si>
    <t>30-04-20</t>
  </si>
  <si>
    <t>29-04-21</t>
  </si>
  <si>
    <t>15-04-20</t>
  </si>
  <si>
    <t>22-04-20</t>
  </si>
  <si>
    <t>21-04-21</t>
  </si>
  <si>
    <t>24-12-20</t>
  </si>
  <si>
    <t>13-05-2020
05-05-2021</t>
  </si>
  <si>
    <t>LE &amp;ME (JV) Islampur, Jamalpur</t>
  </si>
  <si>
    <t>All Item Completed.</t>
  </si>
  <si>
    <t>Ch. 2.000-4.000km  sand filling  completed. AS Layer Running.</t>
  </si>
  <si>
    <t>Tender evaluation on going</t>
  </si>
  <si>
    <t>Md.Abul Hossain, Shaheb Bazar,Groramara,Rajshahi.</t>
  </si>
  <si>
    <t>Estimate of Wages for Rural road maintenance by LCS (Material &amp; Wages) work on Kapashia UP Office to Kashim Bazar- WAPDA Embankment via H/O Nesab Chairman (Kajir Char Ahammed Nagar Bazar) road, at Ch. 00-2300m.</t>
  </si>
  <si>
    <t>PRO/GAI/SUN/RMP/19-20/ MW-113</t>
  </si>
  <si>
    <t>PRO/GAI/GAI_S/RMP/19-20/ MW-114</t>
  </si>
  <si>
    <t>Estimate of Wages for Rural road maintenance by LCS (Material &amp; Wages) work on Salam bazar- Balata bazar via Mouja malibari Eidgah at ch. 00-2500m</t>
  </si>
  <si>
    <t>PRO/GAI/GAI_S/RMP/19-20/ MW-115</t>
  </si>
  <si>
    <t>132823009
132823008
132823001
132823004
132823006</t>
  </si>
  <si>
    <t>1. Estimate of Wages for Rural road maintenance by LCS (Material &amp; Wages) work on Naldanga G.C.-Ramzibon U.P. office. Road at ch. 00-780m.
2. Idilpur U.P. office-Dhaperhat U.P. office road at ch. 00-2000m.
3. Khorda Rasulpur-chandiapur roadat ch. 00-1020m.
4. Bhatgram U.P office-Jamalpur Bazar at ch.00-2000m.
5 Chandiapur bazar-Rahmatpur GC via Rasulpur bazar at ch.00-2000m.</t>
  </si>
  <si>
    <t>780
2000
1020
2000
2000</t>
  </si>
  <si>
    <t>0.00
0.00
0.00
0.00
0.00</t>
  </si>
  <si>
    <t>132885022
132885175</t>
  </si>
  <si>
    <t>PRO/GAI/SAG/RMP/19-20/ MW-116</t>
  </si>
  <si>
    <t>1. Estimate of Wages for Rural road maintenance by LCS (Material &amp; Wages) work on Dighal Kandi- Digholkandi H/O Sonaullah Mirja at ch.00-2700m.
2. Chakili H/O Vikku sarker - Folia Bazar road at ch. 00-1900m.</t>
  </si>
  <si>
    <t>0.00
0.00</t>
  </si>
  <si>
    <t>2700
1900</t>
  </si>
  <si>
    <t>PRO/GAI/SAG/RMP/19-20/ MW-117</t>
  </si>
  <si>
    <t>132213003
132213011
132214050
132215025
132215037</t>
  </si>
  <si>
    <t>1. Estimate of Wages for Rural road maintenance by LCS (Material &amp; Wages) work on Erandabari U.P H/Q-Algarchar bazar at ch.1170-2250m.
2. Fulchari UP H/Q-Kalurpara kheya ghat via Parul govt. P/S at ch.00-2500m.
3. Purba Fulchari Notun Hat - Kheya ghat via Adarsa gram at ch.1170-2000m.
4. Pachim Khatiamary H/O Jalal Member-Gucha gram at ch.00-1000m.
5 Uttar khatiamari H/O Moksed- (H/O Jafor) Dhakin khatiamary at ch.00-950m.</t>
  </si>
  <si>
    <t>1170
0.00
1170
0.00
0.00</t>
  </si>
  <si>
    <t>2250
2500
2000
1000
950</t>
  </si>
  <si>
    <t>Maintenance by LCS</t>
  </si>
  <si>
    <t>UPDATE after WO</t>
  </si>
  <si>
    <t>PRO/NIL/DIM/UNR/19-20/W-119</t>
  </si>
  <si>
    <t>PRO/NIL/JAL/VR/19-20/W-120</t>
  </si>
  <si>
    <t>Improvement of Bituminous carpeting Road of Naotara U.P Office-Motirbazar Rd. Ch: 950m-3250m including Construction of 1Nos 1x1.50mx 1.50 m U-Drain  at  Ch. 1159m and 2Nos 1mX0.6250mX 0.60m m  U-Drain at Ch. 1389m under Upazila: Dimla, Dist: Nilphamari</t>
  </si>
  <si>
    <t xml:space="preserve">Improvement of Bituminous Carpeting Road on Dakhin Sonakhuli-Dalia Taltola road Ch: 2150m-3650m including 2Nos 1x1.50mx 1.50 m  U-Drain at Ch.Ch: 2388 m &amp; 2630m and 2Nos 1x0.6250mx 0.60m m  U-Drain at Ch: 2210 m &amp; 2270m under Upazila: Dimla, Dist: Nilphamari </t>
  </si>
  <si>
    <t>Improvement of  HBB Road on Sovangong Bazar- Astaf Ali House via Azgar rice mill road, under Balapara union Ch: 330m-1385 m Under  Upazila: Dimla, District:Nilphamari.</t>
  </si>
  <si>
    <t>PRO/NIL/DIM/VR/19-20/W-121</t>
  </si>
  <si>
    <t>PRO/NIL/DIM/VR/19-20/W-125</t>
  </si>
  <si>
    <t>Improvement of  Sonakhuli high School -Vendabari Road Ch: 00m-2155 m including 1Nos 1x3.00mx2.00m RCC. Box Culvert at Ch: 607m and  2Nos 1x1.50mx1.50m. RCC.Box Culvert at Ch: 720 m &amp; 1167m and 1Nos 2x3.00mx2.00m RCC. Box Culvert at Ch: 206m Under  Upazila: Dimla, District:Nilphamari.</t>
  </si>
  <si>
    <t>Gouribala and Bimala Rani</t>
  </si>
  <si>
    <t>Sagorika Bala and Anju Begum</t>
  </si>
  <si>
    <t>Joymala begum and Beuty Begum</t>
  </si>
  <si>
    <t>Construction of  Milon Bazar Upazila: Madarganj, Dist:Jamalpur (02 nos LCS group)</t>
  </si>
  <si>
    <t xml:space="preserve">PRO/JAM/MAD/ LM/19-20/W- 126 </t>
  </si>
  <si>
    <t>PRO/KURI/SAD/LM/19-20/W-110</t>
  </si>
  <si>
    <t>Ground Raising : Earth Work On Going.  Est. Approved on 26-12-19</t>
  </si>
  <si>
    <t>Male Toilet : (Septic Tank &amp; Soak Well) on Going.Female : Earrth Work On Going. Est. Approved on 20-11-19</t>
  </si>
  <si>
    <t>Multipurpose Shed : Column On Going.Est. Approved on 20-11-19</t>
  </si>
  <si>
    <t>Contact will be signed soon. Estimate approved on 19-03-20</t>
  </si>
  <si>
    <t>Ch. 1200-2000km HBB completed. Ch.2000-2250 Running.</t>
  </si>
  <si>
    <t>কার্পেটিং শেষ। টার্পিং এর কাজ চলমান।</t>
  </si>
  <si>
    <t>15-04-2020</t>
  </si>
  <si>
    <t>22-04-2020</t>
  </si>
  <si>
    <t>21-04-2021</t>
  </si>
  <si>
    <t>প্যালাসাইডিং এর পোষ্ট এর কাজ চলমান। প্রি-ওয়াক নেওয়া হবে।</t>
  </si>
  <si>
    <t>WveøyweGg G KvR Pjgvb|</t>
  </si>
  <si>
    <t>24-03-2021</t>
  </si>
  <si>
    <t>Sand filling চলমান।</t>
  </si>
  <si>
    <t>WBM &amp; Structure completed</t>
  </si>
  <si>
    <t>WBM &amp; Structure ongoing</t>
  </si>
  <si>
    <t>1 km WBM Complete and 0.95km maintenance stoped</t>
  </si>
  <si>
    <t>Revised estimate decision pending</t>
  </si>
  <si>
    <t>package holded</t>
  </si>
  <si>
    <t>LCS Team appointed,Estimate approved on 19-03-20</t>
  </si>
  <si>
    <r>
      <t xml:space="preserve">Ch. 0.00-1.020km  sand filling , Sub-base &amp; WBM completed.  </t>
    </r>
    <r>
      <rPr>
        <b/>
        <sz val="11"/>
        <color theme="1"/>
        <rFont val="Calibri"/>
        <family val="2"/>
        <scheme val="minor"/>
      </rPr>
      <t>[Time Extension/Performcane Security Procedure Under Process ]</t>
    </r>
  </si>
  <si>
    <t>Ch. 0.00-2.000km  sand filling  completed. AS Layer Running. [ Time Extension/Performcane Procedure Security Under Process ]</t>
  </si>
  <si>
    <t xml:space="preserve">  Sand filling &amp; Sub-base Up to 1950m, WMB 1950m Running .3 Nos U-Drain/1.Nos Cross Drain Completed,Palisading work 400m Completed . [ Time Extension/Performcane Security Procedure Under Process ]</t>
  </si>
  <si>
    <t xml:space="preserve"> Ch.0.00-2.725km  Sand filling work Completad, Sub-base Work running &amp; wbm 1.000km RUNNING. [ Time Extension/Performcane Security Under Process ]</t>
  </si>
  <si>
    <t xml:space="preserve"> Ch. 1.000-4.000km Sand Filling, AS layer &amp; WBM Completed,9 Nos U-Drain Completed. [ Time Extension/Performcane Security Procedure Under Process ]</t>
  </si>
  <si>
    <r>
      <rPr>
        <sz val="11"/>
        <color theme="1"/>
        <rFont val="Calibri"/>
        <family val="2"/>
        <scheme val="minor"/>
      </rPr>
      <t>XEN issued letter to Contractor RE: Time ext./performance Security</t>
    </r>
    <r>
      <rPr>
        <sz val="11"/>
        <color theme="1"/>
        <rFont val="SutonnyMJ"/>
      </rPr>
      <t xml:space="preserve">
WvweøDweGg Gi KvR Pigvb|</t>
    </r>
  </si>
  <si>
    <r>
      <rPr>
        <sz val="11"/>
        <color theme="1"/>
        <rFont val="Calibri"/>
        <family val="2"/>
        <scheme val="minor"/>
      </rPr>
      <t>XEN issued letter to Contractor RE: Time ext./performance Security</t>
    </r>
    <r>
      <rPr>
        <sz val="11"/>
        <color theme="1"/>
        <rFont val="SutonnyMJ"/>
      </rPr>
      <t xml:space="preserve">
সাববেজ চলমান</t>
    </r>
  </si>
  <si>
    <t>Mst Sahida Khatun and Mst. Merina Begum (LCS-1)/Mst. Dolena and Mst. Sheuli Begum(LCS-2)</t>
  </si>
  <si>
    <t>Contact signed on 21-7-20.Estimate approved on 15-03-20</t>
  </si>
  <si>
    <t>16-06-2020
31-12-2020 (xen sent time ext. prayer)</t>
  </si>
  <si>
    <t>Improvement of   Bazar Gate of Nazimkhan Union- Dangghat Kali Mondir via Ratiram Pathanpara GPS Road. road Ch: 0.0m-1580m  including Construction of 1Nos 0.625m x 0.625m  U-Drain at Ch: 427 m Under  Upazila: Rajarhat, District:Kurigram.</t>
  </si>
  <si>
    <t>PRO/KURI/RAJA/VR/
19-20/W-130</t>
  </si>
  <si>
    <t>Estimate approved on 20-7-20</t>
  </si>
  <si>
    <t>2020-21</t>
  </si>
  <si>
    <t>01-06-2020
15-02-2021</t>
  </si>
  <si>
    <t>02-07-2020
31-12-2020</t>
  </si>
  <si>
    <t>27-05-2020
31-11-2020</t>
  </si>
  <si>
    <t>25-06-2020
27-12-2020</t>
  </si>
  <si>
    <t>13-05-2020
31-12-2020</t>
  </si>
  <si>
    <t>সাববেজ চলমান</t>
  </si>
  <si>
    <t>অগ্রিম কিস্তি 50% প্রদান করা হয়েছে। ভ্যাট, আইটি, ল্যাব ও 10% ঠিকাদারের মুনাফা কেটে রাখা হয়েছে। (5,00,000.00 টাকার চাহিদার মধ্যে)। Est Approved on 21-11-19</t>
  </si>
  <si>
    <t>LCS Training Completed. Contract will be signed soon, Est Approved on 21-11-19</t>
  </si>
  <si>
    <t>ফাইনাল বিল হয়েছে।</t>
  </si>
  <si>
    <t>ফাইনাল বিল প্রেরন করেছেন।</t>
  </si>
  <si>
    <t>বাজার পরিদর্শন করে চুড়ান্ত মাষ্টার প্লান সংশ্লিষ্ট ব্যক্তিবর্গের মতামত গ্রহন করে পরবর্তী প্রয়োজনীয় ব্যবস্থা গ্রহনের জন্য প্রকল্প মহোদয় বরাবর প্রেরন করা হয়েছে।</t>
  </si>
  <si>
    <t>ফাইনাল বিল হয়েছে। জামানত প্রদান করা হয়েছে।</t>
  </si>
  <si>
    <t>ফাইনাল বিল হয়েছে। ‡cf‡g›U Gi mKj †jqv‡ii KvR mgvß n‡q‡Q| BD‡Wªb Gi KvR mgvß n‡q‡Q|‡cÖv‡Uw±f IqvK© Gi KvR †kl n‡q‡Q, Nvm jvMv‡bv nqwb| mg¯Í wej wRIwe n‡Z cÖ`vb Kiv i‡q‡Q|</t>
  </si>
  <si>
    <t>‡cf‡g›U Gi mKj ‡jqv‡ii KvR mgvß| gvwU I Uvwc©s Gi KvR Aviv¤¢ Ki‡e||জামানত ‡`Iqv n‡q‡Q|</t>
  </si>
  <si>
    <t>Mst. Ayouli Begum &amp; Mst. Anufa Begum (LCS-01)</t>
  </si>
  <si>
    <t>Contract agreement signed. Estimate approved on 15-3-20</t>
  </si>
  <si>
    <t>Mst. Rabeya Khatun &amp; Mst. Rugina Begum</t>
  </si>
  <si>
    <t>Contract agreement signed of package #2, other  2 nos packages contract agreement is under process. Estimate approved on 15-3-20</t>
  </si>
  <si>
    <t>PRO/GAI/SAD/UNR/
20-21/W-136</t>
  </si>
  <si>
    <t>PRO/GAI/SAG/UNR/20-21/W-135</t>
  </si>
  <si>
    <t>Improvement of Bituminous carpeting Road on Pulbandhi Bazar-Ramchandrapur UP Office via Bloali UP office &amp; Gonirjan Bridge Road at Ch.7627m-8057m Under Gaibandha Sadar Upazila, District Gaibandha. id 132243029</t>
  </si>
  <si>
    <t>Improvement of  Singimari Nebru House-Uttor Baraipara Masque Rd. Road Ch: 1150m -3260m including  Construction of 2Nos 7.00x 0.900m x 0.900m  Cross-Drain  at  Ch: 2122 m &amp; 2952m Under  Upazila: Hatibandha, District:Lalmonirhat.</t>
  </si>
  <si>
    <t>PRO/LAL/HATI/VR/19-20/W-127</t>
  </si>
  <si>
    <t>Estimate approved on July-20</t>
  </si>
  <si>
    <t>Estimate approved on June-20</t>
  </si>
  <si>
    <t>i) Jongra UP office (Futir Doba) to Shafinagar hat road.
Ii) Aftab More to Shofinogorhat via Hosnabad Community Clinic &amp; Mokbul Jahanara Hossain GPS road.
iii) Olerpar to Dahagram Chairman bari road.</t>
  </si>
  <si>
    <t>152703020
152705151
152705098</t>
  </si>
  <si>
    <t>PRO/LAL/PAT/RMP/20-21/ MW-131</t>
  </si>
  <si>
    <t>PRO/RAN/KAU/VR/20-21/W-137</t>
  </si>
  <si>
    <t>Improvement of Bituminous carpeting on Jummarpar R&amp;H - Mirbag Gramen Bank More Bazar. Road at Ch:00m-1482m including Construction of  2Nos 0.625x0.625 m U-Drain  at Ch:315m &amp; 465m Under Kaunia Upazila , District: Rangpur.</t>
  </si>
  <si>
    <t>Estimate approved on 16-8-20</t>
  </si>
  <si>
    <t>PRO/RAN/KAU/VR/20-21/W-138</t>
  </si>
  <si>
    <t>Improvement of Bituminous carpeting Road on Topical GC hat - Branter bazar via Gopidanga GPS. Road at Ch: 00m-2785m including Construction of 3Nos 0.625x0.625 m Drainage Structure at Ch:640m,1383m &amp;1814m and 1Nos 1x1.500x1.50 m RCC Box Culvert at Ch: 551m and 1x2.00x2.00 m RCC Box Culvert at Ch: 128m 2x4.50x4.00 m RCC Box Culvert at Ch: 910m and 3x4.50x4.00 m RCC Box Culvert at Ch: 1607m Under Under Kaunia Upazila , District: Rangpur.</t>
  </si>
  <si>
    <t>173123014
173124012
173125089
173124082
173124083</t>
  </si>
  <si>
    <t>i)Naotara U.P. Office-Motirbazar RD at ch. 3200-6400 m.
ii)DakhinSonakhuli-DaliaTaltola at ch. 1500-3750 m.
iii)Kakina Chapani Madrasha-Tista Main Canal at ch. 2700-3500 m.
iv)Dkhin Sonakhuli-Vajonchur via Khamatpara at ch. 2000-4500 m.
v)Sonakhuli High School- Vendabari at ch. 2500-3800 m.</t>
  </si>
  <si>
    <t>3200
1500
2700
2000
2500</t>
  </si>
  <si>
    <t>6400
3750
3500
4500
3800</t>
  </si>
  <si>
    <t>PRO/NIL/DIM/RMP/20-21/ MW-128</t>
  </si>
  <si>
    <t>PRO/NIL/JAL/RMP/20-21/ MW-129</t>
  </si>
  <si>
    <t>i)WDB Bundh to WDB Bundh via Moratista Syphon at ch. 00-1215 m.
ii)Moratista Syphon to WDB Bundh ch. 00-1506 m.</t>
  </si>
  <si>
    <t>1215
1506</t>
  </si>
  <si>
    <t>PRO/KUR/RAJA/RMP/19-20/ MW-123</t>
  </si>
  <si>
    <t>PRO/KUR/RAJIRMP/19-20/ MW-124</t>
  </si>
  <si>
    <t xml:space="preserve">i)Kawnia Ghat-Kaggipara G.P. School
</t>
  </si>
  <si>
    <t>i)Amtoli Bazar to Sakhoa GPS road.
ii)Dino Bazar rail line to Amtail Bazar via Narayam Nember House.</t>
  </si>
  <si>
    <t>i) Boraidangi Collage Road.</t>
  </si>
  <si>
    <t>Estimate approved on 16-7-20</t>
  </si>
  <si>
    <t>1800
1000</t>
  </si>
  <si>
    <t>Estimate approved on 15-7-20</t>
  </si>
  <si>
    <t>0
-
0</t>
  </si>
  <si>
    <t>1000
-
1500</t>
  </si>
  <si>
    <t>PRO/KUR/KUR_S/RMP/19-20/ MW-122</t>
  </si>
  <si>
    <t>173365064
173365066</t>
  </si>
  <si>
    <t>149775054
149774065</t>
  </si>
  <si>
    <t>PRO/LAL/HATI/VR-HBB/20-21/W-139</t>
  </si>
  <si>
    <t>Improvement of Karbalardighi R&amp;H Road-Dakhalibandha Hat Road. Road Ch: 0.00m-2550.00m including Construction of 2Nos 2.00m x 1.50m  Box culvert on  Karbalardighi R&amp;H Road-Dakhalibandha Hat Road. C/D st Ch: 1072 m &amp; 2500m. Under Upazila: Hatibandha, District:Lalmonirhat.</t>
  </si>
  <si>
    <t>PRO/LAL/PAT/MM/20-21/W-132</t>
  </si>
  <si>
    <t>Construction of Sharkarar Hat (LCS-1,2,3)</t>
  </si>
  <si>
    <t>Estimate approved on 13-8-20</t>
  </si>
  <si>
    <t>Construction of Nawdabash Hat (LCS-1,2,3)</t>
  </si>
  <si>
    <t>PRO/LAL/HAT/MM/20-21/W-133</t>
  </si>
  <si>
    <t>Construction of Muktijoddha Bazar (LCS-1,2,3)</t>
  </si>
  <si>
    <t>Estimate approved on 20-8-20</t>
  </si>
  <si>
    <t>PRO/LAL/HAT/LM/20-21/W-134</t>
  </si>
  <si>
    <t>ফাইনাল বিল পেশ করেছেন এবং ব্যংক গারান্টি বৃ্ধি করেছেন 16/01/2021 ইং পর্যন্ত।</t>
  </si>
  <si>
    <t>02-04-2020
16-01-2021</t>
  </si>
  <si>
    <t>500m সাববেজ চলমান</t>
  </si>
  <si>
    <t xml:space="preserve">ফাইনাল বিল পেশ করেছেন </t>
  </si>
  <si>
    <t>Evaluation ongoing, Tender opening date 13-08-20,Estimate Approved on 15-06-20</t>
  </si>
  <si>
    <t>05-07-2020
12-08-2020</t>
  </si>
  <si>
    <t>Ch:  0.1000-2.276km Box Cutting Completed,Sand Filling Running.</t>
  </si>
  <si>
    <r>
      <t xml:space="preserve">Ch. 0.00-2.190km  sand filling  Sub-base &amp; WBM completed,3 Nos U-Drain completed. Turffing Work Running. </t>
    </r>
    <r>
      <rPr>
        <b/>
        <sz val="11"/>
        <color theme="1"/>
        <rFont val="Calibri"/>
        <family val="2"/>
        <scheme val="minor"/>
      </rPr>
      <t>[ Time Extension/Performcane Security Procedure Under Process ]</t>
    </r>
  </si>
  <si>
    <t>29-05-2020
26-02-2021</t>
  </si>
  <si>
    <t>28-05-2020
31-01-2021</t>
  </si>
  <si>
    <t>21-05-2020
21-11-2020</t>
  </si>
  <si>
    <t>29-05-2020
28-02-2021</t>
  </si>
  <si>
    <t>All Item has been Completed. Final bill sent to HQ</t>
  </si>
  <si>
    <t xml:space="preserve"> Box Cutting Completed,Sand Filling Running.</t>
  </si>
  <si>
    <t>Box Cutting Completed.</t>
  </si>
  <si>
    <t>LCS team formation ongoing, Estimate approved on 19-03-20</t>
  </si>
  <si>
    <t>LCS group formed. Contact will be signed by this month. Estimate Approved on 5-3-20</t>
  </si>
  <si>
    <t xml:space="preserve">LCS team Work on going, </t>
  </si>
  <si>
    <t>LCS team Work on going</t>
  </si>
  <si>
    <t>WBM Running</t>
  </si>
  <si>
    <t>ISG on going</t>
  </si>
  <si>
    <t xml:space="preserve">Work Completed. </t>
  </si>
  <si>
    <t>Work Complete</t>
  </si>
  <si>
    <t>WBM Complete.    Mobilization for Carpeting.</t>
  </si>
  <si>
    <t>Cross Drain &amp; Pallisiding work Complete</t>
  </si>
  <si>
    <t>1500m WBM Complete.          1200m AS Complete.   ISG on going</t>
  </si>
  <si>
    <t>NOA Issued</t>
  </si>
  <si>
    <t>M/S Mafi Construction='Civil Works'!I19</t>
  </si>
  <si>
    <t>M/S Sizin Traders</t>
  </si>
  <si>
    <t>Khademul Islam Jewel</t>
  </si>
  <si>
    <t>M/S Mafi Construction Sadullapur, Gaibandha</t>
  </si>
  <si>
    <t>MD. SHAHID RANA JV</t>
  </si>
  <si>
    <t>Md.Shamim Ahammed Mondal JV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</si>
</sst>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0.000"/>
    <numFmt numFmtId="167" formatCode="0.00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Times New Roman"/>
      <family val="1"/>
    </font>
    <font>
      <sz val="9"/>
      <name val="Times New Roman"/>
      <family val="1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entury Gothic"/>
      <family val="2"/>
    </font>
    <font>
      <sz val="9"/>
      <color indexed="10"/>
      <name val="Calibri"/>
      <family val="2"/>
    </font>
    <font>
      <sz val="9"/>
      <name val="Calibri"/>
      <family val="2"/>
    </font>
    <font>
      <sz val="9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0" tint="-0.14999847407452621"/>
      <name val="Calibri"/>
      <family val="2"/>
      <scheme val="minor"/>
    </font>
    <font>
      <sz val="9"/>
      <color rgb="FFFF0000"/>
      <name val="Calibri"/>
      <family val="2"/>
      <scheme val="minor"/>
    </font>
    <font>
      <sz val="8"/>
      <name val="Arial"/>
      <family val="2"/>
    </font>
    <font>
      <sz val="8"/>
      <color theme="1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SutonnyMJ"/>
    </font>
    <font>
      <sz val="11"/>
      <name val="SutonnyMJ"/>
    </font>
    <font>
      <sz val="10"/>
      <color theme="1"/>
      <name val="SutonnyMJ"/>
    </font>
    <font>
      <b/>
      <sz val="9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theme="1"/>
      <name val="SutonnyMJ"/>
      <family val="2"/>
    </font>
    <font>
      <sz val="8"/>
      <color theme="1"/>
      <name val="SutonnyMJ"/>
    </font>
    <font>
      <i/>
      <sz val="9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8F8F"/>
        <bgColor indexed="64"/>
      </patternFill>
    </fill>
    <fill>
      <patternFill patternType="solid">
        <fgColor rgb="FFFFDDDD"/>
        <bgColor indexed="64"/>
      </patternFill>
    </fill>
    <fill>
      <patternFill patternType="solid">
        <fgColor rgb="FFFFFF8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D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0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justify" vertical="center" wrapText="1"/>
    </xf>
    <xf numFmtId="43" fontId="0" fillId="0" borderId="1" xfId="1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4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43" fontId="1" fillId="0" borderId="1" xfId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9" fontId="1" fillId="0" borderId="1" xfId="2" applyFont="1" applyBorder="1" applyAlignment="1">
      <alignment vertical="center"/>
    </xf>
    <xf numFmtId="0" fontId="1" fillId="0" borderId="1" xfId="0" applyFont="1" applyBorder="1"/>
    <xf numFmtId="9" fontId="1" fillId="0" borderId="1" xfId="2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Fill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4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justify" vertical="center" wrapText="1"/>
    </xf>
    <xf numFmtId="0" fontId="0" fillId="0" borderId="2" xfId="0" applyBorder="1"/>
    <xf numFmtId="43" fontId="0" fillId="0" borderId="2" xfId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9" fontId="1" fillId="0" borderId="2" xfId="2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9" fontId="1" fillId="0" borderId="2" xfId="2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2" fontId="9" fillId="0" borderId="1" xfId="0" applyNumberFormat="1" applyFont="1" applyBorder="1" applyAlignment="1">
      <alignment horizontal="center" vertical="center"/>
    </xf>
    <xf numFmtId="43" fontId="9" fillId="0" borderId="1" xfId="1" applyFont="1" applyBorder="1" applyAlignment="1">
      <alignment horizontal="center" vertical="center"/>
    </xf>
    <xf numFmtId="43" fontId="9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9" fontId="7" fillId="0" borderId="1" xfId="2" applyFont="1" applyBorder="1" applyAlignment="1">
      <alignment horizontal="center" vertical="center"/>
    </xf>
    <xf numFmtId="9" fontId="7" fillId="0" borderId="1" xfId="2" applyFont="1" applyBorder="1" applyAlignment="1">
      <alignment vertical="center"/>
    </xf>
    <xf numFmtId="43" fontId="10" fillId="0" borderId="1" xfId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3" fontId="9" fillId="0" borderId="1" xfId="1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0" fillId="0" borderId="1" xfId="0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7" xfId="0" applyBorder="1" applyAlignment="1">
      <alignment horizontal="right"/>
    </xf>
    <xf numFmtId="164" fontId="0" fillId="0" borderId="6" xfId="1" applyNumberFormat="1" applyFont="1" applyBorder="1" applyAlignment="1">
      <alignment horizontal="right" vertical="center"/>
    </xf>
    <xf numFmtId="0" fontId="1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top" wrapText="1"/>
    </xf>
    <xf numFmtId="2" fontId="9" fillId="5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top" wrapText="1"/>
    </xf>
    <xf numFmtId="2" fontId="8" fillId="3" borderId="1" xfId="0" applyNumberFormat="1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textRotation="90" wrapText="1"/>
    </xf>
    <xf numFmtId="0" fontId="0" fillId="4" borderId="2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43" fontId="0" fillId="0" borderId="0" xfId="0" applyNumberFormat="1"/>
    <xf numFmtId="0" fontId="7" fillId="0" borderId="1" xfId="0" applyFont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43" fontId="7" fillId="0" borderId="1" xfId="1" applyFont="1" applyFill="1" applyBorder="1" applyAlignment="1">
      <alignment horizontal="center" vertical="center"/>
    </xf>
    <xf numFmtId="9" fontId="7" fillId="0" borderId="1" xfId="2" applyFont="1" applyFill="1" applyBorder="1" applyAlignment="1">
      <alignment horizontal="center" vertical="center"/>
    </xf>
    <xf numFmtId="43" fontId="9" fillId="0" borderId="1" xfId="1" applyFont="1" applyBorder="1" applyAlignment="1">
      <alignment vertical="center"/>
    </xf>
    <xf numFmtId="165" fontId="7" fillId="0" borderId="1" xfId="1" applyNumberFormat="1" applyFont="1" applyBorder="1" applyAlignment="1">
      <alignment horizontal="center" vertical="center"/>
    </xf>
    <xf numFmtId="14" fontId="9" fillId="0" borderId="9" xfId="0" quotePrefix="1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43" fontId="9" fillId="0" borderId="8" xfId="1" applyFont="1" applyBorder="1" applyAlignment="1">
      <alignment horizontal="center" vertical="center"/>
    </xf>
    <xf numFmtId="43" fontId="9" fillId="0" borderId="8" xfId="0" applyNumberFormat="1" applyFont="1" applyBorder="1" applyAlignment="1">
      <alignment vertical="center"/>
    </xf>
    <xf numFmtId="43" fontId="7" fillId="0" borderId="8" xfId="1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9" fontId="7" fillId="0" borderId="8" xfId="2" applyFont="1" applyBorder="1" applyAlignment="1">
      <alignment horizontal="center" vertical="center"/>
    </xf>
    <xf numFmtId="0" fontId="1" fillId="0" borderId="10" xfId="0" applyFont="1" applyBorder="1"/>
    <xf numFmtId="2" fontId="9" fillId="0" borderId="8" xfId="0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0" fontId="0" fillId="5" borderId="0" xfId="0" applyFill="1"/>
    <xf numFmtId="0" fontId="9" fillId="5" borderId="0" xfId="0" applyFont="1" applyFill="1" applyBorder="1" applyAlignment="1">
      <alignment horizontal="right" vertical="center"/>
    </xf>
    <xf numFmtId="2" fontId="17" fillId="5" borderId="10" xfId="0" applyNumberFormat="1" applyFont="1" applyFill="1" applyBorder="1" applyAlignment="1">
      <alignment horizontal="right" vertical="center" wrapText="1"/>
    </xf>
    <xf numFmtId="1" fontId="8" fillId="5" borderId="8" xfId="0" applyNumberFormat="1" applyFont="1" applyFill="1" applyBorder="1" applyAlignment="1">
      <alignment horizontal="left" vertical="center" wrapText="1"/>
    </xf>
    <xf numFmtId="0" fontId="0" fillId="5" borderId="0" xfId="0" applyFill="1" applyAlignment="1">
      <alignment vertical="center"/>
    </xf>
    <xf numFmtId="0" fontId="7" fillId="5" borderId="0" xfId="0" applyFont="1" applyFill="1" applyAlignment="1">
      <alignment horizontal="left" vertical="center"/>
    </xf>
    <xf numFmtId="9" fontId="15" fillId="5" borderId="1" xfId="2" applyFont="1" applyFill="1" applyBorder="1" applyAlignment="1">
      <alignment horizontal="center" vertical="center"/>
    </xf>
    <xf numFmtId="0" fontId="0" fillId="5" borderId="8" xfId="0" applyFill="1" applyBorder="1" applyAlignment="1">
      <alignment vertical="center"/>
    </xf>
    <xf numFmtId="0" fontId="9" fillId="5" borderId="8" xfId="0" applyFont="1" applyFill="1" applyBorder="1" applyAlignment="1">
      <alignment horizontal="right" vertical="center"/>
    </xf>
    <xf numFmtId="0" fontId="7" fillId="5" borderId="8" xfId="0" applyFont="1" applyFill="1" applyBorder="1" applyAlignment="1">
      <alignment horizontal="left" vertical="center"/>
    </xf>
    <xf numFmtId="0" fontId="0" fillId="5" borderId="10" xfId="0" applyFill="1" applyBorder="1"/>
    <xf numFmtId="0" fontId="0" fillId="0" borderId="3" xfId="0" applyBorder="1"/>
    <xf numFmtId="0" fontId="0" fillId="0" borderId="10" xfId="0" applyBorder="1"/>
    <xf numFmtId="0" fontId="18" fillId="0" borderId="1" xfId="0" applyFont="1" applyBorder="1"/>
    <xf numFmtId="1" fontId="18" fillId="0" borderId="1" xfId="0" applyNumberFormat="1" applyFont="1" applyBorder="1"/>
    <xf numFmtId="2" fontId="18" fillId="0" borderId="1" xfId="0" applyNumberFormat="1" applyFont="1" applyBorder="1"/>
    <xf numFmtId="9" fontId="18" fillId="0" borderId="1" xfId="0" applyNumberFormat="1" applyFont="1" applyBorder="1"/>
    <xf numFmtId="164" fontId="18" fillId="0" borderId="1" xfId="1" applyNumberFormat="1" applyFont="1" applyBorder="1" applyAlignment="1">
      <alignment horizontal="center" vertical="center"/>
    </xf>
    <xf numFmtId="9" fontId="18" fillId="0" borderId="1" xfId="2" applyFont="1" applyBorder="1"/>
    <xf numFmtId="9" fontId="0" fillId="0" borderId="0" xfId="2" applyFont="1"/>
    <xf numFmtId="0" fontId="18" fillId="0" borderId="0" xfId="0" applyFont="1"/>
    <xf numFmtId="9" fontId="19" fillId="0" borderId="0" xfId="2" applyFont="1"/>
    <xf numFmtId="14" fontId="7" fillId="0" borderId="1" xfId="0" applyNumberFormat="1" applyFont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0" xfId="0" applyFont="1" applyBorder="1"/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3" fontId="9" fillId="0" borderId="1" xfId="0" applyNumberFormat="1" applyFont="1" applyFill="1" applyBorder="1" applyAlignment="1">
      <alignment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14" fontId="7" fillId="8" borderId="1" xfId="0" applyNumberFormat="1" applyFont="1" applyFill="1" applyBorder="1" applyAlignment="1">
      <alignment horizontal="center" vertical="center"/>
    </xf>
    <xf numFmtId="43" fontId="7" fillId="0" borderId="1" xfId="0" applyNumberFormat="1" applyFont="1" applyBorder="1" applyAlignment="1">
      <alignment horizontal="center" vertical="center"/>
    </xf>
    <xf numFmtId="14" fontId="21" fillId="0" borderId="1" xfId="0" applyNumberFormat="1" applyFont="1" applyBorder="1" applyAlignment="1">
      <alignment horizontal="center" vertical="center"/>
    </xf>
    <xf numFmtId="14" fontId="21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164" fontId="0" fillId="0" borderId="7" xfId="1" applyNumberFormat="1" applyFont="1" applyBorder="1" applyAlignment="1">
      <alignment horizontal="center" vertical="center"/>
    </xf>
    <xf numFmtId="9" fontId="22" fillId="0" borderId="1" xfId="2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0" fillId="0" borderId="0" xfId="0" applyFont="1" applyAlignment="1">
      <alignment horizontal="right"/>
    </xf>
    <xf numFmtId="14" fontId="7" fillId="9" borderId="1" xfId="0" applyNumberFormat="1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2" fontId="17" fillId="5" borderId="0" xfId="0" applyNumberFormat="1" applyFont="1" applyFill="1" applyBorder="1" applyAlignment="1">
      <alignment horizontal="right" vertical="center" wrapText="1"/>
    </xf>
    <xf numFmtId="0" fontId="0" fillId="5" borderId="0" xfId="0" applyFill="1" applyBorder="1" applyAlignment="1">
      <alignment vertical="center"/>
    </xf>
    <xf numFmtId="0" fontId="7" fillId="5" borderId="0" xfId="0" applyFont="1" applyFill="1" applyBorder="1" applyAlignment="1">
      <alignment horizontal="left" vertical="center"/>
    </xf>
    <xf numFmtId="0" fontId="7" fillId="5" borderId="0" xfId="0" applyFont="1" applyFill="1" applyBorder="1" applyAlignment="1">
      <alignment horizontal="center" vertical="center" wrapText="1"/>
    </xf>
    <xf numFmtId="0" fontId="0" fillId="5" borderId="0" xfId="0" applyFill="1" applyBorder="1"/>
    <xf numFmtId="2" fontId="16" fillId="0" borderId="0" xfId="0" applyNumberFormat="1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/>
    </xf>
    <xf numFmtId="9" fontId="15" fillId="5" borderId="0" xfId="2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9" fontId="9" fillId="0" borderId="1" xfId="2" applyFont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0" fontId="8" fillId="0" borderId="1" xfId="0" applyFont="1" applyFill="1" applyBorder="1" applyAlignment="1">
      <alignment horizontal="left" vertical="top" wrapText="1"/>
    </xf>
    <xf numFmtId="43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66" fontId="24" fillId="11" borderId="0" xfId="0" applyNumberFormat="1" applyFont="1" applyFill="1" applyBorder="1" applyAlignment="1">
      <alignment horizontal="center" vertical="center"/>
    </xf>
    <xf numFmtId="166" fontId="24" fillId="0" borderId="0" xfId="0" applyNumberFormat="1" applyFont="1" applyFill="1" applyBorder="1" applyAlignment="1">
      <alignment horizontal="center" vertical="center"/>
    </xf>
    <xf numFmtId="166" fontId="25" fillId="0" borderId="0" xfId="0" applyNumberFormat="1" applyFont="1" applyFill="1" applyBorder="1" applyAlignment="1">
      <alignment horizontal="center" vertical="center"/>
    </xf>
    <xf numFmtId="166" fontId="25" fillId="11" borderId="0" xfId="0" applyNumberFormat="1" applyFont="1" applyFill="1" applyBorder="1" applyAlignment="1">
      <alignment horizontal="center" vertical="center"/>
    </xf>
    <xf numFmtId="166" fontId="26" fillId="0" borderId="0" xfId="0" applyNumberFormat="1" applyFont="1" applyFill="1" applyBorder="1" applyAlignment="1">
      <alignment horizontal="center" vertical="center"/>
    </xf>
    <xf numFmtId="166" fontId="24" fillId="11" borderId="0" xfId="0" applyNumberFormat="1" applyFont="1" applyFill="1" applyBorder="1" applyAlignment="1">
      <alignment horizontal="center" vertical="center" wrapText="1"/>
    </xf>
    <xf numFmtId="166" fontId="24" fillId="0" borderId="0" xfId="0" applyNumberFormat="1" applyFont="1" applyFill="1" applyBorder="1" applyAlignment="1">
      <alignment horizontal="center" vertical="center" wrapText="1"/>
    </xf>
    <xf numFmtId="166" fontId="24" fillId="12" borderId="0" xfId="0" applyNumberFormat="1" applyFont="1" applyFill="1" applyBorder="1" applyAlignment="1">
      <alignment horizontal="center" vertical="center"/>
    </xf>
    <xf numFmtId="166" fontId="23" fillId="0" borderId="0" xfId="0" applyNumberFormat="1" applyFont="1" applyFill="1" applyBorder="1" applyAlignment="1">
      <alignment horizontal="center" vertical="center"/>
    </xf>
    <xf numFmtId="166" fontId="18" fillId="0" borderId="0" xfId="0" applyNumberFormat="1" applyFont="1" applyBorder="1" applyAlignment="1">
      <alignment horizontal="center" vertical="center"/>
    </xf>
    <xf numFmtId="166" fontId="24" fillId="12" borderId="0" xfId="0" applyNumberFormat="1" applyFont="1" applyFill="1" applyBorder="1" applyAlignment="1">
      <alignment horizontal="center" vertical="center" wrapText="1"/>
    </xf>
    <xf numFmtId="166" fontId="18" fillId="10" borderId="0" xfId="0" applyNumberFormat="1" applyFont="1" applyFill="1" applyBorder="1" applyAlignment="1">
      <alignment horizontal="center" vertical="center"/>
    </xf>
    <xf numFmtId="0" fontId="7" fillId="3" borderId="1" xfId="0" applyFont="1" applyFill="1" applyBorder="1"/>
    <xf numFmtId="14" fontId="7" fillId="12" borderId="1" xfId="0" applyNumberFormat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9" fontId="22" fillId="0" borderId="1" xfId="2" applyFont="1" applyFill="1" applyBorder="1" applyAlignment="1">
      <alignment horizontal="center" vertical="center"/>
    </xf>
    <xf numFmtId="9" fontId="7" fillId="0" borderId="1" xfId="2" applyFont="1" applyBorder="1" applyAlignment="1">
      <alignment horizontal="left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left" vertical="center" wrapText="1"/>
    </xf>
    <xf numFmtId="9" fontId="7" fillId="0" borderId="1" xfId="2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14" fontId="0" fillId="0" borderId="0" xfId="0" applyNumberFormat="1"/>
    <xf numFmtId="0" fontId="0" fillId="0" borderId="0" xfId="2" applyNumberFormat="1" applyFon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9" fontId="0" fillId="0" borderId="0" xfId="2" applyFon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9" fontId="0" fillId="0" borderId="0" xfId="0" quotePrefix="1" applyNumberFormat="1" applyAlignment="1">
      <alignment horizontal="center" vertical="center"/>
    </xf>
    <xf numFmtId="0" fontId="7" fillId="1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2" fontId="8" fillId="10" borderId="1" xfId="0" applyNumberFormat="1" applyFont="1" applyFill="1" applyBorder="1" applyAlignment="1">
      <alignment horizontal="center" vertical="center" wrapText="1"/>
    </xf>
    <xf numFmtId="2" fontId="9" fillId="10" borderId="1" xfId="0" applyNumberFormat="1" applyFont="1" applyFill="1" applyBorder="1" applyAlignment="1">
      <alignment horizontal="center" vertical="center" wrapText="1"/>
    </xf>
    <xf numFmtId="2" fontId="32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center" vertical="center"/>
    </xf>
    <xf numFmtId="4" fontId="7" fillId="0" borderId="1" xfId="1" applyNumberFormat="1" applyFont="1" applyBorder="1" applyAlignment="1">
      <alignment horizontal="center" vertical="center"/>
    </xf>
    <xf numFmtId="10" fontId="0" fillId="0" borderId="0" xfId="2" applyNumberFormat="1" applyFont="1"/>
    <xf numFmtId="0" fontId="33" fillId="0" borderId="0" xfId="0" applyFont="1"/>
    <xf numFmtId="0" fontId="33" fillId="0" borderId="0" xfId="0" applyFont="1" applyAlignment="1">
      <alignment horizontal="right"/>
    </xf>
    <xf numFmtId="1" fontId="0" fillId="13" borderId="1" xfId="0" applyNumberFormat="1" applyFill="1" applyBorder="1" applyAlignment="1">
      <alignment horizontal="center" vertical="center"/>
    </xf>
    <xf numFmtId="164" fontId="0" fillId="13" borderId="1" xfId="1" applyNumberFormat="1" applyFont="1" applyFill="1" applyBorder="1" applyAlignment="1">
      <alignment horizontal="left" vertical="center"/>
    </xf>
    <xf numFmtId="164" fontId="0" fillId="13" borderId="1" xfId="1" applyNumberFormat="1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0" fontId="14" fillId="10" borderId="1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left" vertical="top" wrapText="1"/>
    </xf>
    <xf numFmtId="0" fontId="9" fillId="10" borderId="1" xfId="0" applyFont="1" applyFill="1" applyBorder="1" applyAlignment="1">
      <alignment vertical="center" wrapText="1"/>
    </xf>
    <xf numFmtId="0" fontId="9" fillId="10" borderId="1" xfId="0" applyFont="1" applyFill="1" applyBorder="1"/>
    <xf numFmtId="0" fontId="9" fillId="10" borderId="1" xfId="0" applyFont="1" applyFill="1" applyBorder="1" applyAlignment="1">
      <alignment horizontal="center" vertical="center" wrapText="1"/>
    </xf>
    <xf numFmtId="2" fontId="9" fillId="10" borderId="1" xfId="0" applyNumberFormat="1" applyFont="1" applyFill="1" applyBorder="1" applyAlignment="1">
      <alignment horizontal="center" vertical="center"/>
    </xf>
    <xf numFmtId="43" fontId="9" fillId="10" borderId="1" xfId="1" applyFont="1" applyFill="1" applyBorder="1" applyAlignment="1">
      <alignment horizontal="center" vertical="center"/>
    </xf>
    <xf numFmtId="43" fontId="9" fillId="10" borderId="1" xfId="0" applyNumberFormat="1" applyFont="1" applyFill="1" applyBorder="1" applyAlignment="1">
      <alignment vertical="center"/>
    </xf>
    <xf numFmtId="0" fontId="7" fillId="10" borderId="1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left" vertical="top" wrapText="1"/>
    </xf>
    <xf numFmtId="0" fontId="7" fillId="10" borderId="1" xfId="0" applyFont="1" applyFill="1" applyBorder="1"/>
    <xf numFmtId="1" fontId="8" fillId="5" borderId="0" xfId="0" applyNumberFormat="1" applyFont="1" applyFill="1" applyBorder="1" applyAlignment="1">
      <alignment horizontal="left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9" fontId="34" fillId="0" borderId="1" xfId="2" applyFont="1" applyBorder="1"/>
    <xf numFmtId="164" fontId="0" fillId="0" borderId="0" xfId="0" applyNumberFormat="1"/>
    <xf numFmtId="43" fontId="9" fillId="0" borderId="1" xfId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/>
    </xf>
    <xf numFmtId="43" fontId="9" fillId="0" borderId="1" xfId="0" applyNumberFormat="1" applyFont="1" applyFill="1" applyBorder="1" applyAlignment="1">
      <alignment vertical="center" wrapText="1"/>
    </xf>
    <xf numFmtId="0" fontId="35" fillId="14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left" vertical="center" wrapText="1"/>
    </xf>
    <xf numFmtId="2" fontId="37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/>
    </xf>
    <xf numFmtId="0" fontId="7" fillId="15" borderId="1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28" fillId="11" borderId="1" xfId="0" applyFont="1" applyFill="1" applyBorder="1" applyAlignment="1">
      <alignment horizontal="center" vertical="center" wrapText="1"/>
    </xf>
    <xf numFmtId="0" fontId="28" fillId="11" borderId="1" xfId="0" applyFont="1" applyFill="1" applyBorder="1" applyAlignment="1">
      <alignment horizontal="left" vertical="center" wrapText="1"/>
    </xf>
    <xf numFmtId="14" fontId="7" fillId="8" borderId="1" xfId="0" applyNumberFormat="1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vertical="center" wrapText="1"/>
    </xf>
    <xf numFmtId="0" fontId="14" fillId="11" borderId="1" xfId="0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left" vertical="top" wrapText="1"/>
    </xf>
    <xf numFmtId="0" fontId="7" fillId="11" borderId="1" xfId="0" applyFont="1" applyFill="1" applyBorder="1" applyAlignment="1">
      <alignment horizontal="center" vertical="center" wrapText="1"/>
    </xf>
    <xf numFmtId="2" fontId="8" fillId="11" borderId="1" xfId="0" applyNumberFormat="1" applyFont="1" applyFill="1" applyBorder="1" applyAlignment="1">
      <alignment horizontal="center" vertical="center" wrapText="1"/>
    </xf>
    <xf numFmtId="0" fontId="7" fillId="11" borderId="1" xfId="0" applyFont="1" applyFill="1" applyBorder="1"/>
    <xf numFmtId="0" fontId="8" fillId="11" borderId="1" xfId="0" applyFont="1" applyFill="1" applyBorder="1" applyAlignment="1">
      <alignment horizontal="center" vertical="center" wrapText="1"/>
    </xf>
    <xf numFmtId="0" fontId="14" fillId="11" borderId="1" xfId="0" applyFont="1" applyFill="1" applyBorder="1" applyAlignment="1">
      <alignment horizontal="center" vertical="center" wrapText="1"/>
    </xf>
    <xf numFmtId="0" fontId="9" fillId="11" borderId="1" xfId="0" applyFont="1" applyFill="1" applyBorder="1"/>
    <xf numFmtId="0" fontId="9" fillId="11" borderId="1" xfId="0" applyFont="1" applyFill="1" applyBorder="1" applyAlignment="1">
      <alignment horizontal="center" vertical="center" wrapText="1"/>
    </xf>
    <xf numFmtId="2" fontId="9" fillId="11" borderId="1" xfId="0" applyNumberFormat="1" applyFont="1" applyFill="1" applyBorder="1" applyAlignment="1">
      <alignment horizontal="center" vertical="center"/>
    </xf>
    <xf numFmtId="43" fontId="9" fillId="11" borderId="1" xfId="1" applyFont="1" applyFill="1" applyBorder="1" applyAlignment="1">
      <alignment horizontal="center" vertical="center"/>
    </xf>
    <xf numFmtId="43" fontId="9" fillId="11" borderId="1" xfId="0" applyNumberFormat="1" applyFont="1" applyFill="1" applyBorder="1" applyAlignment="1">
      <alignment vertical="center"/>
    </xf>
    <xf numFmtId="9" fontId="7" fillId="11" borderId="1" xfId="2" applyFont="1" applyFill="1" applyBorder="1" applyAlignment="1">
      <alignment horizontal="center" vertical="center"/>
    </xf>
    <xf numFmtId="9" fontId="7" fillId="11" borderId="1" xfId="2" applyFont="1" applyFill="1" applyBorder="1" applyAlignment="1">
      <alignment vertical="center"/>
    </xf>
    <xf numFmtId="0" fontId="7" fillId="11" borderId="1" xfId="0" applyFont="1" applyFill="1" applyBorder="1" applyAlignment="1">
      <alignment vertical="center" wrapText="1"/>
    </xf>
    <xf numFmtId="43" fontId="7" fillId="11" borderId="1" xfId="1" applyFont="1" applyFill="1" applyBorder="1" applyAlignment="1">
      <alignment horizontal="center" vertical="center"/>
    </xf>
    <xf numFmtId="14" fontId="7" fillId="11" borderId="1" xfId="0" applyNumberFormat="1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left" vertical="center" wrapText="1"/>
    </xf>
    <xf numFmtId="0" fontId="9" fillId="11" borderId="1" xfId="0" applyFont="1" applyFill="1" applyBorder="1" applyAlignment="1">
      <alignment horizontal="left" vertical="center" wrapText="1"/>
    </xf>
    <xf numFmtId="0" fontId="7" fillId="11" borderId="1" xfId="0" applyFont="1" applyFill="1" applyBorder="1" applyAlignment="1">
      <alignment horizontal="left" vertical="center"/>
    </xf>
    <xf numFmtId="14" fontId="7" fillId="11" borderId="1" xfId="0" applyNumberFormat="1" applyFont="1" applyFill="1" applyBorder="1" applyAlignment="1">
      <alignment vertical="center"/>
    </xf>
    <xf numFmtId="0" fontId="7" fillId="11" borderId="1" xfId="0" applyFont="1" applyFill="1" applyBorder="1" applyAlignment="1">
      <alignment vertical="center"/>
    </xf>
    <xf numFmtId="0" fontId="2" fillId="11" borderId="4" xfId="0" applyFont="1" applyFill="1" applyBorder="1"/>
    <xf numFmtId="0" fontId="0" fillId="11" borderId="4" xfId="0" applyFill="1" applyBorder="1"/>
    <xf numFmtId="0" fontId="0" fillId="11" borderId="4" xfId="0" applyFill="1" applyBorder="1" applyAlignment="1">
      <alignment horizontal="right"/>
    </xf>
    <xf numFmtId="164" fontId="2" fillId="11" borderId="4" xfId="0" applyNumberFormat="1" applyFont="1" applyFill="1" applyBorder="1"/>
    <xf numFmtId="43" fontId="2" fillId="11" borderId="4" xfId="0" applyNumberFormat="1" applyFont="1" applyFill="1" applyBorder="1"/>
    <xf numFmtId="9" fontId="2" fillId="11" borderId="4" xfId="2" applyFont="1" applyFill="1" applyBorder="1" applyAlignment="1">
      <alignment horizontal="center" vertical="center"/>
    </xf>
    <xf numFmtId="9" fontId="2" fillId="11" borderId="4" xfId="2" applyFont="1" applyFill="1" applyBorder="1"/>
    <xf numFmtId="10" fontId="11" fillId="11" borderId="4" xfId="2" applyNumberFormat="1" applyFont="1" applyFill="1" applyBorder="1" applyAlignment="1">
      <alignment horizontal="center" vertical="center"/>
    </xf>
    <xf numFmtId="0" fontId="0" fillId="11" borderId="0" xfId="0" applyFill="1"/>
    <xf numFmtId="1" fontId="33" fillId="11" borderId="0" xfId="0" applyNumberFormat="1" applyFont="1" applyFill="1" applyBorder="1" applyAlignment="1">
      <alignment horizontal="center" vertical="center"/>
    </xf>
    <xf numFmtId="0" fontId="33" fillId="11" borderId="0" xfId="0" applyFont="1" applyFill="1" applyBorder="1" applyAlignment="1">
      <alignment horizontal="right"/>
    </xf>
    <xf numFmtId="1" fontId="0" fillId="11" borderId="1" xfId="0" applyNumberFormat="1" applyFill="1" applyBorder="1" applyAlignment="1">
      <alignment horizontal="center" vertical="center"/>
    </xf>
    <xf numFmtId="2" fontId="0" fillId="11" borderId="1" xfId="0" applyNumberFormat="1" applyFill="1" applyBorder="1" applyAlignment="1">
      <alignment horizontal="center" vertical="center"/>
    </xf>
    <xf numFmtId="164" fontId="0" fillId="11" borderId="1" xfId="1" applyNumberFormat="1" applyFont="1" applyFill="1" applyBorder="1" applyAlignment="1">
      <alignment horizontal="center" vertical="center"/>
    </xf>
    <xf numFmtId="0" fontId="0" fillId="11" borderId="1" xfId="0" applyFill="1" applyBorder="1"/>
    <xf numFmtId="10" fontId="0" fillId="11" borderId="1" xfId="2" applyNumberFormat="1" applyFont="1" applyFill="1" applyBorder="1" applyAlignment="1">
      <alignment horizontal="center" vertical="center"/>
    </xf>
    <xf numFmtId="43" fontId="10" fillId="11" borderId="1" xfId="1" applyFont="1" applyFill="1" applyBorder="1" applyAlignment="1">
      <alignment horizontal="center" vertical="center"/>
    </xf>
    <xf numFmtId="0" fontId="7" fillId="16" borderId="1" xfId="0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vertical="center" wrapText="1"/>
    </xf>
    <xf numFmtId="0" fontId="14" fillId="16" borderId="1" xfId="0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left" vertical="top" wrapText="1"/>
    </xf>
    <xf numFmtId="0" fontId="7" fillId="16" borderId="1" xfId="0" applyFont="1" applyFill="1" applyBorder="1" applyAlignment="1">
      <alignment horizontal="center" vertical="center" wrapText="1"/>
    </xf>
    <xf numFmtId="2" fontId="8" fillId="16" borderId="1" xfId="0" applyNumberFormat="1" applyFont="1" applyFill="1" applyBorder="1" applyAlignment="1">
      <alignment horizontal="center" vertical="center" wrapText="1"/>
    </xf>
    <xf numFmtId="2" fontId="9" fillId="16" borderId="1" xfId="0" applyNumberFormat="1" applyFont="1" applyFill="1" applyBorder="1" applyAlignment="1">
      <alignment horizontal="center" vertical="center"/>
    </xf>
    <xf numFmtId="43" fontId="10" fillId="16" borderId="1" xfId="1" applyFont="1" applyFill="1" applyBorder="1" applyAlignment="1">
      <alignment horizontal="center" vertical="center"/>
    </xf>
    <xf numFmtId="43" fontId="9" fillId="16" borderId="1" xfId="1" applyFont="1" applyFill="1" applyBorder="1" applyAlignment="1">
      <alignment horizontal="center" vertical="center"/>
    </xf>
    <xf numFmtId="43" fontId="9" fillId="16" borderId="1" xfId="0" applyNumberFormat="1" applyFont="1" applyFill="1" applyBorder="1" applyAlignment="1">
      <alignment vertical="center"/>
    </xf>
    <xf numFmtId="43" fontId="7" fillId="16" borderId="1" xfId="1" applyFont="1" applyFill="1" applyBorder="1" applyAlignment="1">
      <alignment horizontal="center" vertical="center"/>
    </xf>
    <xf numFmtId="14" fontId="7" fillId="16" borderId="1" xfId="0" applyNumberFormat="1" applyFont="1" applyFill="1" applyBorder="1" applyAlignment="1">
      <alignment horizontal="center" vertical="center"/>
    </xf>
    <xf numFmtId="9" fontId="7" fillId="16" borderId="1" xfId="2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left" vertical="center" wrapText="1"/>
    </xf>
    <xf numFmtId="0" fontId="0" fillId="16" borderId="0" xfId="0" applyFill="1" applyAlignment="1">
      <alignment horizontal="center" vertical="center"/>
    </xf>
    <xf numFmtId="166" fontId="23" fillId="16" borderId="0" xfId="0" applyNumberFormat="1" applyFont="1" applyFill="1" applyBorder="1" applyAlignment="1">
      <alignment horizontal="center" vertical="center"/>
    </xf>
    <xf numFmtId="0" fontId="0" fillId="16" borderId="0" xfId="2" applyNumberFormat="1" applyFont="1" applyFill="1" applyAlignment="1">
      <alignment horizontal="center" vertical="center"/>
    </xf>
    <xf numFmtId="9" fontId="0" fillId="16" borderId="0" xfId="2" applyFont="1" applyFill="1" applyAlignment="1">
      <alignment horizontal="center" vertical="center"/>
    </xf>
    <xf numFmtId="9" fontId="0" fillId="16" borderId="0" xfId="0" applyNumberFormat="1" applyFill="1" applyAlignment="1">
      <alignment horizontal="center" vertical="center"/>
    </xf>
    <xf numFmtId="9" fontId="0" fillId="16" borderId="0" xfId="0" quotePrefix="1" applyNumberFormat="1" applyFill="1" applyAlignment="1">
      <alignment horizontal="center" vertical="center"/>
    </xf>
    <xf numFmtId="0" fontId="0" fillId="16" borderId="0" xfId="0" applyFill="1"/>
    <xf numFmtId="9" fontId="22" fillId="16" borderId="1" xfId="2" applyFont="1" applyFill="1" applyBorder="1" applyAlignment="1">
      <alignment horizontal="center" vertical="center"/>
    </xf>
    <xf numFmtId="166" fontId="24" fillId="16" borderId="0" xfId="0" applyNumberFormat="1" applyFont="1" applyFill="1" applyBorder="1" applyAlignment="1">
      <alignment horizontal="center" vertical="center"/>
    </xf>
    <xf numFmtId="0" fontId="7" fillId="16" borderId="1" xfId="0" applyFont="1" applyFill="1" applyBorder="1" applyAlignment="1">
      <alignment horizontal="center" vertical="top"/>
    </xf>
    <xf numFmtId="0" fontId="8" fillId="16" borderId="1" xfId="0" applyFont="1" applyFill="1" applyBorder="1" applyAlignment="1">
      <alignment horizontal="center" vertical="center" wrapText="1"/>
    </xf>
    <xf numFmtId="9" fontId="7" fillId="16" borderId="1" xfId="2" applyFont="1" applyFill="1" applyBorder="1" applyAlignment="1">
      <alignment vertical="center"/>
    </xf>
    <xf numFmtId="0" fontId="7" fillId="16" borderId="1" xfId="0" applyFont="1" applyFill="1" applyBorder="1" applyAlignment="1">
      <alignment horizontal="left" vertical="center" wrapText="1"/>
    </xf>
    <xf numFmtId="0" fontId="7" fillId="16" borderId="1" xfId="0" applyFont="1" applyFill="1" applyBorder="1"/>
    <xf numFmtId="166" fontId="25" fillId="16" borderId="0" xfId="0" applyNumberFormat="1" applyFont="1" applyFill="1" applyBorder="1" applyAlignment="1">
      <alignment horizontal="center" vertical="center"/>
    </xf>
    <xf numFmtId="9" fontId="9" fillId="16" borderId="1" xfId="2" applyFont="1" applyFill="1" applyBorder="1" applyAlignment="1">
      <alignment horizontal="center" vertical="center"/>
    </xf>
    <xf numFmtId="166" fontId="24" fillId="16" borderId="0" xfId="0" applyNumberFormat="1" applyFont="1" applyFill="1" applyBorder="1" applyAlignment="1">
      <alignment horizontal="center" vertical="center" wrapText="1"/>
    </xf>
    <xf numFmtId="0" fontId="0" fillId="11" borderId="0" xfId="0" applyFill="1" applyAlignment="1">
      <alignment horizontal="center" vertical="center"/>
    </xf>
    <xf numFmtId="0" fontId="0" fillId="11" borderId="0" xfId="2" applyNumberFormat="1" applyFont="1" applyFill="1" applyAlignment="1">
      <alignment horizontal="center" vertical="center"/>
    </xf>
    <xf numFmtId="9" fontId="0" fillId="11" borderId="0" xfId="2" applyFont="1" applyFill="1" applyAlignment="1">
      <alignment horizontal="center" vertical="center"/>
    </xf>
    <xf numFmtId="9" fontId="0" fillId="11" borderId="0" xfId="0" applyNumberFormat="1" applyFill="1" applyAlignment="1">
      <alignment horizontal="center" vertical="center"/>
    </xf>
    <xf numFmtId="9" fontId="0" fillId="11" borderId="0" xfId="0" quotePrefix="1" applyNumberFormat="1" applyFill="1" applyAlignment="1">
      <alignment horizontal="center" vertical="center"/>
    </xf>
    <xf numFmtId="0" fontId="7" fillId="17" borderId="1" xfId="0" applyFont="1" applyFill="1" applyBorder="1" applyAlignment="1">
      <alignment horizontal="center" vertical="center"/>
    </xf>
    <xf numFmtId="0" fontId="9" fillId="17" borderId="1" xfId="0" applyFont="1" applyFill="1" applyBorder="1" applyAlignment="1">
      <alignment horizontal="center" vertical="center"/>
    </xf>
    <xf numFmtId="0" fontId="9" fillId="17" borderId="1" xfId="0" applyFont="1" applyFill="1" applyBorder="1" applyAlignment="1">
      <alignment vertical="center" wrapText="1"/>
    </xf>
    <xf numFmtId="0" fontId="14" fillId="17" borderId="1" xfId="0" applyFont="1" applyFill="1" applyBorder="1" applyAlignment="1">
      <alignment horizontal="center" vertical="center"/>
    </xf>
    <xf numFmtId="0" fontId="9" fillId="17" borderId="1" xfId="0" applyFont="1" applyFill="1" applyBorder="1" applyAlignment="1">
      <alignment horizontal="left" vertical="top" wrapText="1"/>
    </xf>
    <xf numFmtId="0" fontId="7" fillId="17" borderId="1" xfId="0" applyFont="1" applyFill="1" applyBorder="1" applyAlignment="1">
      <alignment horizontal="center" vertical="center" wrapText="1"/>
    </xf>
    <xf numFmtId="2" fontId="8" fillId="17" borderId="1" xfId="0" applyNumberFormat="1" applyFont="1" applyFill="1" applyBorder="1" applyAlignment="1">
      <alignment horizontal="center" vertical="center" wrapText="1"/>
    </xf>
    <xf numFmtId="2" fontId="9" fillId="17" borderId="1" xfId="0" applyNumberFormat="1" applyFont="1" applyFill="1" applyBorder="1" applyAlignment="1">
      <alignment horizontal="center" vertical="center"/>
    </xf>
    <xf numFmtId="43" fontId="9" fillId="17" borderId="1" xfId="1" applyFont="1" applyFill="1" applyBorder="1" applyAlignment="1">
      <alignment horizontal="center" vertical="center"/>
    </xf>
    <xf numFmtId="43" fontId="9" fillId="17" borderId="1" xfId="0" applyNumberFormat="1" applyFont="1" applyFill="1" applyBorder="1" applyAlignment="1">
      <alignment vertical="center"/>
    </xf>
    <xf numFmtId="43" fontId="7" fillId="17" borderId="1" xfId="1" applyFont="1" applyFill="1" applyBorder="1" applyAlignment="1">
      <alignment horizontal="center" vertical="center"/>
    </xf>
    <xf numFmtId="14" fontId="7" fillId="17" borderId="1" xfId="0" applyNumberFormat="1" applyFont="1" applyFill="1" applyBorder="1" applyAlignment="1">
      <alignment horizontal="center" vertical="center"/>
    </xf>
    <xf numFmtId="9" fontId="9" fillId="17" borderId="1" xfId="2" applyFont="1" applyFill="1" applyBorder="1" applyAlignment="1">
      <alignment horizontal="center" vertical="center"/>
    </xf>
    <xf numFmtId="9" fontId="7" fillId="17" borderId="1" xfId="2" applyFont="1" applyFill="1" applyBorder="1" applyAlignment="1">
      <alignment horizontal="center" vertical="center"/>
    </xf>
    <xf numFmtId="0" fontId="9" fillId="17" borderId="1" xfId="0" applyFont="1" applyFill="1" applyBorder="1" applyAlignment="1">
      <alignment horizontal="left" vertical="center" wrapText="1"/>
    </xf>
    <xf numFmtId="0" fontId="0" fillId="17" borderId="0" xfId="0" applyFill="1" applyAlignment="1">
      <alignment horizontal="center" vertical="center"/>
    </xf>
    <xf numFmtId="166" fontId="25" fillId="17" borderId="0" xfId="0" applyNumberFormat="1" applyFont="1" applyFill="1" applyBorder="1" applyAlignment="1">
      <alignment horizontal="center" vertical="center"/>
    </xf>
    <xf numFmtId="166" fontId="24" fillId="17" borderId="0" xfId="0" applyNumberFormat="1" applyFont="1" applyFill="1" applyBorder="1" applyAlignment="1">
      <alignment horizontal="center" vertical="center" wrapText="1"/>
    </xf>
    <xf numFmtId="0" fontId="0" fillId="17" borderId="0" xfId="2" applyNumberFormat="1" applyFont="1" applyFill="1" applyAlignment="1">
      <alignment horizontal="center" vertical="center"/>
    </xf>
    <xf numFmtId="9" fontId="0" fillId="17" borderId="0" xfId="2" applyFont="1" applyFill="1" applyAlignment="1">
      <alignment horizontal="center" vertical="center"/>
    </xf>
    <xf numFmtId="9" fontId="0" fillId="17" borderId="0" xfId="0" applyNumberFormat="1" applyFill="1" applyAlignment="1">
      <alignment horizontal="center" vertical="center"/>
    </xf>
    <xf numFmtId="9" fontId="0" fillId="17" borderId="0" xfId="0" quotePrefix="1" applyNumberFormat="1" applyFill="1" applyAlignment="1">
      <alignment horizontal="center" vertical="center"/>
    </xf>
    <xf numFmtId="0" fontId="0" fillId="17" borderId="0" xfId="0" applyFill="1"/>
    <xf numFmtId="0" fontId="7" fillId="11" borderId="1" xfId="0" applyFont="1" applyFill="1" applyBorder="1" applyAlignment="1">
      <alignment vertical="top" wrapText="1"/>
    </xf>
    <xf numFmtId="14" fontId="7" fillId="11" borderId="1" xfId="0" applyNumberFormat="1" applyFont="1" applyFill="1" applyBorder="1"/>
    <xf numFmtId="14" fontId="22" fillId="11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72">
    <dxf>
      <font>
        <color theme="0" tint="-0.14996795556505021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8B"/>
      <color rgb="FFFFFFD1"/>
      <color rgb="FFFF7D7D"/>
      <color rgb="FFFFDDDD"/>
      <color rgb="FFFF8B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U370"/>
  <sheetViews>
    <sheetView tabSelected="1" topLeftCell="K1" zoomScale="85" zoomScaleNormal="85" zoomScaleSheetLayoutView="95" workbookViewId="0">
      <pane ySplit="8" topLeftCell="A9" activePane="bottomLeft" state="frozen"/>
      <selection pane="bottomLeft" activeCell="AI9" sqref="AI9"/>
    </sheetView>
  </sheetViews>
  <sheetFormatPr defaultRowHeight="15" x14ac:dyDescent="0.25"/>
  <cols>
    <col min="1" max="1" width="7.28515625" customWidth="1"/>
    <col min="2" max="2" width="8.85546875" customWidth="1"/>
    <col min="3" max="3" width="14" customWidth="1"/>
    <col min="4" max="4" width="11.42578125" customWidth="1"/>
    <col min="5" max="5" width="15.7109375" customWidth="1"/>
    <col min="6" max="6" width="16.85546875" customWidth="1"/>
    <col min="7" max="7" width="10.28515625" customWidth="1"/>
    <col min="8" max="8" width="28.42578125" customWidth="1"/>
    <col min="9" max="9" width="15.140625" customWidth="1"/>
    <col min="10" max="10" width="9.42578125" customWidth="1"/>
    <col min="11" max="12" width="9" customWidth="1"/>
    <col min="13" max="13" width="9.140625" customWidth="1"/>
    <col min="14" max="15" width="14.28515625" customWidth="1"/>
    <col min="16" max="16" width="15.7109375" customWidth="1"/>
    <col min="17" max="17" width="14.42578125" customWidth="1"/>
    <col min="18" max="18" width="13.85546875" customWidth="1"/>
    <col min="19" max="19" width="14.7109375" customWidth="1"/>
    <col min="20" max="20" width="12.85546875" customWidth="1"/>
    <col min="21" max="21" width="14.5703125" customWidth="1"/>
    <col min="22" max="24" width="9.140625" customWidth="1"/>
    <col min="25" max="25" width="11.5703125" customWidth="1"/>
    <col min="26" max="26" width="11.140625" customWidth="1"/>
    <col min="27" max="27" width="13.42578125" customWidth="1"/>
    <col min="28" max="28" width="9.140625" customWidth="1"/>
    <col min="29" max="29" width="14.7109375" customWidth="1"/>
    <col min="30" max="30" width="12" customWidth="1"/>
    <col min="31" max="31" width="13.5703125" customWidth="1"/>
    <col min="32" max="33" width="12.85546875" customWidth="1"/>
    <col min="34" max="34" width="12.42578125" customWidth="1"/>
    <col min="35" max="35" width="14.5703125" customWidth="1"/>
    <col min="36" max="36" width="9.85546875" customWidth="1"/>
    <col min="37" max="37" width="17.140625" bestFit="1" customWidth="1"/>
    <col min="38" max="38" width="10.85546875" customWidth="1"/>
    <col min="39" max="41" width="9.140625" customWidth="1"/>
    <col min="42" max="44" width="9.140625" hidden="1" customWidth="1"/>
    <col min="47" max="47" width="12.140625" customWidth="1"/>
  </cols>
  <sheetData>
    <row r="1" spans="1:47" ht="21" x14ac:dyDescent="0.35">
      <c r="A1" s="359" t="s">
        <v>22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59"/>
      <c r="AA1" s="359"/>
      <c r="AB1" s="359"/>
      <c r="AC1" s="359"/>
      <c r="AD1" s="359"/>
      <c r="AE1" s="359"/>
      <c r="AF1" s="359"/>
      <c r="AG1" s="359"/>
      <c r="AH1" s="359"/>
      <c r="AI1" s="359"/>
      <c r="AJ1" s="359"/>
      <c r="AK1" s="359"/>
    </row>
    <row r="2" spans="1:47" ht="21" x14ac:dyDescent="0.35">
      <c r="A2" s="359" t="s">
        <v>9</v>
      </c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359"/>
      <c r="Q2" s="359"/>
      <c r="R2" s="359"/>
      <c r="S2" s="359"/>
      <c r="T2" s="359"/>
      <c r="U2" s="359"/>
      <c r="V2" s="359"/>
      <c r="W2" s="359"/>
      <c r="X2" s="359"/>
      <c r="Y2" s="359"/>
      <c r="Z2" s="359"/>
      <c r="AA2" s="359"/>
      <c r="AB2" s="359"/>
      <c r="AC2" s="359"/>
      <c r="AD2" s="359"/>
      <c r="AE2" s="359"/>
      <c r="AF2" s="359"/>
      <c r="AG2" s="359"/>
      <c r="AH2" s="359"/>
      <c r="AI2" s="359"/>
      <c r="AJ2" s="359"/>
      <c r="AK2" s="359"/>
    </row>
    <row r="4" spans="1:47" x14ac:dyDescent="0.25">
      <c r="A4" s="2"/>
      <c r="B4" s="2"/>
      <c r="C4" s="2"/>
    </row>
    <row r="5" spans="1:47" x14ac:dyDescent="0.25">
      <c r="A5" s="2"/>
      <c r="B5" s="2"/>
      <c r="C5" s="2"/>
      <c r="AJ5" s="2"/>
      <c r="AK5" s="3"/>
      <c r="AP5">
        <v>100</v>
      </c>
      <c r="AQ5" s="197">
        <f ca="1">TODAY()</f>
        <v>44206</v>
      </c>
    </row>
    <row r="6" spans="1:47" ht="7.5" customHeight="1" x14ac:dyDescent="0.25"/>
    <row r="7" spans="1:47" ht="94.5" customHeight="1" x14ac:dyDescent="0.25">
      <c r="A7" s="10" t="s">
        <v>0</v>
      </c>
      <c r="B7" s="9" t="s">
        <v>28</v>
      </c>
      <c r="C7" s="9" t="s">
        <v>23</v>
      </c>
      <c r="D7" s="10" t="s">
        <v>1</v>
      </c>
      <c r="E7" s="9" t="s">
        <v>24</v>
      </c>
      <c r="F7" s="10" t="s">
        <v>2</v>
      </c>
      <c r="G7" s="10" t="s">
        <v>36</v>
      </c>
      <c r="H7" s="10" t="s">
        <v>20</v>
      </c>
      <c r="I7" s="10" t="s">
        <v>11</v>
      </c>
      <c r="J7" s="10" t="s">
        <v>37</v>
      </c>
      <c r="K7" s="10" t="s">
        <v>38</v>
      </c>
      <c r="L7" s="48" t="s">
        <v>25</v>
      </c>
      <c r="M7" s="10" t="s">
        <v>26</v>
      </c>
      <c r="N7" s="67" t="s">
        <v>15</v>
      </c>
      <c r="O7" s="67" t="s">
        <v>16</v>
      </c>
      <c r="P7" s="67" t="s">
        <v>39</v>
      </c>
      <c r="Q7" s="64" t="s">
        <v>29</v>
      </c>
      <c r="R7" s="64" t="s">
        <v>27</v>
      </c>
      <c r="S7" s="65" t="s">
        <v>17</v>
      </c>
      <c r="T7" s="7" t="s">
        <v>10</v>
      </c>
      <c r="U7" s="7" t="s">
        <v>3</v>
      </c>
      <c r="V7" s="10" t="s">
        <v>4</v>
      </c>
      <c r="W7" s="10" t="s">
        <v>31</v>
      </c>
      <c r="X7" s="10" t="s">
        <v>30</v>
      </c>
      <c r="Y7" s="10" t="s">
        <v>5</v>
      </c>
      <c r="Z7" s="10" t="s">
        <v>6</v>
      </c>
      <c r="AA7" s="9" t="s">
        <v>21</v>
      </c>
      <c r="AB7" s="10" t="s">
        <v>12</v>
      </c>
      <c r="AC7" s="19" t="s">
        <v>42</v>
      </c>
      <c r="AD7" s="19" t="s">
        <v>41</v>
      </c>
      <c r="AE7" s="19" t="s">
        <v>44</v>
      </c>
      <c r="AF7" s="66" t="s">
        <v>43</v>
      </c>
      <c r="AG7" s="66" t="s">
        <v>45</v>
      </c>
      <c r="AH7" s="66" t="s">
        <v>46</v>
      </c>
      <c r="AI7" s="68" t="s">
        <v>7</v>
      </c>
      <c r="AJ7" s="10" t="s">
        <v>13</v>
      </c>
      <c r="AK7" s="10" t="s">
        <v>8</v>
      </c>
      <c r="AL7" s="142" t="s">
        <v>474</v>
      </c>
      <c r="AM7" s="142" t="s">
        <v>545</v>
      </c>
      <c r="AN7" s="142" t="s">
        <v>546</v>
      </c>
      <c r="AO7" s="202" t="s">
        <v>564</v>
      </c>
      <c r="AP7" s="202" t="s">
        <v>563</v>
      </c>
      <c r="AQ7" s="202" t="s">
        <v>565</v>
      </c>
      <c r="AR7" s="141"/>
      <c r="AS7" s="202" t="s">
        <v>566</v>
      </c>
      <c r="AT7" s="202" t="s">
        <v>567</v>
      </c>
      <c r="AU7" s="202" t="s">
        <v>568</v>
      </c>
    </row>
    <row r="8" spans="1:47" hidden="1" x14ac:dyDescent="0.25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  <c r="L8" s="1">
        <v>12</v>
      </c>
      <c r="M8" s="1">
        <v>13</v>
      </c>
      <c r="N8" s="1">
        <v>14</v>
      </c>
      <c r="O8" s="1">
        <v>15</v>
      </c>
      <c r="P8" s="1" t="s">
        <v>49</v>
      </c>
      <c r="Q8" s="1">
        <v>17</v>
      </c>
      <c r="R8" s="1">
        <v>18</v>
      </c>
      <c r="S8" s="1" t="s">
        <v>50</v>
      </c>
      <c r="T8" s="1">
        <v>20</v>
      </c>
      <c r="U8" s="1">
        <v>21</v>
      </c>
      <c r="V8" s="1">
        <v>22</v>
      </c>
      <c r="W8" s="1">
        <v>23</v>
      </c>
      <c r="X8" s="1">
        <v>24</v>
      </c>
      <c r="Y8" s="1">
        <v>25</v>
      </c>
      <c r="Z8" s="1">
        <v>26</v>
      </c>
      <c r="AA8" s="1">
        <v>27</v>
      </c>
      <c r="AB8" s="1">
        <v>28</v>
      </c>
      <c r="AC8" s="1">
        <v>29</v>
      </c>
      <c r="AD8" s="1">
        <v>30</v>
      </c>
      <c r="AE8" s="1" t="s">
        <v>40</v>
      </c>
      <c r="AF8" s="1">
        <v>32</v>
      </c>
      <c r="AG8" s="1">
        <v>33</v>
      </c>
      <c r="AH8" s="1" t="s">
        <v>47</v>
      </c>
      <c r="AI8" s="1" t="s">
        <v>48</v>
      </c>
      <c r="AJ8" s="1">
        <v>36</v>
      </c>
      <c r="AK8" s="1">
        <v>37</v>
      </c>
    </row>
    <row r="9" spans="1:47" s="317" customFormat="1" ht="180" x14ac:dyDescent="0.25">
      <c r="A9" s="296"/>
      <c r="B9" s="296" t="s">
        <v>32</v>
      </c>
      <c r="C9" s="297" t="s">
        <v>51</v>
      </c>
      <c r="D9" s="297" t="s">
        <v>14</v>
      </c>
      <c r="E9" s="297" t="s">
        <v>34</v>
      </c>
      <c r="F9" s="298" t="s">
        <v>52</v>
      </c>
      <c r="G9" s="299">
        <v>132243029</v>
      </c>
      <c r="H9" s="300" t="s">
        <v>53</v>
      </c>
      <c r="I9" s="301" t="s">
        <v>398</v>
      </c>
      <c r="J9" s="302" t="s">
        <v>399</v>
      </c>
      <c r="K9" s="302" t="s">
        <v>400</v>
      </c>
      <c r="L9" s="302">
        <f>(550+3104)/1000</f>
        <v>3.6539999999999999</v>
      </c>
      <c r="M9" s="303">
        <v>6</v>
      </c>
      <c r="N9" s="304">
        <v>29444723.57</v>
      </c>
      <c r="O9" s="305">
        <v>991093.47</v>
      </c>
      <c r="P9" s="306">
        <f t="shared" ref="P9:P16" si="0">N9+O9</f>
        <v>30435817.039999999</v>
      </c>
      <c r="Q9" s="307">
        <v>29438902.5</v>
      </c>
      <c r="R9" s="307">
        <v>991097.41</v>
      </c>
      <c r="S9" s="296">
        <f>Q9+R9</f>
        <v>30429999.91</v>
      </c>
      <c r="T9" s="296"/>
      <c r="U9" s="296"/>
      <c r="V9" s="308">
        <v>43573</v>
      </c>
      <c r="W9" s="308">
        <v>43590</v>
      </c>
      <c r="X9" s="308">
        <v>43596</v>
      </c>
      <c r="Y9" s="308">
        <v>43942</v>
      </c>
      <c r="Z9" s="308"/>
      <c r="AA9" s="308">
        <v>44196</v>
      </c>
      <c r="AB9" s="309">
        <v>0.75</v>
      </c>
      <c r="AC9" s="296">
        <v>12094800</v>
      </c>
      <c r="AD9" s="296">
        <v>2302600</v>
      </c>
      <c r="AE9" s="296">
        <f t="shared" ref="AE9" si="1">AC9+AD9</f>
        <v>14397400</v>
      </c>
      <c r="AF9" s="296">
        <v>1934341</v>
      </c>
      <c r="AG9" s="296">
        <v>368259</v>
      </c>
      <c r="AH9" s="296">
        <f t="shared" ref="AH9" si="2">AF9+AG9</f>
        <v>2302600</v>
      </c>
      <c r="AI9" s="296">
        <f t="shared" ref="AI9:AI11" si="3">AE9+AH9</f>
        <v>16700000</v>
      </c>
      <c r="AJ9" s="309">
        <f>AI9/S9</f>
        <v>0.54880052742004759</v>
      </c>
      <c r="AK9" s="310" t="s">
        <v>775</v>
      </c>
      <c r="AL9" s="311">
        <f>AA9-Y9</f>
        <v>254</v>
      </c>
      <c r="AM9" s="312">
        <v>4</v>
      </c>
      <c r="AN9" s="312">
        <f t="shared" ref="AN9:AN11" si="4">AM9*91.841</f>
        <v>367.36399999999998</v>
      </c>
      <c r="AO9" s="313">
        <f>Y9-W9</f>
        <v>352</v>
      </c>
      <c r="AP9" s="199">
        <f>$AP$5/(Y9-W9)</f>
        <v>0.28409090909090912</v>
      </c>
      <c r="AQ9" s="141">
        <f ca="1">$AQ$5-W9</f>
        <v>616</v>
      </c>
      <c r="AR9" s="200">
        <f ca="1">(AQ9*AP9)/100</f>
        <v>1.7500000000000002</v>
      </c>
      <c r="AS9" s="314">
        <f ca="1">IF(AR9&gt;100%,100%,AR9)</f>
        <v>1</v>
      </c>
      <c r="AT9" s="315">
        <f>AB9</f>
        <v>0.75</v>
      </c>
      <c r="AU9" s="316">
        <f ca="1">AS9-AT9</f>
        <v>0.25</v>
      </c>
    </row>
    <row r="10" spans="1:47" ht="84" x14ac:dyDescent="0.25">
      <c r="A10" s="240"/>
      <c r="B10" s="240" t="s">
        <v>685</v>
      </c>
      <c r="C10" s="255" t="s">
        <v>51</v>
      </c>
      <c r="D10" s="255" t="s">
        <v>14</v>
      </c>
      <c r="E10" s="255" t="s">
        <v>34</v>
      </c>
      <c r="F10" s="256" t="s">
        <v>704</v>
      </c>
      <c r="G10" s="257">
        <v>132243029</v>
      </c>
      <c r="H10" s="258" t="s">
        <v>706</v>
      </c>
      <c r="I10" s="259" t="s">
        <v>781</v>
      </c>
      <c r="J10" s="260">
        <v>7627</v>
      </c>
      <c r="K10" s="260">
        <v>8057</v>
      </c>
      <c r="L10" s="260">
        <f>(K10-J10)/1000</f>
        <v>0.43</v>
      </c>
      <c r="M10" s="266"/>
      <c r="N10" s="295">
        <v>4238910</v>
      </c>
      <c r="O10" s="267"/>
      <c r="P10" s="268">
        <f t="shared" si="0"/>
        <v>4238910</v>
      </c>
      <c r="Q10" s="272"/>
      <c r="R10" s="272"/>
      <c r="S10" s="240">
        <v>3353774.307</v>
      </c>
      <c r="T10" s="240"/>
      <c r="U10" s="240"/>
      <c r="V10" s="273">
        <v>44145</v>
      </c>
      <c r="W10" s="273">
        <v>44159</v>
      </c>
      <c r="X10" s="273">
        <v>44165</v>
      </c>
      <c r="Y10" s="273">
        <v>44529</v>
      </c>
      <c r="Z10" s="273"/>
      <c r="AA10" s="358">
        <v>44559</v>
      </c>
      <c r="AB10" s="269">
        <v>0.2</v>
      </c>
      <c r="AC10" s="240"/>
      <c r="AD10" s="240"/>
      <c r="AE10" s="240"/>
      <c r="AF10" s="240"/>
      <c r="AG10" s="240"/>
      <c r="AH10" s="240"/>
      <c r="AI10" s="240"/>
      <c r="AJ10" s="269"/>
      <c r="AK10" s="271"/>
      <c r="AL10" s="141"/>
      <c r="AM10" s="181"/>
      <c r="AN10" s="181"/>
      <c r="AO10" s="198"/>
      <c r="AP10" s="199"/>
      <c r="AQ10" s="141"/>
      <c r="AR10" s="200"/>
      <c r="AS10" s="200"/>
      <c r="AT10" s="201"/>
      <c r="AU10" s="203"/>
    </row>
    <row r="11" spans="1:47" s="317" customFormat="1" ht="156" x14ac:dyDescent="0.25">
      <c r="A11" s="296"/>
      <c r="B11" s="296" t="s">
        <v>32</v>
      </c>
      <c r="C11" s="297" t="s">
        <v>51</v>
      </c>
      <c r="D11" s="297" t="s">
        <v>54</v>
      </c>
      <c r="E11" s="297" t="s">
        <v>34</v>
      </c>
      <c r="F11" s="298" t="s">
        <v>55</v>
      </c>
      <c r="G11" s="257">
        <v>132823001</v>
      </c>
      <c r="H11" s="300" t="s">
        <v>497</v>
      </c>
      <c r="I11" s="301" t="s">
        <v>401</v>
      </c>
      <c r="J11" s="302">
        <v>0</v>
      </c>
      <c r="K11" s="302">
        <v>2000</v>
      </c>
      <c r="L11" s="302">
        <f>(K11-J11)/1000</f>
        <v>2</v>
      </c>
      <c r="M11" s="303">
        <v>6.2</v>
      </c>
      <c r="N11" s="305">
        <v>16764810.710000001</v>
      </c>
      <c r="O11" s="305">
        <v>1868067</v>
      </c>
      <c r="P11" s="306">
        <f t="shared" si="0"/>
        <v>18632877.710000001</v>
      </c>
      <c r="Q11" s="307">
        <v>17548454.170000002</v>
      </c>
      <c r="R11" s="307">
        <v>1064613.71</v>
      </c>
      <c r="S11" s="296">
        <f>Q11+R11</f>
        <v>18613067.880000003</v>
      </c>
      <c r="T11" s="296"/>
      <c r="U11" s="296"/>
      <c r="V11" s="308">
        <v>43573</v>
      </c>
      <c r="W11" s="308">
        <v>43590</v>
      </c>
      <c r="X11" s="308">
        <v>43596</v>
      </c>
      <c r="Y11" s="308">
        <v>44091</v>
      </c>
      <c r="Z11" s="308"/>
      <c r="AA11" s="308">
        <v>44119</v>
      </c>
      <c r="AB11" s="318">
        <v>1</v>
      </c>
      <c r="AC11" s="296">
        <v>12173900</v>
      </c>
      <c r="AD11" s="296">
        <v>2288050</v>
      </c>
      <c r="AE11" s="296">
        <f>SUBTOTAL(9,AC11:AD11)</f>
        <v>14461950</v>
      </c>
      <c r="AF11" s="296">
        <v>1926054</v>
      </c>
      <c r="AG11" s="296">
        <v>361996</v>
      </c>
      <c r="AH11" s="296">
        <f>SUBTOTAL(9,AF11:AG11)</f>
        <v>2288050</v>
      </c>
      <c r="AI11" s="296">
        <f t="shared" si="3"/>
        <v>16750000</v>
      </c>
      <c r="AJ11" s="309">
        <f>AI11/S11</f>
        <v>0.89990538410909171</v>
      </c>
      <c r="AK11" s="310" t="s">
        <v>772</v>
      </c>
      <c r="AL11" s="311">
        <f>AA11-Y11</f>
        <v>28</v>
      </c>
      <c r="AM11" s="319">
        <v>2</v>
      </c>
      <c r="AN11" s="319">
        <f t="shared" si="4"/>
        <v>183.68199999999999</v>
      </c>
      <c r="AO11" s="313">
        <f t="shared" ref="AO11:AO33" si="5">Y11-W11</f>
        <v>501</v>
      </c>
      <c r="AP11" s="199">
        <f t="shared" ref="AP11:AP33" si="6">$AP$5/(Y11-W11)</f>
        <v>0.19960079840319361</v>
      </c>
      <c r="AQ11" s="141">
        <f t="shared" ref="AQ11:AQ33" ca="1" si="7">$AQ$5-W11</f>
        <v>616</v>
      </c>
      <c r="AR11" s="200">
        <f t="shared" ref="AR11:AR33" ca="1" si="8">(AQ11*AP11)/100</f>
        <v>1.2295409181636727</v>
      </c>
      <c r="AS11" s="314">
        <f t="shared" ref="AS11:AS81" ca="1" si="9">IF(AR11&gt;100%,100%,AR11)</f>
        <v>1</v>
      </c>
      <c r="AT11" s="315">
        <f t="shared" ref="AT11:AT32" si="10">AB11</f>
        <v>1</v>
      </c>
      <c r="AU11" s="316">
        <f t="shared" ref="AU11:AU79" ca="1" si="11">AS11-AT11</f>
        <v>0</v>
      </c>
    </row>
    <row r="12" spans="1:47" ht="152.25" hidden="1" customHeight="1" x14ac:dyDescent="0.25">
      <c r="A12" s="39"/>
      <c r="B12" s="166" t="s">
        <v>514</v>
      </c>
      <c r="C12" s="32" t="s">
        <v>51</v>
      </c>
      <c r="D12" s="32" t="s">
        <v>54</v>
      </c>
      <c r="E12" s="32" t="s">
        <v>34</v>
      </c>
      <c r="F12" s="50" t="s">
        <v>498</v>
      </c>
      <c r="G12" s="49">
        <v>132823001</v>
      </c>
      <c r="H12" s="60" t="s">
        <v>499</v>
      </c>
      <c r="I12" s="165"/>
      <c r="J12" s="52"/>
      <c r="K12" s="52"/>
      <c r="L12" s="52"/>
      <c r="M12" s="51"/>
      <c r="N12" s="45"/>
      <c r="O12" s="45"/>
      <c r="P12" s="133"/>
      <c r="Q12" s="75"/>
      <c r="R12" s="75"/>
      <c r="S12" s="131"/>
      <c r="T12" s="131"/>
      <c r="U12" s="131"/>
      <c r="V12" s="134"/>
      <c r="W12" s="134"/>
      <c r="X12" s="134"/>
      <c r="Y12" s="134"/>
      <c r="Z12" s="134"/>
      <c r="AA12" s="134"/>
      <c r="AB12" s="190"/>
      <c r="AC12" s="131"/>
      <c r="AD12" s="131"/>
      <c r="AE12" s="131"/>
      <c r="AF12" s="131"/>
      <c r="AG12" s="131"/>
      <c r="AH12" s="131"/>
      <c r="AI12" s="131"/>
      <c r="AJ12" s="76"/>
      <c r="AK12" s="188" t="s">
        <v>670</v>
      </c>
      <c r="AL12" s="141"/>
      <c r="AM12" s="174"/>
      <c r="AN12" s="174"/>
      <c r="AO12" s="198"/>
      <c r="AP12" s="199"/>
      <c r="AQ12" s="141"/>
      <c r="AR12" s="200"/>
      <c r="AS12" s="200"/>
      <c r="AT12" s="201">
        <f t="shared" si="10"/>
        <v>0</v>
      </c>
      <c r="AU12" s="203">
        <f t="shared" si="11"/>
        <v>0</v>
      </c>
    </row>
    <row r="13" spans="1:47" s="287" customFormat="1" ht="84" x14ac:dyDescent="0.25">
      <c r="A13" s="240"/>
      <c r="B13" s="240" t="s">
        <v>32</v>
      </c>
      <c r="C13" s="255" t="s">
        <v>51</v>
      </c>
      <c r="D13" s="255" t="s">
        <v>54</v>
      </c>
      <c r="E13" s="255" t="s">
        <v>34</v>
      </c>
      <c r="F13" s="256" t="s">
        <v>56</v>
      </c>
      <c r="G13" s="257">
        <v>132823002</v>
      </c>
      <c r="H13" s="258" t="s">
        <v>57</v>
      </c>
      <c r="I13" s="259" t="s">
        <v>402</v>
      </c>
      <c r="J13" s="260">
        <v>1235</v>
      </c>
      <c r="K13" s="260">
        <v>3235</v>
      </c>
      <c r="L13" s="260">
        <f>(K13-J13)/1000</f>
        <v>2</v>
      </c>
      <c r="M13" s="266">
        <v>0.6</v>
      </c>
      <c r="N13" s="267">
        <v>17379171</v>
      </c>
      <c r="O13" s="267">
        <v>145336</v>
      </c>
      <c r="P13" s="268">
        <f t="shared" si="0"/>
        <v>17524507</v>
      </c>
      <c r="Q13" s="272">
        <v>17391992.649999999</v>
      </c>
      <c r="R13" s="272">
        <v>127964.94</v>
      </c>
      <c r="S13" s="240">
        <f>Q13+R13</f>
        <v>17519957.59</v>
      </c>
      <c r="T13" s="240"/>
      <c r="U13" s="240"/>
      <c r="V13" s="273">
        <v>43573</v>
      </c>
      <c r="W13" s="273">
        <v>43593</v>
      </c>
      <c r="X13" s="273">
        <v>43599</v>
      </c>
      <c r="Y13" s="273">
        <v>43911</v>
      </c>
      <c r="Z13" s="273"/>
      <c r="AA13" s="273">
        <v>43940</v>
      </c>
      <c r="AB13" s="269">
        <v>1</v>
      </c>
      <c r="AC13" s="240">
        <v>9841196</v>
      </c>
      <c r="AD13" s="240">
        <v>2228152</v>
      </c>
      <c r="AE13" s="240">
        <f t="shared" ref="AE13" si="12">AC13+AD13</f>
        <v>12069348</v>
      </c>
      <c r="AF13" s="240">
        <v>1840948</v>
      </c>
      <c r="AG13" s="240">
        <v>387204</v>
      </c>
      <c r="AH13" s="240">
        <f>AF13+AG13</f>
        <v>2228152</v>
      </c>
      <c r="AI13" s="240">
        <f t="shared" ref="AI13" si="13">AE13+AH13</f>
        <v>14297500</v>
      </c>
      <c r="AJ13" s="269">
        <f>AI13/S13</f>
        <v>0.81606932702626478</v>
      </c>
      <c r="AK13" s="255" t="s">
        <v>555</v>
      </c>
      <c r="AL13" s="328">
        <f>AA13-Y13</f>
        <v>29</v>
      </c>
      <c r="AM13" s="173">
        <v>2</v>
      </c>
      <c r="AN13" s="173">
        <f t="shared" ref="AN13" si="14">AM13*91.841</f>
        <v>183.68199999999999</v>
      </c>
      <c r="AO13" s="329">
        <f t="shared" si="5"/>
        <v>318</v>
      </c>
      <c r="AP13" s="199">
        <f t="shared" si="6"/>
        <v>0.31446540880503143</v>
      </c>
      <c r="AQ13" s="141">
        <f t="shared" ca="1" si="7"/>
        <v>613</v>
      </c>
      <c r="AR13" s="200">
        <f t="shared" ca="1" si="8"/>
        <v>1.9276729559748427</v>
      </c>
      <c r="AS13" s="330">
        <f t="shared" ca="1" si="9"/>
        <v>1</v>
      </c>
      <c r="AT13" s="331">
        <f t="shared" si="10"/>
        <v>1</v>
      </c>
      <c r="AU13" s="332">
        <f t="shared" ca="1" si="11"/>
        <v>0</v>
      </c>
    </row>
    <row r="14" spans="1:47" ht="107.25" hidden="1" customHeight="1" x14ac:dyDescent="0.25">
      <c r="A14" s="39"/>
      <c r="B14" s="166" t="s">
        <v>514</v>
      </c>
      <c r="C14" s="32" t="s">
        <v>51</v>
      </c>
      <c r="D14" s="32" t="s">
        <v>54</v>
      </c>
      <c r="E14" s="32" t="s">
        <v>34</v>
      </c>
      <c r="F14" s="50" t="s">
        <v>500</v>
      </c>
      <c r="G14" s="49">
        <v>132823002</v>
      </c>
      <c r="H14" s="34" t="s">
        <v>501</v>
      </c>
      <c r="I14" s="165"/>
      <c r="J14" s="52"/>
      <c r="K14" s="52"/>
      <c r="L14" s="52"/>
      <c r="M14" s="55"/>
      <c r="N14" s="238"/>
      <c r="O14" s="238"/>
      <c r="P14" s="241"/>
      <c r="Q14" s="75"/>
      <c r="R14" s="75"/>
      <c r="S14" s="131"/>
      <c r="T14" s="131"/>
      <c r="U14" s="131"/>
      <c r="V14" s="134"/>
      <c r="W14" s="134"/>
      <c r="X14" s="134"/>
      <c r="Y14" s="134"/>
      <c r="Z14" s="134"/>
      <c r="AA14" s="134"/>
      <c r="AB14" s="76"/>
      <c r="AC14" s="131"/>
      <c r="AD14" s="131"/>
      <c r="AE14" s="131"/>
      <c r="AF14" s="131"/>
      <c r="AG14" s="131"/>
      <c r="AH14" s="131"/>
      <c r="AI14" s="131"/>
      <c r="AJ14" s="76"/>
      <c r="AK14" s="188" t="s">
        <v>670</v>
      </c>
      <c r="AL14" s="141"/>
      <c r="AM14" s="174"/>
      <c r="AN14" s="174"/>
      <c r="AO14" s="198"/>
      <c r="AP14" s="199"/>
      <c r="AQ14" s="141"/>
      <c r="AR14" s="200"/>
      <c r="AS14" s="200"/>
      <c r="AT14" s="201">
        <f t="shared" si="10"/>
        <v>0</v>
      </c>
      <c r="AU14" s="203">
        <f t="shared" si="11"/>
        <v>0</v>
      </c>
    </row>
    <row r="15" spans="1:47" s="287" customFormat="1" ht="144" x14ac:dyDescent="0.25">
      <c r="A15" s="240"/>
      <c r="B15" s="240" t="s">
        <v>32</v>
      </c>
      <c r="C15" s="255" t="s">
        <v>51</v>
      </c>
      <c r="D15" s="255" t="s">
        <v>54</v>
      </c>
      <c r="E15" s="255" t="s">
        <v>34</v>
      </c>
      <c r="F15" s="256" t="s">
        <v>58</v>
      </c>
      <c r="G15" s="257">
        <v>132823017</v>
      </c>
      <c r="H15" s="258" t="s">
        <v>503</v>
      </c>
      <c r="I15" s="259" t="s">
        <v>403</v>
      </c>
      <c r="J15" s="260">
        <v>2627</v>
      </c>
      <c r="K15" s="260">
        <v>3627</v>
      </c>
      <c r="L15" s="260">
        <f>(K15-J15)/1000</f>
        <v>1</v>
      </c>
      <c r="M15" s="266">
        <v>3.6</v>
      </c>
      <c r="N15" s="267">
        <v>7673417</v>
      </c>
      <c r="O15" s="267">
        <v>1106313</v>
      </c>
      <c r="P15" s="268">
        <f t="shared" si="0"/>
        <v>8779730</v>
      </c>
      <c r="Q15" s="272">
        <v>7289746.0999999996</v>
      </c>
      <c r="R15" s="272">
        <v>1050997.3500000001</v>
      </c>
      <c r="S15" s="240">
        <f>Q15+R15</f>
        <v>8340743.4499999993</v>
      </c>
      <c r="T15" s="240"/>
      <c r="U15" s="240"/>
      <c r="V15" s="273">
        <v>43545</v>
      </c>
      <c r="W15" s="273">
        <v>43562</v>
      </c>
      <c r="X15" s="273">
        <v>43568</v>
      </c>
      <c r="Y15" s="273">
        <v>43898</v>
      </c>
      <c r="Z15" s="273"/>
      <c r="AA15" s="273">
        <v>43921</v>
      </c>
      <c r="AB15" s="269">
        <v>1</v>
      </c>
      <c r="AC15" s="240">
        <v>5511343.5899999999</v>
      </c>
      <c r="AD15" s="240">
        <v>1203622.4099999999</v>
      </c>
      <c r="AE15" s="240">
        <f t="shared" ref="AE15" si="15">AC15+AD15</f>
        <v>6714966</v>
      </c>
      <c r="AF15" s="240">
        <v>1000461.77</v>
      </c>
      <c r="AG15" s="240">
        <v>203130.23</v>
      </c>
      <c r="AH15" s="240">
        <f t="shared" ref="AH15" si="16">AF15+AG15</f>
        <v>1203592</v>
      </c>
      <c r="AI15" s="240">
        <f t="shared" ref="AI15" si="17">AE15+AH15</f>
        <v>7918558</v>
      </c>
      <c r="AJ15" s="269">
        <f>AI15/S15</f>
        <v>0.94938275556239538</v>
      </c>
      <c r="AK15" s="278" t="s">
        <v>513</v>
      </c>
      <c r="AL15" s="328">
        <f>AA15-Y15</f>
        <v>23</v>
      </c>
      <c r="AM15" s="176">
        <v>1</v>
      </c>
      <c r="AN15" s="173">
        <f t="shared" ref="AN15:AN19" si="18">AM15*91.841</f>
        <v>91.840999999999994</v>
      </c>
      <c r="AO15" s="329">
        <f t="shared" si="5"/>
        <v>336</v>
      </c>
      <c r="AP15" s="199">
        <f t="shared" si="6"/>
        <v>0.29761904761904762</v>
      </c>
      <c r="AQ15" s="141">
        <f t="shared" ca="1" si="7"/>
        <v>644</v>
      </c>
      <c r="AR15" s="200">
        <f t="shared" ca="1" si="8"/>
        <v>1.9166666666666665</v>
      </c>
      <c r="AS15" s="330">
        <f t="shared" ca="1" si="9"/>
        <v>1</v>
      </c>
      <c r="AT15" s="331">
        <f t="shared" si="10"/>
        <v>1</v>
      </c>
      <c r="AU15" s="332">
        <f t="shared" ca="1" si="11"/>
        <v>0</v>
      </c>
    </row>
    <row r="16" spans="1:47" ht="72" x14ac:dyDescent="0.25">
      <c r="A16" s="240"/>
      <c r="B16" s="240" t="s">
        <v>685</v>
      </c>
      <c r="C16" s="255" t="s">
        <v>51</v>
      </c>
      <c r="D16" s="255" t="s">
        <v>65</v>
      </c>
      <c r="E16" s="255" t="s">
        <v>34</v>
      </c>
      <c r="F16" s="256" t="s">
        <v>705</v>
      </c>
      <c r="G16" s="257">
        <v>132883015</v>
      </c>
      <c r="H16" s="258" t="s">
        <v>534</v>
      </c>
      <c r="I16" s="356" t="s">
        <v>782</v>
      </c>
      <c r="J16" s="260">
        <v>3526</v>
      </c>
      <c r="K16" s="260">
        <v>6386</v>
      </c>
      <c r="L16" s="260">
        <f>(K16-J16)/1000</f>
        <v>2.86</v>
      </c>
      <c r="M16" s="266"/>
      <c r="N16" s="267">
        <v>26773265</v>
      </c>
      <c r="O16" s="267"/>
      <c r="P16" s="268">
        <f t="shared" si="0"/>
        <v>26773265</v>
      </c>
      <c r="Q16" s="261"/>
      <c r="R16" s="261"/>
      <c r="S16" s="240">
        <v>26690000.170000002</v>
      </c>
      <c r="T16" s="240"/>
      <c r="U16" s="261"/>
      <c r="V16" s="357">
        <v>44145</v>
      </c>
      <c r="W16" s="357">
        <v>44158</v>
      </c>
      <c r="X16" s="357">
        <v>44164</v>
      </c>
      <c r="Y16" s="357">
        <v>44528</v>
      </c>
      <c r="Z16" s="261"/>
      <c r="AA16" s="357">
        <v>44530</v>
      </c>
      <c r="AB16" s="269">
        <v>0.1</v>
      </c>
      <c r="AC16" s="240"/>
      <c r="AD16" s="240"/>
      <c r="AE16" s="240"/>
      <c r="AF16" s="240"/>
      <c r="AG16" s="240"/>
      <c r="AH16" s="240"/>
      <c r="AI16" s="240"/>
      <c r="AJ16" s="270"/>
      <c r="AK16" s="271" t="s">
        <v>776</v>
      </c>
      <c r="AL16" s="141"/>
      <c r="AM16" s="174">
        <v>2.85</v>
      </c>
      <c r="AN16" s="174">
        <f t="shared" si="18"/>
        <v>261.74684999999999</v>
      </c>
      <c r="AO16" s="198"/>
      <c r="AP16" s="199">
        <f t="shared" si="6"/>
        <v>0.27027027027027029</v>
      </c>
      <c r="AQ16" s="141">
        <f t="shared" ca="1" si="7"/>
        <v>48</v>
      </c>
      <c r="AR16" s="200">
        <f t="shared" ca="1" si="8"/>
        <v>0.12972972972972974</v>
      </c>
      <c r="AS16" s="200"/>
      <c r="AT16" s="201"/>
      <c r="AU16" s="203">
        <f t="shared" si="11"/>
        <v>0</v>
      </c>
    </row>
    <row r="17" spans="1:47" ht="24" hidden="1" x14ac:dyDescent="0.25">
      <c r="A17" s="39"/>
      <c r="B17" s="39"/>
      <c r="C17" s="32" t="s">
        <v>51</v>
      </c>
      <c r="D17" s="32" t="s">
        <v>169</v>
      </c>
      <c r="E17" s="32" t="s">
        <v>34</v>
      </c>
      <c r="F17" s="33"/>
      <c r="G17" s="49">
        <v>132213003</v>
      </c>
      <c r="H17" s="34" t="s">
        <v>167</v>
      </c>
      <c r="I17" s="40"/>
      <c r="J17" s="20"/>
      <c r="K17" s="20"/>
      <c r="L17" s="46"/>
      <c r="M17" s="51"/>
      <c r="N17" s="37"/>
      <c r="O17" s="37"/>
      <c r="P17" s="38"/>
      <c r="Q17" s="40"/>
      <c r="R17" s="40"/>
      <c r="S17" s="39"/>
      <c r="T17" s="39"/>
      <c r="U17" s="40"/>
      <c r="V17" s="40"/>
      <c r="W17" s="40"/>
      <c r="X17" s="40"/>
      <c r="Y17" s="40"/>
      <c r="Z17" s="40"/>
      <c r="AA17" s="40"/>
      <c r="AB17" s="41"/>
      <c r="AC17" s="39"/>
      <c r="AD17" s="39"/>
      <c r="AE17" s="39"/>
      <c r="AF17" s="39"/>
      <c r="AG17" s="39"/>
      <c r="AH17" s="39"/>
      <c r="AI17" s="39"/>
      <c r="AJ17" s="42"/>
      <c r="AK17" s="16"/>
      <c r="AL17" s="141"/>
      <c r="AM17" s="175">
        <v>1.08</v>
      </c>
      <c r="AN17" s="174">
        <f t="shared" si="18"/>
        <v>99.188280000000006</v>
      </c>
      <c r="AO17" s="198"/>
      <c r="AP17" s="199"/>
      <c r="AQ17" s="141"/>
      <c r="AR17" s="200"/>
      <c r="AS17" s="200"/>
      <c r="AT17" s="201"/>
      <c r="AU17" s="203">
        <f t="shared" si="11"/>
        <v>0</v>
      </c>
    </row>
    <row r="18" spans="1:47" ht="24" hidden="1" x14ac:dyDescent="0.25">
      <c r="A18" s="39"/>
      <c r="B18" s="39"/>
      <c r="C18" s="32" t="s">
        <v>51</v>
      </c>
      <c r="D18" s="32" t="s">
        <v>169</v>
      </c>
      <c r="E18" s="32" t="s">
        <v>34</v>
      </c>
      <c r="F18" s="33"/>
      <c r="G18" s="49">
        <v>132213011</v>
      </c>
      <c r="H18" s="34" t="s">
        <v>168</v>
      </c>
      <c r="I18" s="40"/>
      <c r="J18" s="20"/>
      <c r="K18" s="20"/>
      <c r="L18" s="46"/>
      <c r="M18" s="51"/>
      <c r="N18" s="37"/>
      <c r="O18" s="37"/>
      <c r="P18" s="38"/>
      <c r="Q18" s="40"/>
      <c r="R18" s="40"/>
      <c r="S18" s="39"/>
      <c r="T18" s="39"/>
      <c r="U18" s="40"/>
      <c r="V18" s="40"/>
      <c r="W18" s="40"/>
      <c r="X18" s="40"/>
      <c r="Y18" s="40"/>
      <c r="Z18" s="40"/>
      <c r="AA18" s="40"/>
      <c r="AB18" s="41"/>
      <c r="AC18" s="39"/>
      <c r="AD18" s="39"/>
      <c r="AE18" s="39"/>
      <c r="AF18" s="39"/>
      <c r="AG18" s="39"/>
      <c r="AH18" s="39"/>
      <c r="AI18" s="39"/>
      <c r="AJ18" s="42"/>
      <c r="AK18" s="16"/>
      <c r="AL18" s="141"/>
      <c r="AM18" s="175">
        <v>2.5</v>
      </c>
      <c r="AN18" s="174">
        <f t="shared" si="18"/>
        <v>229.60249999999999</v>
      </c>
      <c r="AO18" s="198"/>
      <c r="AP18" s="199"/>
      <c r="AQ18" s="141"/>
      <c r="AR18" s="200"/>
      <c r="AS18" s="200"/>
      <c r="AT18" s="201"/>
      <c r="AU18" s="203">
        <f t="shared" si="11"/>
        <v>0</v>
      </c>
    </row>
    <row r="19" spans="1:47" s="317" customFormat="1" ht="141" customHeight="1" x14ac:dyDescent="0.25">
      <c r="A19" s="296"/>
      <c r="B19" s="296" t="s">
        <v>514</v>
      </c>
      <c r="C19" s="297" t="s">
        <v>51</v>
      </c>
      <c r="D19" s="297" t="s">
        <v>54</v>
      </c>
      <c r="E19" s="297" t="s">
        <v>34</v>
      </c>
      <c r="F19" s="298" t="s">
        <v>502</v>
      </c>
      <c r="G19" s="299">
        <v>132823004</v>
      </c>
      <c r="H19" s="300" t="s">
        <v>504</v>
      </c>
      <c r="I19" s="320" t="s">
        <v>780</v>
      </c>
      <c r="J19" s="321">
        <v>0</v>
      </c>
      <c r="K19" s="321">
        <v>2000</v>
      </c>
      <c r="L19" s="302">
        <f>(K19-J19)/1000</f>
        <v>2</v>
      </c>
      <c r="M19" s="303">
        <f>11+3.3</f>
        <v>14.3</v>
      </c>
      <c r="N19" s="305">
        <v>16679589</v>
      </c>
      <c r="O19" s="305">
        <v>2485578</v>
      </c>
      <c r="P19" s="306">
        <f>N19+O19</f>
        <v>19165167</v>
      </c>
      <c r="Q19" s="307">
        <v>14006744.15</v>
      </c>
      <c r="R19" s="307">
        <v>2283645.85</v>
      </c>
      <c r="S19" s="296">
        <f t="shared" ref="S19" si="19">Q19+R19</f>
        <v>16290390</v>
      </c>
      <c r="T19" s="296"/>
      <c r="U19" s="296"/>
      <c r="V19" s="308">
        <v>43962</v>
      </c>
      <c r="W19" s="308">
        <v>43969</v>
      </c>
      <c r="X19" s="308">
        <v>43979</v>
      </c>
      <c r="Y19" s="308">
        <v>44344</v>
      </c>
      <c r="Z19" s="308"/>
      <c r="AA19" s="308">
        <v>44698</v>
      </c>
      <c r="AB19" s="309">
        <v>0.7</v>
      </c>
      <c r="AC19" s="296">
        <v>7281690</v>
      </c>
      <c r="AD19" s="296">
        <v>1609155</v>
      </c>
      <c r="AE19" s="296">
        <f>SUBTOTAL(9,AC19:AD19)</f>
        <v>8890845</v>
      </c>
      <c r="AF19" s="296">
        <v>1317914</v>
      </c>
      <c r="AG19" s="296">
        <v>291241</v>
      </c>
      <c r="AH19" s="296">
        <f>SUBTOTAL(9,AF19:AG19)</f>
        <v>1609155</v>
      </c>
      <c r="AI19" s="296">
        <f>AE19+AH19</f>
        <v>10500000</v>
      </c>
      <c r="AJ19" s="322"/>
      <c r="AK19" s="323" t="s">
        <v>770</v>
      </c>
      <c r="AL19" s="311"/>
      <c r="AM19" s="319">
        <v>2</v>
      </c>
      <c r="AN19" s="319">
        <f t="shared" si="18"/>
        <v>183.68199999999999</v>
      </c>
      <c r="AO19" s="313"/>
      <c r="AP19" s="199"/>
      <c r="AQ19" s="141"/>
      <c r="AR19" s="200"/>
      <c r="AS19" s="314"/>
      <c r="AT19" s="315"/>
      <c r="AU19" s="316">
        <f t="shared" si="11"/>
        <v>0</v>
      </c>
    </row>
    <row r="20" spans="1:47" s="317" customFormat="1" ht="84" x14ac:dyDescent="0.25">
      <c r="A20" s="296"/>
      <c r="B20" s="296" t="s">
        <v>514</v>
      </c>
      <c r="C20" s="297" t="s">
        <v>51</v>
      </c>
      <c r="D20" s="297" t="s">
        <v>54</v>
      </c>
      <c r="E20" s="297" t="s">
        <v>34</v>
      </c>
      <c r="F20" s="298" t="s">
        <v>495</v>
      </c>
      <c r="G20" s="299">
        <v>132823009</v>
      </c>
      <c r="H20" s="300" t="s">
        <v>496</v>
      </c>
      <c r="I20" s="301" t="s">
        <v>599</v>
      </c>
      <c r="J20" s="321">
        <v>1500</v>
      </c>
      <c r="K20" s="321">
        <v>2500</v>
      </c>
      <c r="L20" s="302">
        <f>(K20-J20)/1000</f>
        <v>1</v>
      </c>
      <c r="M20" s="303">
        <v>1</v>
      </c>
      <c r="N20" s="305">
        <v>9588269</v>
      </c>
      <c r="O20" s="305">
        <v>164366</v>
      </c>
      <c r="P20" s="306">
        <f>N20+O20</f>
        <v>9752635</v>
      </c>
      <c r="Q20" s="307">
        <v>8126474.9790000003</v>
      </c>
      <c r="R20" s="324"/>
      <c r="S20" s="296">
        <f>Q20+R20</f>
        <v>8126474.9790000003</v>
      </c>
      <c r="T20" s="296"/>
      <c r="U20" s="324"/>
      <c r="V20" s="308">
        <v>43962</v>
      </c>
      <c r="W20" s="308">
        <v>43984</v>
      </c>
      <c r="X20" s="308">
        <v>43991</v>
      </c>
      <c r="Y20" s="308">
        <v>44355</v>
      </c>
      <c r="Z20" s="308"/>
      <c r="AA20" s="308">
        <v>44329</v>
      </c>
      <c r="AB20" s="309">
        <v>0.9</v>
      </c>
      <c r="AC20" s="296">
        <v>4717796</v>
      </c>
      <c r="AD20" s="296">
        <v>899500</v>
      </c>
      <c r="AE20" s="296">
        <f>SUBTOTAL(9,AC20:AD20)</f>
        <v>5617296</v>
      </c>
      <c r="AF20" s="296">
        <v>755463</v>
      </c>
      <c r="AG20" s="296">
        <v>144037</v>
      </c>
      <c r="AH20" s="296">
        <f>SUBTOTAL(9,AF20:AG20)</f>
        <v>899500</v>
      </c>
      <c r="AI20" s="296">
        <f>AE20+AH20</f>
        <v>6516796</v>
      </c>
      <c r="AJ20" s="309">
        <f>AI20/S20</f>
        <v>0.80192162245504406</v>
      </c>
      <c r="AK20" s="323" t="s">
        <v>769</v>
      </c>
      <c r="AL20" s="311"/>
      <c r="AM20" s="325">
        <v>1</v>
      </c>
      <c r="AN20" s="319">
        <v>91.840999999999994</v>
      </c>
      <c r="AO20" s="313"/>
      <c r="AP20" s="199"/>
      <c r="AQ20" s="141"/>
      <c r="AR20" s="200"/>
      <c r="AS20" s="314"/>
      <c r="AT20" s="315"/>
      <c r="AU20" s="316">
        <f t="shared" si="11"/>
        <v>0</v>
      </c>
    </row>
    <row r="21" spans="1:47" ht="96" x14ac:dyDescent="0.25">
      <c r="A21" s="240"/>
      <c r="B21" s="240" t="s">
        <v>514</v>
      </c>
      <c r="C21" s="255" t="s">
        <v>51</v>
      </c>
      <c r="D21" s="255" t="s">
        <v>54</v>
      </c>
      <c r="E21" s="255" t="s">
        <v>34</v>
      </c>
      <c r="F21" s="256" t="s">
        <v>505</v>
      </c>
      <c r="G21" s="257">
        <v>132823015</v>
      </c>
      <c r="H21" s="258" t="s">
        <v>506</v>
      </c>
      <c r="I21" s="259" t="s">
        <v>599</v>
      </c>
      <c r="J21" s="262">
        <v>0</v>
      </c>
      <c r="K21" s="262">
        <v>1000</v>
      </c>
      <c r="L21" s="260">
        <f>(K21-J21)/1000</f>
        <v>1</v>
      </c>
      <c r="M21" s="266">
        <v>5.3</v>
      </c>
      <c r="N21" s="267">
        <v>9822898</v>
      </c>
      <c r="O21" s="267">
        <v>1226329</v>
      </c>
      <c r="P21" s="268">
        <f>N21+O21</f>
        <v>11049227</v>
      </c>
      <c r="Q21" s="272">
        <v>9095523.6649999991</v>
      </c>
      <c r="R21" s="261"/>
      <c r="S21" s="240">
        <f>Q21+R21</f>
        <v>9095523.6649999991</v>
      </c>
      <c r="T21" s="240"/>
      <c r="U21" s="261"/>
      <c r="V21" s="273">
        <v>43962</v>
      </c>
      <c r="W21" s="273">
        <v>43984</v>
      </c>
      <c r="X21" s="273">
        <v>43991</v>
      </c>
      <c r="Y21" s="273">
        <v>44355</v>
      </c>
      <c r="Z21" s="273"/>
      <c r="AA21" s="273">
        <v>44329</v>
      </c>
      <c r="AB21" s="269">
        <v>0.3</v>
      </c>
      <c r="AC21" s="240">
        <v>707634</v>
      </c>
      <c r="AD21" s="240">
        <v>134472</v>
      </c>
      <c r="AE21" s="240">
        <v>842106</v>
      </c>
      <c r="AF21" s="240">
        <v>112999</v>
      </c>
      <c r="AG21" s="240">
        <v>21473</v>
      </c>
      <c r="AH21" s="240">
        <v>134472</v>
      </c>
      <c r="AI21" s="240">
        <v>976578</v>
      </c>
      <c r="AJ21" s="269">
        <f>AI21/S21</f>
        <v>0.10736907911722751</v>
      </c>
      <c r="AK21" s="274" t="s">
        <v>774</v>
      </c>
      <c r="AL21" s="141"/>
      <c r="AM21" s="175">
        <v>1</v>
      </c>
      <c r="AN21" s="174">
        <v>91.840999999999994</v>
      </c>
      <c r="AO21" s="198"/>
      <c r="AP21" s="199"/>
      <c r="AQ21" s="141"/>
      <c r="AR21" s="200"/>
      <c r="AS21" s="200"/>
      <c r="AT21" s="201"/>
      <c r="AU21" s="203">
        <f t="shared" si="11"/>
        <v>0</v>
      </c>
    </row>
    <row r="22" spans="1:47" hidden="1" x14ac:dyDescent="0.25">
      <c r="A22" s="39"/>
      <c r="B22" s="39"/>
      <c r="C22" s="32" t="s">
        <v>51</v>
      </c>
      <c r="D22" s="32" t="s">
        <v>14</v>
      </c>
      <c r="E22" s="32" t="s">
        <v>33</v>
      </c>
      <c r="F22" s="33"/>
      <c r="G22" s="49">
        <v>132244025</v>
      </c>
      <c r="H22" s="34" t="s">
        <v>173</v>
      </c>
      <c r="I22" s="40"/>
      <c r="J22" s="20"/>
      <c r="K22" s="20"/>
      <c r="L22" s="46"/>
      <c r="M22" s="51"/>
      <c r="N22" s="37"/>
      <c r="O22" s="37"/>
      <c r="P22" s="38"/>
      <c r="Q22" s="40"/>
      <c r="R22" s="40"/>
      <c r="S22" s="39"/>
      <c r="T22" s="39"/>
      <c r="U22" s="40"/>
      <c r="V22" s="40"/>
      <c r="W22" s="40"/>
      <c r="X22" s="40"/>
      <c r="Y22" s="40"/>
      <c r="Z22" s="40"/>
      <c r="AA22" s="40"/>
      <c r="AB22" s="41"/>
      <c r="AC22" s="39"/>
      <c r="AD22" s="39"/>
      <c r="AE22" s="39"/>
      <c r="AF22" s="39"/>
      <c r="AG22" s="39"/>
      <c r="AH22" s="39"/>
      <c r="AI22" s="39"/>
      <c r="AJ22" s="42"/>
      <c r="AK22" s="16"/>
      <c r="AL22" s="141"/>
      <c r="AM22" s="173">
        <v>2.9</v>
      </c>
      <c r="AN22" s="178">
        <f t="shared" ref="AN22:AN32" si="20">AM22*86.4212</f>
        <v>250.62147999999999</v>
      </c>
      <c r="AO22" s="198"/>
      <c r="AP22" s="199"/>
      <c r="AQ22" s="141"/>
      <c r="AR22" s="200"/>
      <c r="AS22" s="200"/>
      <c r="AT22" s="201"/>
      <c r="AU22" s="203">
        <f t="shared" si="11"/>
        <v>0</v>
      </c>
    </row>
    <row r="23" spans="1:47" ht="24" hidden="1" x14ac:dyDescent="0.25">
      <c r="A23" s="39"/>
      <c r="B23" s="39"/>
      <c r="C23" s="32" t="s">
        <v>51</v>
      </c>
      <c r="D23" s="32" t="s">
        <v>14</v>
      </c>
      <c r="E23" s="32" t="s">
        <v>33</v>
      </c>
      <c r="F23" s="33"/>
      <c r="G23" s="49">
        <v>132245056</v>
      </c>
      <c r="H23" s="34" t="s">
        <v>174</v>
      </c>
      <c r="I23" s="40"/>
      <c r="J23" s="20"/>
      <c r="K23" s="20"/>
      <c r="L23" s="46"/>
      <c r="M23" s="51"/>
      <c r="N23" s="37"/>
      <c r="O23" s="37"/>
      <c r="P23" s="38"/>
      <c r="Q23" s="40"/>
      <c r="R23" s="40"/>
      <c r="S23" s="39"/>
      <c r="T23" s="39"/>
      <c r="U23" s="40"/>
      <c r="V23" s="40"/>
      <c r="W23" s="40"/>
      <c r="X23" s="40"/>
      <c r="Y23" s="40"/>
      <c r="Z23" s="40"/>
      <c r="AA23" s="40"/>
      <c r="AB23" s="41"/>
      <c r="AC23" s="39"/>
      <c r="AD23" s="39"/>
      <c r="AE23" s="39"/>
      <c r="AF23" s="39"/>
      <c r="AG23" s="39"/>
      <c r="AH23" s="39"/>
      <c r="AI23" s="39"/>
      <c r="AJ23" s="42"/>
      <c r="AK23" s="16"/>
      <c r="AL23" s="141"/>
      <c r="AM23" s="173">
        <v>2.5</v>
      </c>
      <c r="AN23" s="178">
        <f t="shared" si="20"/>
        <v>216.053</v>
      </c>
      <c r="AO23" s="198"/>
      <c r="AP23" s="199"/>
      <c r="AQ23" s="141"/>
      <c r="AR23" s="200"/>
      <c r="AS23" s="200"/>
      <c r="AT23" s="201"/>
      <c r="AU23" s="203">
        <f t="shared" si="11"/>
        <v>0</v>
      </c>
    </row>
    <row r="24" spans="1:47" ht="24" hidden="1" x14ac:dyDescent="0.25">
      <c r="A24" s="39"/>
      <c r="B24" s="39"/>
      <c r="C24" s="32" t="s">
        <v>51</v>
      </c>
      <c r="D24" s="32" t="s">
        <v>65</v>
      </c>
      <c r="E24" s="32" t="s">
        <v>33</v>
      </c>
      <c r="F24" s="33"/>
      <c r="G24" s="49">
        <v>132884061</v>
      </c>
      <c r="H24" s="34" t="s">
        <v>175</v>
      </c>
      <c r="I24" s="40"/>
      <c r="J24" s="20"/>
      <c r="K24" s="20"/>
      <c r="L24" s="46"/>
      <c r="M24" s="51"/>
      <c r="N24" s="37"/>
      <c r="O24" s="37"/>
      <c r="P24" s="38"/>
      <c r="Q24" s="40"/>
      <c r="R24" s="40"/>
      <c r="S24" s="39"/>
      <c r="T24" s="39"/>
      <c r="U24" s="40"/>
      <c r="V24" s="40"/>
      <c r="W24" s="40"/>
      <c r="X24" s="40"/>
      <c r="Y24" s="40"/>
      <c r="Z24" s="40"/>
      <c r="AA24" s="40"/>
      <c r="AB24" s="41"/>
      <c r="AC24" s="39"/>
      <c r="AD24" s="39"/>
      <c r="AE24" s="39"/>
      <c r="AF24" s="39"/>
      <c r="AG24" s="39"/>
      <c r="AH24" s="39"/>
      <c r="AI24" s="39"/>
      <c r="AJ24" s="42"/>
      <c r="AK24" s="16"/>
      <c r="AL24" s="141"/>
      <c r="AM24" s="173">
        <v>3</v>
      </c>
      <c r="AN24" s="178">
        <f t="shared" si="20"/>
        <v>259.2636</v>
      </c>
      <c r="AO24" s="198"/>
      <c r="AP24" s="199"/>
      <c r="AQ24" s="141"/>
      <c r="AR24" s="200"/>
      <c r="AS24" s="200"/>
      <c r="AT24" s="201"/>
      <c r="AU24" s="203">
        <f t="shared" si="11"/>
        <v>0</v>
      </c>
    </row>
    <row r="25" spans="1:47" ht="36" hidden="1" x14ac:dyDescent="0.25">
      <c r="A25" s="39"/>
      <c r="B25" s="39"/>
      <c r="C25" s="32" t="s">
        <v>51</v>
      </c>
      <c r="D25" s="32" t="s">
        <v>65</v>
      </c>
      <c r="E25" s="32" t="s">
        <v>33</v>
      </c>
      <c r="F25" s="33"/>
      <c r="G25" s="49">
        <v>132884024</v>
      </c>
      <c r="H25" s="34" t="s">
        <v>176</v>
      </c>
      <c r="I25" s="40"/>
      <c r="J25" s="20"/>
      <c r="K25" s="20"/>
      <c r="L25" s="46"/>
      <c r="M25" s="51"/>
      <c r="N25" s="37"/>
      <c r="O25" s="37"/>
      <c r="P25" s="38"/>
      <c r="Q25" s="40"/>
      <c r="R25" s="40"/>
      <c r="S25" s="39"/>
      <c r="T25" s="39"/>
      <c r="U25" s="40"/>
      <c r="V25" s="40"/>
      <c r="W25" s="40"/>
      <c r="X25" s="40"/>
      <c r="Y25" s="40"/>
      <c r="Z25" s="40"/>
      <c r="AA25" s="40"/>
      <c r="AB25" s="41"/>
      <c r="AC25" s="39"/>
      <c r="AD25" s="39"/>
      <c r="AE25" s="39"/>
      <c r="AF25" s="39"/>
      <c r="AG25" s="39"/>
      <c r="AH25" s="39"/>
      <c r="AI25" s="39"/>
      <c r="AJ25" s="42"/>
      <c r="AK25" s="16"/>
      <c r="AL25" s="141"/>
      <c r="AM25" s="173">
        <v>2.2000000000000002</v>
      </c>
      <c r="AN25" s="178">
        <f t="shared" si="20"/>
        <v>190.12664000000001</v>
      </c>
      <c r="AO25" s="198"/>
      <c r="AP25" s="199"/>
      <c r="AQ25" s="141"/>
      <c r="AR25" s="200"/>
      <c r="AS25" s="200"/>
      <c r="AT25" s="201"/>
      <c r="AU25" s="203">
        <f t="shared" si="11"/>
        <v>0</v>
      </c>
    </row>
    <row r="26" spans="1:47" ht="24" hidden="1" x14ac:dyDescent="0.25">
      <c r="A26" s="39"/>
      <c r="B26" s="39"/>
      <c r="C26" s="32" t="s">
        <v>51</v>
      </c>
      <c r="D26" s="32" t="s">
        <v>65</v>
      </c>
      <c r="E26" s="32" t="s">
        <v>33</v>
      </c>
      <c r="F26" s="33"/>
      <c r="G26" s="49">
        <v>132884038</v>
      </c>
      <c r="H26" s="34" t="s">
        <v>177</v>
      </c>
      <c r="I26" s="40"/>
      <c r="J26" s="20"/>
      <c r="K26" s="20"/>
      <c r="L26" s="46"/>
      <c r="M26" s="51"/>
      <c r="N26" s="37"/>
      <c r="O26" s="37"/>
      <c r="P26" s="38"/>
      <c r="Q26" s="40"/>
      <c r="R26" s="40"/>
      <c r="S26" s="39"/>
      <c r="T26" s="39"/>
      <c r="U26" s="40"/>
      <c r="V26" s="40"/>
      <c r="W26" s="40"/>
      <c r="X26" s="40"/>
      <c r="Y26" s="40"/>
      <c r="Z26" s="40"/>
      <c r="AA26" s="40"/>
      <c r="AB26" s="41"/>
      <c r="AC26" s="39"/>
      <c r="AD26" s="39"/>
      <c r="AE26" s="39"/>
      <c r="AF26" s="39"/>
      <c r="AG26" s="39"/>
      <c r="AH26" s="39"/>
      <c r="AI26" s="39"/>
      <c r="AJ26" s="42"/>
      <c r="AK26" s="16"/>
      <c r="AL26" s="141"/>
      <c r="AM26" s="173">
        <v>2.38</v>
      </c>
      <c r="AN26" s="178">
        <f t="shared" si="20"/>
        <v>205.682456</v>
      </c>
      <c r="AO26" s="198"/>
      <c r="AP26" s="199"/>
      <c r="AQ26" s="141"/>
      <c r="AR26" s="200"/>
      <c r="AS26" s="200"/>
      <c r="AT26" s="201"/>
      <c r="AU26" s="203">
        <f t="shared" si="11"/>
        <v>0</v>
      </c>
    </row>
    <row r="27" spans="1:47" ht="24" hidden="1" x14ac:dyDescent="0.25">
      <c r="A27" s="39"/>
      <c r="B27" s="39"/>
      <c r="C27" s="32" t="s">
        <v>51</v>
      </c>
      <c r="D27" s="32" t="s">
        <v>178</v>
      </c>
      <c r="E27" s="32" t="s">
        <v>33</v>
      </c>
      <c r="F27" s="33"/>
      <c r="G27" s="49">
        <v>132914077</v>
      </c>
      <c r="H27" s="34" t="s">
        <v>179</v>
      </c>
      <c r="I27" s="40"/>
      <c r="J27" s="20"/>
      <c r="K27" s="20"/>
      <c r="L27" s="46"/>
      <c r="M27" s="51"/>
      <c r="N27" s="37"/>
      <c r="O27" s="37"/>
      <c r="P27" s="38"/>
      <c r="Q27" s="40"/>
      <c r="R27" s="40"/>
      <c r="S27" s="39"/>
      <c r="T27" s="39"/>
      <c r="U27" s="40"/>
      <c r="V27" s="40"/>
      <c r="W27" s="40"/>
      <c r="X27" s="40"/>
      <c r="Y27" s="40"/>
      <c r="Z27" s="40"/>
      <c r="AA27" s="40"/>
      <c r="AB27" s="41"/>
      <c r="AC27" s="39"/>
      <c r="AD27" s="39"/>
      <c r="AE27" s="39"/>
      <c r="AF27" s="39"/>
      <c r="AG27" s="39"/>
      <c r="AH27" s="39"/>
      <c r="AI27" s="39"/>
      <c r="AJ27" s="42"/>
      <c r="AK27" s="16"/>
      <c r="AL27" s="141"/>
      <c r="AM27" s="173">
        <v>4</v>
      </c>
      <c r="AN27" s="178">
        <f t="shared" si="20"/>
        <v>345.6848</v>
      </c>
      <c r="AO27" s="198"/>
      <c r="AP27" s="199"/>
      <c r="AQ27" s="141"/>
      <c r="AR27" s="200"/>
      <c r="AS27" s="200"/>
      <c r="AT27" s="201"/>
      <c r="AU27" s="203">
        <f t="shared" si="11"/>
        <v>0</v>
      </c>
    </row>
    <row r="28" spans="1:47" s="317" customFormat="1" ht="120" x14ac:dyDescent="0.25">
      <c r="A28" s="296"/>
      <c r="B28" s="296" t="s">
        <v>32</v>
      </c>
      <c r="C28" s="297" t="s">
        <v>51</v>
      </c>
      <c r="D28" s="297" t="s">
        <v>14</v>
      </c>
      <c r="E28" s="297" t="s">
        <v>33</v>
      </c>
      <c r="F28" s="298" t="s">
        <v>60</v>
      </c>
      <c r="G28" s="299">
        <v>132244011</v>
      </c>
      <c r="H28" s="300" t="s">
        <v>390</v>
      </c>
      <c r="I28" s="301" t="s">
        <v>404</v>
      </c>
      <c r="J28" s="302" t="s">
        <v>157</v>
      </c>
      <c r="K28" s="302" t="s">
        <v>156</v>
      </c>
      <c r="L28" s="302">
        <f>(1623+800)/1000</f>
        <v>2.423</v>
      </c>
      <c r="M28" s="303">
        <v>6</v>
      </c>
      <c r="N28" s="305">
        <v>22031940.040000003</v>
      </c>
      <c r="O28" s="305">
        <v>1000431.53</v>
      </c>
      <c r="P28" s="306">
        <f t="shared" ref="P28:P32" si="21">N28+O28</f>
        <v>23032371.570000004</v>
      </c>
      <c r="Q28" s="307">
        <v>22027478.059999999</v>
      </c>
      <c r="R28" s="307">
        <v>1000435.54</v>
      </c>
      <c r="S28" s="296">
        <f>Q28+R28</f>
        <v>23027913.599999998</v>
      </c>
      <c r="T28" s="296"/>
      <c r="U28" s="296"/>
      <c r="V28" s="308">
        <v>43573</v>
      </c>
      <c r="W28" s="308">
        <v>43590</v>
      </c>
      <c r="X28" s="308">
        <v>43596</v>
      </c>
      <c r="Y28" s="308">
        <v>43914</v>
      </c>
      <c r="Z28" s="308"/>
      <c r="AA28" s="308">
        <v>44196</v>
      </c>
      <c r="AB28" s="326">
        <v>0.95</v>
      </c>
      <c r="AC28" s="296">
        <v>11900400</v>
      </c>
      <c r="AD28" s="296">
        <v>2349800</v>
      </c>
      <c r="AE28" s="296">
        <f>SUBTOTAL(9,AC28:AD28)</f>
        <v>14250200</v>
      </c>
      <c r="AF28" s="296">
        <v>1962327</v>
      </c>
      <c r="AG28" s="296">
        <v>387473</v>
      </c>
      <c r="AH28" s="296">
        <f>SUBTOTAL(9,AF28:AG28)</f>
        <v>2349800</v>
      </c>
      <c r="AI28" s="296">
        <f>AE28+AH28</f>
        <v>16600000</v>
      </c>
      <c r="AJ28" s="309">
        <f>AI28/S28</f>
        <v>0.72086426448985819</v>
      </c>
      <c r="AK28" s="310" t="s">
        <v>773</v>
      </c>
      <c r="AL28" s="311">
        <f>AA28-Y28</f>
        <v>282</v>
      </c>
      <c r="AM28" s="319">
        <v>3.5</v>
      </c>
      <c r="AN28" s="327">
        <f t="shared" si="20"/>
        <v>302.4742</v>
      </c>
      <c r="AO28" s="313">
        <f t="shared" si="5"/>
        <v>324</v>
      </c>
      <c r="AP28" s="199">
        <f t="shared" si="6"/>
        <v>0.30864197530864196</v>
      </c>
      <c r="AQ28" s="141">
        <f t="shared" ca="1" si="7"/>
        <v>616</v>
      </c>
      <c r="AR28" s="200">
        <f t="shared" ca="1" si="8"/>
        <v>1.9012345679012344</v>
      </c>
      <c r="AS28" s="314">
        <f t="shared" ca="1" si="9"/>
        <v>1</v>
      </c>
      <c r="AT28" s="315">
        <f t="shared" si="10"/>
        <v>0.95</v>
      </c>
      <c r="AU28" s="316">
        <f t="shared" ca="1" si="11"/>
        <v>5.0000000000000044E-2</v>
      </c>
    </row>
    <row r="29" spans="1:47" ht="108" x14ac:dyDescent="0.25">
      <c r="A29" s="240"/>
      <c r="B29" s="240" t="s">
        <v>32</v>
      </c>
      <c r="C29" s="255" t="s">
        <v>51</v>
      </c>
      <c r="D29" s="255" t="s">
        <v>14</v>
      </c>
      <c r="E29" s="255" t="s">
        <v>33</v>
      </c>
      <c r="F29" s="256" t="s">
        <v>61</v>
      </c>
      <c r="G29" s="257">
        <v>132244021</v>
      </c>
      <c r="H29" s="258" t="s">
        <v>62</v>
      </c>
      <c r="I29" s="259" t="s">
        <v>405</v>
      </c>
      <c r="J29" s="260">
        <v>1500</v>
      </c>
      <c r="K29" s="260">
        <v>2980</v>
      </c>
      <c r="L29" s="260">
        <f>(K29-J29)/1000</f>
        <v>1.48</v>
      </c>
      <c r="M29" s="266">
        <v>1.8</v>
      </c>
      <c r="N29" s="267">
        <v>16529257.77</v>
      </c>
      <c r="O29" s="267">
        <v>302110</v>
      </c>
      <c r="P29" s="268">
        <f t="shared" si="21"/>
        <v>16831367.77</v>
      </c>
      <c r="Q29" s="272">
        <v>16518512.1</v>
      </c>
      <c r="R29" s="272">
        <v>302111.17</v>
      </c>
      <c r="S29" s="240">
        <f>Q29+R29</f>
        <v>16820623.27</v>
      </c>
      <c r="T29" s="240"/>
      <c r="U29" s="240"/>
      <c r="V29" s="273">
        <v>43573</v>
      </c>
      <c r="W29" s="273">
        <v>43590</v>
      </c>
      <c r="X29" s="273">
        <v>43596</v>
      </c>
      <c r="Y29" s="273">
        <v>43942</v>
      </c>
      <c r="Z29" s="273"/>
      <c r="AA29" s="273">
        <v>43944</v>
      </c>
      <c r="AB29" s="269">
        <v>1</v>
      </c>
      <c r="AC29" s="240">
        <v>11472451</v>
      </c>
      <c r="AD29" s="240">
        <v>2253310</v>
      </c>
      <c r="AE29" s="240">
        <f t="shared" ref="AE29:AE31" si="22">AC29+AD29</f>
        <v>13725761</v>
      </c>
      <c r="AF29" s="240">
        <v>1904749</v>
      </c>
      <c r="AG29" s="240">
        <v>348561</v>
      </c>
      <c r="AH29" s="240">
        <f t="shared" ref="AH29:AH31" si="23">AF29+AG29</f>
        <v>2253310</v>
      </c>
      <c r="AI29" s="240">
        <f t="shared" ref="AI29:AI32" si="24">AE29+AH29</f>
        <v>15979071</v>
      </c>
      <c r="AJ29" s="269">
        <f>AI29/S29</f>
        <v>0.94996901978650639</v>
      </c>
      <c r="AK29" s="276" t="s">
        <v>513</v>
      </c>
      <c r="AL29" s="141">
        <f>AA29-Y29</f>
        <v>2</v>
      </c>
      <c r="AM29" s="173">
        <v>3</v>
      </c>
      <c r="AN29" s="178">
        <f t="shared" si="20"/>
        <v>259.2636</v>
      </c>
      <c r="AO29" s="198">
        <f t="shared" si="5"/>
        <v>352</v>
      </c>
      <c r="AP29" s="199">
        <f t="shared" si="6"/>
        <v>0.28409090909090912</v>
      </c>
      <c r="AQ29" s="141">
        <f t="shared" ca="1" si="7"/>
        <v>616</v>
      </c>
      <c r="AR29" s="200">
        <f t="shared" ca="1" si="8"/>
        <v>1.7500000000000002</v>
      </c>
      <c r="AS29" s="200">
        <f t="shared" ca="1" si="9"/>
        <v>1</v>
      </c>
      <c r="AT29" s="201">
        <f t="shared" si="10"/>
        <v>1</v>
      </c>
      <c r="AU29" s="203">
        <f t="shared" ca="1" si="11"/>
        <v>0</v>
      </c>
    </row>
    <row r="30" spans="1:47" s="355" customFormat="1" ht="132" x14ac:dyDescent="0.25">
      <c r="A30" s="333"/>
      <c r="B30" s="333" t="s">
        <v>32</v>
      </c>
      <c r="C30" s="334" t="s">
        <v>51</v>
      </c>
      <c r="D30" s="334" t="s">
        <v>54</v>
      </c>
      <c r="E30" s="334" t="s">
        <v>33</v>
      </c>
      <c r="F30" s="335" t="s">
        <v>63</v>
      </c>
      <c r="G30" s="336">
        <v>132824014</v>
      </c>
      <c r="H30" s="337" t="s">
        <v>64</v>
      </c>
      <c r="I30" s="338" t="s">
        <v>404</v>
      </c>
      <c r="J30" s="339">
        <v>0</v>
      </c>
      <c r="K30" s="339">
        <v>2480</v>
      </c>
      <c r="L30" s="339">
        <f>(K30-J30)/1000</f>
        <v>2.48</v>
      </c>
      <c r="M30" s="340">
        <v>6.6</v>
      </c>
      <c r="N30" s="341">
        <v>20485874</v>
      </c>
      <c r="O30" s="341">
        <v>1361706</v>
      </c>
      <c r="P30" s="342">
        <f t="shared" si="21"/>
        <v>21847580</v>
      </c>
      <c r="Q30" s="343">
        <v>20563288.219999999</v>
      </c>
      <c r="R30" s="343">
        <v>1361711.78</v>
      </c>
      <c r="S30" s="333">
        <f>Q30+R30</f>
        <v>21925000</v>
      </c>
      <c r="T30" s="333"/>
      <c r="U30" s="333"/>
      <c r="V30" s="344">
        <v>43573</v>
      </c>
      <c r="W30" s="344">
        <v>43600</v>
      </c>
      <c r="X30" s="344">
        <v>43606</v>
      </c>
      <c r="Y30" s="344">
        <v>43953</v>
      </c>
      <c r="Z30" s="344"/>
      <c r="AA30" s="344">
        <v>44043</v>
      </c>
      <c r="AB30" s="345">
        <v>1</v>
      </c>
      <c r="AC30" s="333">
        <v>13273661</v>
      </c>
      <c r="AD30" s="333">
        <v>2504677</v>
      </c>
      <c r="AE30" s="333">
        <f>SUBTOTAL(9,AC30:AD30)</f>
        <v>15778338</v>
      </c>
      <c r="AF30" s="333">
        <v>2107080</v>
      </c>
      <c r="AG30" s="333">
        <v>397597</v>
      </c>
      <c r="AH30" s="333">
        <f>SUBTOTAL(9,AF30:AG30)</f>
        <v>2504677</v>
      </c>
      <c r="AI30" s="333">
        <f t="shared" si="24"/>
        <v>18283015</v>
      </c>
      <c r="AJ30" s="346">
        <f>AI30/S30</f>
        <v>0.83388893956670462</v>
      </c>
      <c r="AK30" s="347" t="s">
        <v>772</v>
      </c>
      <c r="AL30" s="348">
        <f>AA30-Y30</f>
        <v>90</v>
      </c>
      <c r="AM30" s="349">
        <v>2.48</v>
      </c>
      <c r="AN30" s="350">
        <f t="shared" si="20"/>
        <v>214.32457600000001</v>
      </c>
      <c r="AO30" s="351">
        <f t="shared" si="5"/>
        <v>353</v>
      </c>
      <c r="AP30" s="199">
        <f t="shared" si="6"/>
        <v>0.28328611898016998</v>
      </c>
      <c r="AQ30" s="141">
        <f t="shared" ca="1" si="7"/>
        <v>606</v>
      </c>
      <c r="AR30" s="200">
        <f t="shared" ca="1" si="8"/>
        <v>1.7167138810198301</v>
      </c>
      <c r="AS30" s="352">
        <f t="shared" ca="1" si="9"/>
        <v>1</v>
      </c>
      <c r="AT30" s="353">
        <f t="shared" si="10"/>
        <v>1</v>
      </c>
      <c r="AU30" s="354">
        <f t="shared" ca="1" si="11"/>
        <v>0</v>
      </c>
    </row>
    <row r="31" spans="1:47" s="287" customFormat="1" ht="96" x14ac:dyDescent="0.25">
      <c r="A31" s="240"/>
      <c r="B31" s="240" t="s">
        <v>32</v>
      </c>
      <c r="C31" s="255" t="s">
        <v>51</v>
      </c>
      <c r="D31" s="255" t="s">
        <v>65</v>
      </c>
      <c r="E31" s="255" t="s">
        <v>33</v>
      </c>
      <c r="F31" s="256" t="s">
        <v>66</v>
      </c>
      <c r="G31" s="257">
        <v>132885163</v>
      </c>
      <c r="H31" s="258" t="s">
        <v>67</v>
      </c>
      <c r="I31" s="259" t="s">
        <v>406</v>
      </c>
      <c r="J31" s="260">
        <v>0</v>
      </c>
      <c r="K31" s="260">
        <v>800</v>
      </c>
      <c r="L31" s="260">
        <f>(K31-J31)/1000</f>
        <v>0.8</v>
      </c>
      <c r="M31" s="266">
        <v>2.4</v>
      </c>
      <c r="N31" s="267">
        <v>7459743</v>
      </c>
      <c r="O31" s="267">
        <v>304702</v>
      </c>
      <c r="P31" s="268">
        <f t="shared" si="21"/>
        <v>7764445</v>
      </c>
      <c r="Q31" s="272">
        <v>7086755.7999999998</v>
      </c>
      <c r="R31" s="272">
        <v>282523.34999999998</v>
      </c>
      <c r="S31" s="240">
        <f>Q31+R31</f>
        <v>7369279.1499999994</v>
      </c>
      <c r="T31" s="240"/>
      <c r="U31" s="240"/>
      <c r="V31" s="273">
        <v>43545</v>
      </c>
      <c r="W31" s="273">
        <v>43570</v>
      </c>
      <c r="X31" s="273">
        <v>43576</v>
      </c>
      <c r="Y31" s="273">
        <v>43927</v>
      </c>
      <c r="Z31" s="273"/>
      <c r="AA31" s="273">
        <v>43828</v>
      </c>
      <c r="AB31" s="269">
        <v>1</v>
      </c>
      <c r="AC31" s="240">
        <v>5007817</v>
      </c>
      <c r="AD31" s="240">
        <v>994738</v>
      </c>
      <c r="AE31" s="240">
        <f t="shared" si="22"/>
        <v>6002555</v>
      </c>
      <c r="AF31" s="240">
        <v>839420</v>
      </c>
      <c r="AG31" s="240">
        <v>155318</v>
      </c>
      <c r="AH31" s="240">
        <f t="shared" si="23"/>
        <v>994738</v>
      </c>
      <c r="AI31" s="240">
        <f t="shared" si="24"/>
        <v>6997293</v>
      </c>
      <c r="AJ31" s="269">
        <f>AI31/S31</f>
        <v>0.9495220438216132</v>
      </c>
      <c r="AK31" s="276" t="s">
        <v>513</v>
      </c>
      <c r="AL31" s="328">
        <f>AA31-Y31</f>
        <v>-99</v>
      </c>
      <c r="AM31" s="173">
        <v>0.8</v>
      </c>
      <c r="AN31" s="178">
        <f t="shared" si="20"/>
        <v>69.136960000000002</v>
      </c>
      <c r="AO31" s="329">
        <f t="shared" si="5"/>
        <v>357</v>
      </c>
      <c r="AP31" s="199">
        <f t="shared" si="6"/>
        <v>0.28011204481792717</v>
      </c>
      <c r="AQ31" s="141">
        <f t="shared" ca="1" si="7"/>
        <v>636</v>
      </c>
      <c r="AR31" s="200">
        <f t="shared" ca="1" si="8"/>
        <v>1.7815126050420167</v>
      </c>
      <c r="AS31" s="330">
        <f t="shared" ca="1" si="9"/>
        <v>1</v>
      </c>
      <c r="AT31" s="331">
        <f t="shared" si="10"/>
        <v>1</v>
      </c>
      <c r="AU31" s="332">
        <f t="shared" ca="1" si="11"/>
        <v>0</v>
      </c>
    </row>
    <row r="32" spans="1:47" s="287" customFormat="1" ht="204" x14ac:dyDescent="0.25">
      <c r="A32" s="240"/>
      <c r="B32" s="240" t="s">
        <v>32</v>
      </c>
      <c r="C32" s="255" t="s">
        <v>51</v>
      </c>
      <c r="D32" s="255" t="s">
        <v>65</v>
      </c>
      <c r="E32" s="255" t="s">
        <v>33</v>
      </c>
      <c r="F32" s="256" t="s">
        <v>68</v>
      </c>
      <c r="G32" s="257">
        <v>132884002</v>
      </c>
      <c r="H32" s="258" t="s">
        <v>392</v>
      </c>
      <c r="I32" s="259" t="s">
        <v>402</v>
      </c>
      <c r="J32" s="260">
        <v>600</v>
      </c>
      <c r="K32" s="260">
        <v>2930</v>
      </c>
      <c r="L32" s="260">
        <f>(K32-J32)/1000</f>
        <v>2.33</v>
      </c>
      <c r="M32" s="266">
        <v>22.5</v>
      </c>
      <c r="N32" s="267">
        <v>18252469</v>
      </c>
      <c r="O32" s="267">
        <v>3310465</v>
      </c>
      <c r="P32" s="268">
        <f t="shared" si="21"/>
        <v>21562934</v>
      </c>
      <c r="Q32" s="272">
        <v>20694775</v>
      </c>
      <c r="R32" s="272">
        <v>853394.34</v>
      </c>
      <c r="S32" s="240">
        <f>Q32+R32</f>
        <v>21548169.34</v>
      </c>
      <c r="T32" s="240"/>
      <c r="U32" s="240"/>
      <c r="V32" s="273">
        <v>43573</v>
      </c>
      <c r="W32" s="273">
        <v>43592</v>
      </c>
      <c r="X32" s="273">
        <v>43598</v>
      </c>
      <c r="Y32" s="273">
        <v>43915</v>
      </c>
      <c r="Z32" s="273"/>
      <c r="AA32" s="273">
        <v>43944</v>
      </c>
      <c r="AB32" s="269">
        <v>1</v>
      </c>
      <c r="AC32" s="240">
        <v>11038037</v>
      </c>
      <c r="AD32" s="240">
        <v>2243231</v>
      </c>
      <c r="AE32" s="240">
        <v>13281268</v>
      </c>
      <c r="AF32" s="240">
        <v>1842848</v>
      </c>
      <c r="AG32" s="240">
        <v>400383</v>
      </c>
      <c r="AH32" s="240">
        <v>2243231</v>
      </c>
      <c r="AI32" s="240">
        <f t="shared" si="24"/>
        <v>15524499</v>
      </c>
      <c r="AJ32" s="269">
        <f>AI32/S32</f>
        <v>0.72045558743506699</v>
      </c>
      <c r="AK32" s="275" t="s">
        <v>771</v>
      </c>
      <c r="AL32" s="328">
        <f>AA32-Y32</f>
        <v>29</v>
      </c>
      <c r="AM32" s="173">
        <v>2.85</v>
      </c>
      <c r="AN32" s="178">
        <f t="shared" si="20"/>
        <v>246.30042</v>
      </c>
      <c r="AO32" s="329">
        <f t="shared" si="5"/>
        <v>323</v>
      </c>
      <c r="AP32" s="199">
        <f t="shared" si="6"/>
        <v>0.30959752321981426</v>
      </c>
      <c r="AQ32" s="141">
        <f t="shared" ca="1" si="7"/>
        <v>614</v>
      </c>
      <c r="AR32" s="200">
        <f t="shared" ca="1" si="8"/>
        <v>1.9009287925696594</v>
      </c>
      <c r="AS32" s="330">
        <f t="shared" ca="1" si="9"/>
        <v>1</v>
      </c>
      <c r="AT32" s="331">
        <f t="shared" si="10"/>
        <v>1</v>
      </c>
      <c r="AU32" s="332">
        <f t="shared" ca="1" si="11"/>
        <v>0</v>
      </c>
    </row>
    <row r="33" spans="1:47" ht="60" x14ac:dyDescent="0.25">
      <c r="A33" s="240"/>
      <c r="B33" s="240" t="s">
        <v>514</v>
      </c>
      <c r="C33" s="255" t="s">
        <v>51</v>
      </c>
      <c r="D33" s="255" t="s">
        <v>14</v>
      </c>
      <c r="E33" s="255" t="s">
        <v>578</v>
      </c>
      <c r="F33" s="256" t="s">
        <v>620</v>
      </c>
      <c r="G33" s="257">
        <v>132245158</v>
      </c>
      <c r="H33" s="258" t="s">
        <v>621</v>
      </c>
      <c r="I33" s="259"/>
      <c r="J33" s="260">
        <v>0</v>
      </c>
      <c r="K33" s="260">
        <v>2500</v>
      </c>
      <c r="L33" s="260">
        <f>(K33-J33)/1000</f>
        <v>2.5</v>
      </c>
      <c r="M33" s="266"/>
      <c r="N33" s="267"/>
      <c r="O33" s="267"/>
      <c r="P33" s="268">
        <v>1331224.49</v>
      </c>
      <c r="Q33" s="272"/>
      <c r="R33" s="272"/>
      <c r="S33" s="272">
        <v>1281224.49</v>
      </c>
      <c r="T33" s="240"/>
      <c r="U33" s="240"/>
      <c r="V33" s="273"/>
      <c r="W33" s="273">
        <v>44089</v>
      </c>
      <c r="X33" s="273"/>
      <c r="Y33" s="273">
        <v>44818</v>
      </c>
      <c r="Z33" s="273"/>
      <c r="AA33" s="273"/>
      <c r="AB33" s="269">
        <v>0.1</v>
      </c>
      <c r="AC33" s="240"/>
      <c r="AD33" s="240"/>
      <c r="AE33" s="240">
        <v>75200</v>
      </c>
      <c r="AF33" s="240"/>
      <c r="AG33" s="240"/>
      <c r="AH33" s="240"/>
      <c r="AI33" s="240">
        <v>75200</v>
      </c>
      <c r="AJ33" s="269"/>
      <c r="AK33" s="274" t="s">
        <v>767</v>
      </c>
      <c r="AL33" s="141"/>
      <c r="AM33" s="173"/>
      <c r="AN33" s="178"/>
      <c r="AO33" s="198">
        <f t="shared" si="5"/>
        <v>729</v>
      </c>
      <c r="AP33" s="199">
        <f t="shared" si="6"/>
        <v>0.13717421124828533</v>
      </c>
      <c r="AQ33" s="141">
        <f t="shared" ca="1" si="7"/>
        <v>117</v>
      </c>
      <c r="AR33" s="200">
        <f t="shared" ca="1" si="8"/>
        <v>0.16049382716049382</v>
      </c>
      <c r="AS33" s="200">
        <f t="shared" ca="1" si="9"/>
        <v>0.16049382716049382</v>
      </c>
      <c r="AT33" s="201"/>
      <c r="AU33" s="203"/>
    </row>
    <row r="34" spans="1:47" ht="156" x14ac:dyDescent="0.25">
      <c r="A34" s="240"/>
      <c r="B34" s="240" t="s">
        <v>514</v>
      </c>
      <c r="C34" s="255" t="s">
        <v>51</v>
      </c>
      <c r="D34" s="255" t="s">
        <v>54</v>
      </c>
      <c r="E34" s="255" t="s">
        <v>578</v>
      </c>
      <c r="F34" s="256" t="s">
        <v>622</v>
      </c>
      <c r="G34" s="263" t="s">
        <v>623</v>
      </c>
      <c r="H34" s="258" t="s">
        <v>624</v>
      </c>
      <c r="I34" s="259"/>
      <c r="J34" s="260" t="s">
        <v>626</v>
      </c>
      <c r="K34" s="260" t="s">
        <v>625</v>
      </c>
      <c r="L34" s="260">
        <v>7.8</v>
      </c>
      <c r="M34" s="266"/>
      <c r="N34" s="267"/>
      <c r="O34" s="267"/>
      <c r="P34" s="268">
        <v>3639329.0900000003</v>
      </c>
      <c r="Q34" s="272"/>
      <c r="R34" s="272"/>
      <c r="S34" s="272">
        <v>3483329.08</v>
      </c>
      <c r="T34" s="240"/>
      <c r="U34" s="240"/>
      <c r="V34" s="273"/>
      <c r="W34" s="277">
        <v>44089</v>
      </c>
      <c r="X34" s="273"/>
      <c r="Y34" s="273">
        <v>44818</v>
      </c>
      <c r="Z34" s="273"/>
      <c r="AA34" s="273"/>
      <c r="AB34" s="269">
        <v>0.15</v>
      </c>
      <c r="AC34" s="240"/>
      <c r="AD34" s="240"/>
      <c r="AE34" s="240">
        <v>198850</v>
      </c>
      <c r="AF34" s="240"/>
      <c r="AG34" s="240"/>
      <c r="AH34" s="240"/>
      <c r="AI34" s="240">
        <v>198850</v>
      </c>
      <c r="AJ34" s="269">
        <v>0</v>
      </c>
      <c r="AK34" s="274" t="s">
        <v>767</v>
      </c>
      <c r="AL34" s="141"/>
      <c r="AM34" s="173"/>
      <c r="AN34" s="178"/>
      <c r="AO34" s="198"/>
      <c r="AP34" s="199"/>
      <c r="AQ34" s="141"/>
      <c r="AR34" s="200"/>
      <c r="AS34" s="200"/>
      <c r="AT34" s="201"/>
      <c r="AU34" s="203"/>
    </row>
    <row r="35" spans="1:47" ht="84" x14ac:dyDescent="0.25">
      <c r="A35" s="240"/>
      <c r="B35" s="240" t="s">
        <v>514</v>
      </c>
      <c r="C35" s="255" t="s">
        <v>51</v>
      </c>
      <c r="D35" s="255" t="s">
        <v>65</v>
      </c>
      <c r="E35" s="255" t="s">
        <v>578</v>
      </c>
      <c r="F35" s="256" t="s">
        <v>628</v>
      </c>
      <c r="G35" s="263" t="s">
        <v>627</v>
      </c>
      <c r="H35" s="258" t="s">
        <v>629</v>
      </c>
      <c r="I35" s="259"/>
      <c r="J35" s="260" t="s">
        <v>630</v>
      </c>
      <c r="K35" s="260" t="s">
        <v>631</v>
      </c>
      <c r="L35" s="260">
        <v>4.5999999999999996</v>
      </c>
      <c r="M35" s="266"/>
      <c r="N35" s="267"/>
      <c r="O35" s="267"/>
      <c r="P35" s="268">
        <v>2374181.13</v>
      </c>
      <c r="Q35" s="272"/>
      <c r="R35" s="272"/>
      <c r="S35" s="240">
        <v>2282181.12</v>
      </c>
      <c r="T35" s="240"/>
      <c r="U35" s="240"/>
      <c r="V35" s="273"/>
      <c r="W35" s="277">
        <v>44089</v>
      </c>
      <c r="X35" s="273"/>
      <c r="Y35" s="277">
        <v>44818</v>
      </c>
      <c r="Z35" s="273"/>
      <c r="AA35" s="273"/>
      <c r="AB35" s="269">
        <v>0.1</v>
      </c>
      <c r="AC35" s="240"/>
      <c r="AD35" s="240"/>
      <c r="AE35" s="240">
        <v>128350</v>
      </c>
      <c r="AF35" s="240"/>
      <c r="AG35" s="240"/>
      <c r="AH35" s="240"/>
      <c r="AI35" s="240">
        <v>128350</v>
      </c>
      <c r="AJ35" s="269">
        <v>0</v>
      </c>
      <c r="AK35" s="274" t="s">
        <v>767</v>
      </c>
      <c r="AL35" s="141"/>
      <c r="AM35" s="173"/>
      <c r="AN35" s="178"/>
      <c r="AO35" s="198"/>
      <c r="AP35" s="199"/>
      <c r="AQ35" s="141"/>
      <c r="AR35" s="200"/>
      <c r="AS35" s="200"/>
      <c r="AT35" s="201"/>
      <c r="AU35" s="203"/>
    </row>
    <row r="36" spans="1:47" ht="204" x14ac:dyDescent="0.25">
      <c r="A36" s="240"/>
      <c r="B36" s="240" t="s">
        <v>514</v>
      </c>
      <c r="C36" s="255" t="s">
        <v>51</v>
      </c>
      <c r="D36" s="255" t="s">
        <v>169</v>
      </c>
      <c r="E36" s="255" t="s">
        <v>578</v>
      </c>
      <c r="F36" s="256" t="s">
        <v>632</v>
      </c>
      <c r="G36" s="263" t="s">
        <v>633</v>
      </c>
      <c r="H36" s="258" t="s">
        <v>634</v>
      </c>
      <c r="I36" s="259"/>
      <c r="J36" s="260" t="s">
        <v>635</v>
      </c>
      <c r="K36" s="260" t="s">
        <v>636</v>
      </c>
      <c r="L36" s="260">
        <v>6.36</v>
      </c>
      <c r="M36" s="266"/>
      <c r="N36" s="267"/>
      <c r="O36" s="267"/>
      <c r="P36" s="268">
        <v>3210146.42</v>
      </c>
      <c r="Q36" s="272"/>
      <c r="R36" s="272"/>
      <c r="S36" s="240">
        <v>3082946.43</v>
      </c>
      <c r="T36" s="240"/>
      <c r="U36" s="240"/>
      <c r="V36" s="273"/>
      <c r="W36" s="277">
        <v>44089</v>
      </c>
      <c r="X36" s="273"/>
      <c r="Y36" s="277">
        <v>44818</v>
      </c>
      <c r="Z36" s="273"/>
      <c r="AA36" s="273"/>
      <c r="AB36" s="269">
        <v>0.2</v>
      </c>
      <c r="AC36" s="240"/>
      <c r="AD36" s="240"/>
      <c r="AE36" s="240">
        <v>175350</v>
      </c>
      <c r="AF36" s="240"/>
      <c r="AG36" s="240"/>
      <c r="AH36" s="240"/>
      <c r="AI36" s="240">
        <v>175350</v>
      </c>
      <c r="AJ36" s="269">
        <v>0</v>
      </c>
      <c r="AK36" s="274" t="s">
        <v>768</v>
      </c>
      <c r="AL36" s="141"/>
      <c r="AM36" s="173"/>
      <c r="AN36" s="178"/>
      <c r="AO36" s="198"/>
      <c r="AP36" s="199"/>
      <c r="AQ36" s="141"/>
      <c r="AR36" s="200"/>
      <c r="AS36" s="200"/>
      <c r="AT36" s="201"/>
      <c r="AU36" s="203"/>
    </row>
    <row r="37" spans="1:47" ht="24" hidden="1" x14ac:dyDescent="0.25">
      <c r="A37" s="39"/>
      <c r="B37" s="39"/>
      <c r="C37" s="32" t="s">
        <v>51</v>
      </c>
      <c r="D37" s="32" t="s">
        <v>65</v>
      </c>
      <c r="E37" s="32" t="s">
        <v>35</v>
      </c>
      <c r="F37" s="33"/>
      <c r="G37" s="49">
        <v>132885022</v>
      </c>
      <c r="H37" s="34" t="s">
        <v>180</v>
      </c>
      <c r="I37" s="53"/>
      <c r="J37" s="54"/>
      <c r="K37" s="54"/>
      <c r="L37" s="55"/>
      <c r="M37" s="51"/>
      <c r="N37" s="37"/>
      <c r="O37" s="37"/>
      <c r="P37" s="38"/>
      <c r="Q37" s="40"/>
      <c r="R37" s="40"/>
      <c r="S37" s="39"/>
      <c r="T37" s="39"/>
      <c r="U37" s="40"/>
      <c r="V37" s="40"/>
      <c r="W37" s="40"/>
      <c r="X37" s="40"/>
      <c r="Y37" s="40"/>
      <c r="Z37" s="40"/>
      <c r="AA37" s="40"/>
      <c r="AB37" s="41"/>
      <c r="AC37" s="39"/>
      <c r="AD37" s="39"/>
      <c r="AE37" s="39"/>
      <c r="AF37" s="39"/>
      <c r="AG37" s="39"/>
      <c r="AH37" s="39"/>
      <c r="AI37" s="240">
        <v>75200</v>
      </c>
      <c r="AJ37" s="42"/>
      <c r="AK37" s="16"/>
      <c r="AL37" s="141"/>
      <c r="AM37" s="173">
        <v>3.2</v>
      </c>
      <c r="AN37" s="173">
        <f t="shared" ref="AN37:AN47" si="25">AM37*57.96</f>
        <v>185.47200000000001</v>
      </c>
      <c r="AO37" s="198"/>
      <c r="AP37" s="199"/>
      <c r="AQ37" s="141"/>
      <c r="AR37" s="200"/>
      <c r="AS37" s="200"/>
      <c r="AT37" s="201"/>
      <c r="AU37" s="203">
        <f t="shared" si="11"/>
        <v>0</v>
      </c>
    </row>
    <row r="38" spans="1:47" ht="24" hidden="1" x14ac:dyDescent="0.25">
      <c r="A38" s="39"/>
      <c r="B38" s="39"/>
      <c r="C38" s="32" t="s">
        <v>51</v>
      </c>
      <c r="D38" s="32" t="s">
        <v>169</v>
      </c>
      <c r="E38" s="32" t="s">
        <v>35</v>
      </c>
      <c r="F38" s="33"/>
      <c r="G38" s="49">
        <v>132214036</v>
      </c>
      <c r="H38" s="34" t="s">
        <v>181</v>
      </c>
      <c r="I38" s="53"/>
      <c r="J38" s="54"/>
      <c r="K38" s="54"/>
      <c r="L38" s="55"/>
      <c r="M38" s="51"/>
      <c r="N38" s="37"/>
      <c r="O38" s="37"/>
      <c r="P38" s="38"/>
      <c r="Q38" s="40"/>
      <c r="R38" s="40"/>
      <c r="S38" s="39"/>
      <c r="T38" s="39"/>
      <c r="U38" s="40"/>
      <c r="V38" s="40"/>
      <c r="W38" s="40"/>
      <c r="X38" s="40"/>
      <c r="Y38" s="40"/>
      <c r="Z38" s="40"/>
      <c r="AA38" s="40"/>
      <c r="AB38" s="41"/>
      <c r="AC38" s="39"/>
      <c r="AD38" s="39"/>
      <c r="AE38" s="39"/>
      <c r="AF38" s="39"/>
      <c r="AG38" s="39"/>
      <c r="AH38" s="39"/>
      <c r="AI38" s="39"/>
      <c r="AJ38" s="42"/>
      <c r="AK38" s="16"/>
      <c r="AL38" s="141"/>
      <c r="AM38" s="176">
        <v>1.6</v>
      </c>
      <c r="AN38" s="173">
        <f t="shared" si="25"/>
        <v>92.736000000000004</v>
      </c>
      <c r="AO38" s="198"/>
      <c r="AP38" s="199"/>
      <c r="AQ38" s="141"/>
      <c r="AR38" s="200"/>
      <c r="AS38" s="200"/>
      <c r="AT38" s="201"/>
      <c r="AU38" s="203">
        <f t="shared" si="11"/>
        <v>0</v>
      </c>
    </row>
    <row r="39" spans="1:47" ht="24" hidden="1" x14ac:dyDescent="0.25">
      <c r="A39" s="39"/>
      <c r="B39" s="39"/>
      <c r="C39" s="32" t="s">
        <v>51</v>
      </c>
      <c r="D39" s="32" t="s">
        <v>169</v>
      </c>
      <c r="E39" s="32" t="s">
        <v>35</v>
      </c>
      <c r="F39" s="33"/>
      <c r="G39" s="49">
        <v>132214050</v>
      </c>
      <c r="H39" s="34" t="s">
        <v>182</v>
      </c>
      <c r="I39" s="53"/>
      <c r="J39" s="54"/>
      <c r="K39" s="54"/>
      <c r="L39" s="55"/>
      <c r="M39" s="51"/>
      <c r="N39" s="37"/>
      <c r="O39" s="37"/>
      <c r="P39" s="38"/>
      <c r="Q39" s="40"/>
      <c r="R39" s="40"/>
      <c r="S39" s="39"/>
      <c r="T39" s="39"/>
      <c r="U39" s="40"/>
      <c r="V39" s="40"/>
      <c r="W39" s="40"/>
      <c r="X39" s="40"/>
      <c r="Y39" s="40"/>
      <c r="Z39" s="40"/>
      <c r="AA39" s="40"/>
      <c r="AB39" s="41"/>
      <c r="AC39" s="39"/>
      <c r="AD39" s="39"/>
      <c r="AE39" s="39"/>
      <c r="AF39" s="39"/>
      <c r="AG39" s="39"/>
      <c r="AH39" s="39"/>
      <c r="AI39" s="39"/>
      <c r="AJ39" s="42"/>
      <c r="AK39" s="16"/>
      <c r="AL39" s="141"/>
      <c r="AM39" s="176">
        <v>0.83</v>
      </c>
      <c r="AN39" s="173">
        <f t="shared" si="25"/>
        <v>48.1068</v>
      </c>
      <c r="AO39" s="198"/>
      <c r="AP39" s="199"/>
      <c r="AQ39" s="141"/>
      <c r="AR39" s="200"/>
      <c r="AS39" s="200"/>
      <c r="AT39" s="201"/>
      <c r="AU39" s="203">
        <f t="shared" si="11"/>
        <v>0</v>
      </c>
    </row>
    <row r="40" spans="1:47" ht="24" hidden="1" x14ac:dyDescent="0.25">
      <c r="A40" s="39"/>
      <c r="B40" s="39"/>
      <c r="C40" s="32" t="s">
        <v>51</v>
      </c>
      <c r="D40" s="32" t="s">
        <v>169</v>
      </c>
      <c r="E40" s="32" t="s">
        <v>35</v>
      </c>
      <c r="F40" s="33"/>
      <c r="G40" s="49">
        <v>132215025</v>
      </c>
      <c r="H40" s="34" t="s">
        <v>183</v>
      </c>
      <c r="I40" s="53"/>
      <c r="J40" s="54"/>
      <c r="K40" s="54"/>
      <c r="L40" s="55"/>
      <c r="M40" s="51"/>
      <c r="N40" s="37"/>
      <c r="O40" s="37"/>
      <c r="P40" s="38"/>
      <c r="Q40" s="40"/>
      <c r="R40" s="40"/>
      <c r="S40" s="39"/>
      <c r="T40" s="39"/>
      <c r="U40" s="40"/>
      <c r="V40" s="40"/>
      <c r="W40" s="40"/>
      <c r="X40" s="40"/>
      <c r="Y40" s="40"/>
      <c r="Z40" s="40"/>
      <c r="AA40" s="40"/>
      <c r="AB40" s="41"/>
      <c r="AC40" s="39"/>
      <c r="AD40" s="39"/>
      <c r="AE40" s="39"/>
      <c r="AF40" s="39"/>
      <c r="AG40" s="39"/>
      <c r="AH40" s="39"/>
      <c r="AI40" s="39"/>
      <c r="AJ40" s="42"/>
      <c r="AK40" s="16"/>
      <c r="AL40" s="141"/>
      <c r="AM40" s="176">
        <v>1</v>
      </c>
      <c r="AN40" s="173">
        <f t="shared" si="25"/>
        <v>57.96</v>
      </c>
      <c r="AO40" s="198"/>
      <c r="AP40" s="199"/>
      <c r="AQ40" s="141"/>
      <c r="AR40" s="200"/>
      <c r="AS40" s="200"/>
      <c r="AT40" s="201"/>
      <c r="AU40" s="203">
        <f t="shared" si="11"/>
        <v>0</v>
      </c>
    </row>
    <row r="41" spans="1:47" ht="24" hidden="1" x14ac:dyDescent="0.25">
      <c r="A41" s="39"/>
      <c r="B41" s="39"/>
      <c r="C41" s="32" t="s">
        <v>51</v>
      </c>
      <c r="D41" s="32" t="s">
        <v>169</v>
      </c>
      <c r="E41" s="32" t="s">
        <v>35</v>
      </c>
      <c r="F41" s="33"/>
      <c r="G41" s="49">
        <v>132215037</v>
      </c>
      <c r="H41" s="34" t="s">
        <v>184</v>
      </c>
      <c r="I41" s="53"/>
      <c r="J41" s="54"/>
      <c r="K41" s="54"/>
      <c r="L41" s="55"/>
      <c r="M41" s="51"/>
      <c r="N41" s="37"/>
      <c r="O41" s="37"/>
      <c r="P41" s="38"/>
      <c r="Q41" s="40"/>
      <c r="R41" s="40"/>
      <c r="S41" s="39"/>
      <c r="T41" s="39"/>
      <c r="U41" s="40"/>
      <c r="V41" s="40"/>
      <c r="W41" s="40"/>
      <c r="X41" s="40"/>
      <c r="Y41" s="40"/>
      <c r="Z41" s="40"/>
      <c r="AA41" s="40"/>
      <c r="AB41" s="41"/>
      <c r="AC41" s="39"/>
      <c r="AD41" s="39"/>
      <c r="AE41" s="39"/>
      <c r="AF41" s="39"/>
      <c r="AG41" s="39"/>
      <c r="AH41" s="39"/>
      <c r="AI41" s="39"/>
      <c r="AJ41" s="42"/>
      <c r="AK41" s="16"/>
      <c r="AL41" s="141"/>
      <c r="AM41" s="176">
        <v>0.95</v>
      </c>
      <c r="AN41" s="173">
        <f t="shared" si="25"/>
        <v>55.061999999999998</v>
      </c>
      <c r="AO41" s="198"/>
      <c r="AP41" s="199"/>
      <c r="AQ41" s="141"/>
      <c r="AR41" s="200"/>
      <c r="AS41" s="200"/>
      <c r="AT41" s="201"/>
      <c r="AU41" s="203">
        <f t="shared" si="11"/>
        <v>0</v>
      </c>
    </row>
    <row r="42" spans="1:47" hidden="1" x14ac:dyDescent="0.25">
      <c r="A42" s="39"/>
      <c r="B42" s="39"/>
      <c r="C42" s="32" t="s">
        <v>51</v>
      </c>
      <c r="D42" s="32" t="s">
        <v>185</v>
      </c>
      <c r="E42" s="32" t="s">
        <v>35</v>
      </c>
      <c r="F42" s="33"/>
      <c r="G42" s="49">
        <v>132915057</v>
      </c>
      <c r="H42" s="34" t="s">
        <v>186</v>
      </c>
      <c r="I42" s="53"/>
      <c r="J42" s="54"/>
      <c r="K42" s="54"/>
      <c r="L42" s="55"/>
      <c r="M42" s="51"/>
      <c r="N42" s="37"/>
      <c r="O42" s="37"/>
      <c r="P42" s="38"/>
      <c r="Q42" s="40"/>
      <c r="R42" s="40"/>
      <c r="S42" s="39"/>
      <c r="T42" s="39"/>
      <c r="U42" s="40"/>
      <c r="V42" s="40"/>
      <c r="W42" s="40"/>
      <c r="X42" s="40"/>
      <c r="Y42" s="40"/>
      <c r="Z42" s="40"/>
      <c r="AA42" s="40"/>
      <c r="AB42" s="41"/>
      <c r="AC42" s="39"/>
      <c r="AD42" s="39"/>
      <c r="AE42" s="39"/>
      <c r="AF42" s="39"/>
      <c r="AG42" s="39"/>
      <c r="AH42" s="39"/>
      <c r="AI42" s="39"/>
      <c r="AJ42" s="42"/>
      <c r="AK42" s="16"/>
      <c r="AL42" s="141"/>
      <c r="AM42" s="173">
        <v>0.5</v>
      </c>
      <c r="AN42" s="173">
        <f t="shared" si="25"/>
        <v>28.98</v>
      </c>
      <c r="AO42" s="198"/>
      <c r="AP42" s="199"/>
      <c r="AQ42" s="141"/>
      <c r="AR42" s="200"/>
      <c r="AS42" s="200"/>
      <c r="AT42" s="201"/>
      <c r="AU42" s="203">
        <f t="shared" si="11"/>
        <v>0</v>
      </c>
    </row>
    <row r="43" spans="1:47" hidden="1" x14ac:dyDescent="0.25">
      <c r="A43" s="39"/>
      <c r="B43" s="39"/>
      <c r="C43" s="32" t="s">
        <v>51</v>
      </c>
      <c r="D43" s="32" t="s">
        <v>185</v>
      </c>
      <c r="E43" s="32" t="s">
        <v>35</v>
      </c>
      <c r="F43" s="33"/>
      <c r="G43" s="49">
        <v>132915057</v>
      </c>
      <c r="H43" s="34" t="s">
        <v>187</v>
      </c>
      <c r="I43" s="53"/>
      <c r="J43" s="54"/>
      <c r="K43" s="54"/>
      <c r="L43" s="55"/>
      <c r="M43" s="51"/>
      <c r="N43" s="37"/>
      <c r="O43" s="37"/>
      <c r="P43" s="38"/>
      <c r="Q43" s="40"/>
      <c r="R43" s="40"/>
      <c r="S43" s="39"/>
      <c r="T43" s="39"/>
      <c r="U43" s="40"/>
      <c r="V43" s="40"/>
      <c r="W43" s="40"/>
      <c r="X43" s="40"/>
      <c r="Y43" s="40"/>
      <c r="Z43" s="40"/>
      <c r="AA43" s="40"/>
      <c r="AB43" s="41"/>
      <c r="AC43" s="39"/>
      <c r="AD43" s="39"/>
      <c r="AE43" s="39"/>
      <c r="AF43" s="39"/>
      <c r="AG43" s="39"/>
      <c r="AH43" s="39"/>
      <c r="AI43" s="39"/>
      <c r="AJ43" s="42"/>
      <c r="AK43" s="16"/>
      <c r="AL43" s="141"/>
      <c r="AM43" s="173">
        <v>0.5</v>
      </c>
      <c r="AN43" s="173">
        <f t="shared" si="25"/>
        <v>28.98</v>
      </c>
      <c r="AO43" s="198"/>
      <c r="AP43" s="199"/>
      <c r="AQ43" s="141"/>
      <c r="AR43" s="200"/>
      <c r="AS43" s="200"/>
      <c r="AT43" s="201"/>
      <c r="AU43" s="203">
        <f t="shared" si="11"/>
        <v>0</v>
      </c>
    </row>
    <row r="44" spans="1:47" hidden="1" x14ac:dyDescent="0.25">
      <c r="A44" s="39"/>
      <c r="B44" s="39"/>
      <c r="C44" s="32" t="s">
        <v>51</v>
      </c>
      <c r="D44" s="32" t="s">
        <v>185</v>
      </c>
      <c r="E44" s="32" t="s">
        <v>35</v>
      </c>
      <c r="F44" s="33"/>
      <c r="G44" s="49">
        <v>132915057</v>
      </c>
      <c r="H44" s="34" t="s">
        <v>188</v>
      </c>
      <c r="I44" s="53"/>
      <c r="J44" s="54"/>
      <c r="K44" s="54"/>
      <c r="L44" s="55"/>
      <c r="M44" s="51"/>
      <c r="N44" s="37"/>
      <c r="O44" s="37"/>
      <c r="P44" s="38"/>
      <c r="Q44" s="40"/>
      <c r="R44" s="40"/>
      <c r="S44" s="39"/>
      <c r="T44" s="39"/>
      <c r="U44" s="40"/>
      <c r="V44" s="40"/>
      <c r="W44" s="40"/>
      <c r="X44" s="40"/>
      <c r="Y44" s="40"/>
      <c r="Z44" s="40"/>
      <c r="AA44" s="40"/>
      <c r="AB44" s="41"/>
      <c r="AC44" s="39"/>
      <c r="AD44" s="39"/>
      <c r="AE44" s="39"/>
      <c r="AF44" s="39"/>
      <c r="AG44" s="39"/>
      <c r="AH44" s="39"/>
      <c r="AI44" s="39"/>
      <c r="AJ44" s="42"/>
      <c r="AK44" s="16"/>
      <c r="AL44" s="141"/>
      <c r="AM44" s="173">
        <v>0.5</v>
      </c>
      <c r="AN44" s="173">
        <f t="shared" si="25"/>
        <v>28.98</v>
      </c>
      <c r="AO44" s="198"/>
      <c r="AP44" s="199"/>
      <c r="AQ44" s="141"/>
      <c r="AR44" s="200"/>
      <c r="AS44" s="200"/>
      <c r="AT44" s="201"/>
      <c r="AU44" s="203">
        <f t="shared" si="11"/>
        <v>0</v>
      </c>
    </row>
    <row r="45" spans="1:47" hidden="1" x14ac:dyDescent="0.25">
      <c r="A45" s="39"/>
      <c r="B45" s="39"/>
      <c r="C45" s="32" t="s">
        <v>51</v>
      </c>
      <c r="D45" s="32" t="s">
        <v>185</v>
      </c>
      <c r="E45" s="32" t="s">
        <v>35</v>
      </c>
      <c r="F45" s="33"/>
      <c r="G45" s="49">
        <v>132915057</v>
      </c>
      <c r="H45" s="34" t="s">
        <v>189</v>
      </c>
      <c r="I45" s="53"/>
      <c r="J45" s="54"/>
      <c r="K45" s="54"/>
      <c r="L45" s="55"/>
      <c r="M45" s="51"/>
      <c r="N45" s="37"/>
      <c r="O45" s="37"/>
      <c r="P45" s="38"/>
      <c r="Q45" s="40"/>
      <c r="R45" s="40"/>
      <c r="S45" s="39"/>
      <c r="T45" s="39"/>
      <c r="U45" s="40"/>
      <c r="V45" s="40"/>
      <c r="W45" s="40"/>
      <c r="X45" s="40"/>
      <c r="Y45" s="40"/>
      <c r="Z45" s="40"/>
      <c r="AA45" s="40"/>
      <c r="AB45" s="41"/>
      <c r="AC45" s="39"/>
      <c r="AD45" s="39"/>
      <c r="AE45" s="39"/>
      <c r="AF45" s="39"/>
      <c r="AG45" s="39"/>
      <c r="AH45" s="39"/>
      <c r="AI45" s="39"/>
      <c r="AJ45" s="42"/>
      <c r="AK45" s="16"/>
      <c r="AL45" s="141"/>
      <c r="AM45" s="173">
        <v>1</v>
      </c>
      <c r="AN45" s="173">
        <f t="shared" si="25"/>
        <v>57.96</v>
      </c>
      <c r="AO45" s="198"/>
      <c r="AP45" s="199"/>
      <c r="AQ45" s="141"/>
      <c r="AR45" s="200"/>
      <c r="AS45" s="200"/>
      <c r="AT45" s="201"/>
      <c r="AU45" s="203">
        <f t="shared" si="11"/>
        <v>0</v>
      </c>
    </row>
    <row r="46" spans="1:47" ht="24" hidden="1" x14ac:dyDescent="0.25">
      <c r="A46" s="39"/>
      <c r="B46" s="39"/>
      <c r="C46" s="32" t="s">
        <v>51</v>
      </c>
      <c r="D46" s="32" t="s">
        <v>185</v>
      </c>
      <c r="E46" s="32" t="s">
        <v>35</v>
      </c>
      <c r="F46" s="33"/>
      <c r="G46" s="49">
        <v>132915058</v>
      </c>
      <c r="H46" s="34" t="s">
        <v>190</v>
      </c>
      <c r="I46" s="53"/>
      <c r="J46" s="54"/>
      <c r="K46" s="54"/>
      <c r="L46" s="55"/>
      <c r="M46" s="51"/>
      <c r="N46" s="37"/>
      <c r="O46" s="37"/>
      <c r="P46" s="38"/>
      <c r="Q46" s="40"/>
      <c r="R46" s="40"/>
      <c r="S46" s="39"/>
      <c r="T46" s="39"/>
      <c r="U46" s="40"/>
      <c r="V46" s="40"/>
      <c r="W46" s="40"/>
      <c r="X46" s="40"/>
      <c r="Y46" s="40"/>
      <c r="Z46" s="40"/>
      <c r="AA46" s="40"/>
      <c r="AB46" s="41"/>
      <c r="AC46" s="39"/>
      <c r="AD46" s="39"/>
      <c r="AE46" s="39"/>
      <c r="AF46" s="39"/>
      <c r="AG46" s="39"/>
      <c r="AH46" s="39"/>
      <c r="AI46" s="39"/>
      <c r="AJ46" s="42"/>
      <c r="AK46" s="16"/>
      <c r="AL46" s="141"/>
      <c r="AM46" s="173">
        <v>1</v>
      </c>
      <c r="AN46" s="173">
        <f t="shared" si="25"/>
        <v>57.96</v>
      </c>
      <c r="AO46" s="198"/>
      <c r="AP46" s="199"/>
      <c r="AQ46" s="141"/>
      <c r="AR46" s="200"/>
      <c r="AS46" s="200"/>
      <c r="AT46" s="201"/>
      <c r="AU46" s="203">
        <f t="shared" si="11"/>
        <v>0</v>
      </c>
    </row>
    <row r="47" spans="1:47" ht="24" hidden="1" x14ac:dyDescent="0.25">
      <c r="A47" s="39"/>
      <c r="B47" s="39"/>
      <c r="C47" s="32" t="s">
        <v>51</v>
      </c>
      <c r="D47" s="32" t="s">
        <v>185</v>
      </c>
      <c r="E47" s="32" t="s">
        <v>35</v>
      </c>
      <c r="F47" s="33"/>
      <c r="G47" s="49">
        <v>132915058</v>
      </c>
      <c r="H47" s="34" t="s">
        <v>191</v>
      </c>
      <c r="I47" s="53"/>
      <c r="J47" s="54"/>
      <c r="K47" s="54"/>
      <c r="L47" s="55"/>
      <c r="M47" s="51"/>
      <c r="N47" s="37"/>
      <c r="O47" s="37"/>
      <c r="P47" s="38"/>
      <c r="Q47" s="40"/>
      <c r="R47" s="40"/>
      <c r="S47" s="39"/>
      <c r="T47" s="39"/>
      <c r="U47" s="40"/>
      <c r="V47" s="40"/>
      <c r="W47" s="40"/>
      <c r="X47" s="40"/>
      <c r="Y47" s="40"/>
      <c r="Z47" s="40"/>
      <c r="AA47" s="40"/>
      <c r="AB47" s="41"/>
      <c r="AC47" s="39"/>
      <c r="AD47" s="39"/>
      <c r="AE47" s="39"/>
      <c r="AF47" s="39"/>
      <c r="AG47" s="39"/>
      <c r="AH47" s="39"/>
      <c r="AI47" s="39"/>
      <c r="AJ47" s="42"/>
      <c r="AK47" s="16"/>
      <c r="AL47" s="141"/>
      <c r="AM47" s="173">
        <v>1.41</v>
      </c>
      <c r="AN47" s="173">
        <f t="shared" si="25"/>
        <v>81.72359999999999</v>
      </c>
      <c r="AO47" s="198"/>
      <c r="AP47" s="199"/>
      <c r="AQ47" s="141"/>
      <c r="AR47" s="200"/>
      <c r="AS47" s="200"/>
      <c r="AT47" s="201"/>
      <c r="AU47" s="203">
        <f t="shared" si="11"/>
        <v>0</v>
      </c>
    </row>
    <row r="48" spans="1:47" ht="96.75" thickBot="1" x14ac:dyDescent="0.3">
      <c r="A48" s="240"/>
      <c r="B48" s="240" t="s">
        <v>514</v>
      </c>
      <c r="C48" s="255" t="s">
        <v>51</v>
      </c>
      <c r="D48" s="255" t="s">
        <v>185</v>
      </c>
      <c r="E48" s="255" t="s">
        <v>578</v>
      </c>
      <c r="F48" s="256" t="s">
        <v>619</v>
      </c>
      <c r="G48" s="257">
        <v>132915058</v>
      </c>
      <c r="H48" s="258" t="s">
        <v>618</v>
      </c>
      <c r="I48" s="264"/>
      <c r="J48" s="265">
        <v>0</v>
      </c>
      <c r="K48" s="265">
        <v>2300</v>
      </c>
      <c r="L48" s="260">
        <f>(K48-J48)/1000</f>
        <v>2.2999999999999998</v>
      </c>
      <c r="M48" s="266"/>
      <c r="N48" s="267"/>
      <c r="O48" s="267"/>
      <c r="P48" s="268">
        <v>1327224.49</v>
      </c>
      <c r="Q48" s="278"/>
      <c r="R48" s="261"/>
      <c r="S48" s="278">
        <v>1281224.49</v>
      </c>
      <c r="T48" s="240"/>
      <c r="U48" s="261"/>
      <c r="V48" s="261"/>
      <c r="W48" s="277">
        <v>44089</v>
      </c>
      <c r="X48" s="261"/>
      <c r="Y48" s="277">
        <v>44818</v>
      </c>
      <c r="Z48" s="261"/>
      <c r="AA48" s="261"/>
      <c r="AB48" s="269">
        <v>0.1</v>
      </c>
      <c r="AC48" s="240"/>
      <c r="AD48" s="240"/>
      <c r="AE48" s="240">
        <v>75200</v>
      </c>
      <c r="AF48" s="240"/>
      <c r="AG48" s="240"/>
      <c r="AH48" s="240"/>
      <c r="AI48" s="240">
        <v>75200</v>
      </c>
      <c r="AJ48" s="270">
        <v>0</v>
      </c>
      <c r="AK48" s="274" t="s">
        <v>767</v>
      </c>
      <c r="AL48" s="141"/>
      <c r="AM48" s="173"/>
      <c r="AN48" s="173"/>
      <c r="AO48" s="198"/>
      <c r="AP48" s="199"/>
      <c r="AQ48" s="141"/>
      <c r="AR48" s="200"/>
      <c r="AS48" s="200"/>
      <c r="AT48" s="201"/>
      <c r="AU48" s="203"/>
    </row>
    <row r="49" spans="1:47" ht="15.75" hidden="1" thickBot="1" x14ac:dyDescent="0.3">
      <c r="A49" s="39"/>
      <c r="B49" s="39"/>
      <c r="C49" s="32" t="s">
        <v>51</v>
      </c>
      <c r="D49" s="32" t="s">
        <v>169</v>
      </c>
      <c r="E49" s="32" t="s">
        <v>192</v>
      </c>
      <c r="F49" s="33"/>
      <c r="G49" s="49"/>
      <c r="H49" s="34" t="s">
        <v>193</v>
      </c>
      <c r="I49" s="53"/>
      <c r="J49" s="54"/>
      <c r="K49" s="54"/>
      <c r="L49" s="55"/>
      <c r="M49" s="51"/>
      <c r="N49" s="37"/>
      <c r="O49" s="37"/>
      <c r="P49" s="38"/>
      <c r="Q49" s="40"/>
      <c r="R49" s="40"/>
      <c r="S49" s="39"/>
      <c r="T49" s="39"/>
      <c r="U49" s="40"/>
      <c r="V49" s="40"/>
      <c r="W49" s="40"/>
      <c r="X49" s="40"/>
      <c r="Y49" s="40"/>
      <c r="Z49" s="40"/>
      <c r="AA49" s="40"/>
      <c r="AB49" s="41"/>
      <c r="AC49" s="39"/>
      <c r="AD49" s="39"/>
      <c r="AE49" s="39"/>
      <c r="AF49" s="39"/>
      <c r="AG49" s="39"/>
      <c r="AH49" s="39"/>
      <c r="AI49" s="39"/>
      <c r="AJ49" s="42"/>
      <c r="AK49" s="16"/>
      <c r="AL49" s="141"/>
      <c r="AM49" s="182"/>
      <c r="AN49" s="182">
        <v>62.7</v>
      </c>
      <c r="AO49" s="198"/>
      <c r="AP49" s="199"/>
      <c r="AQ49" s="141"/>
      <c r="AR49" s="200"/>
      <c r="AS49" s="200"/>
      <c r="AT49" s="201"/>
      <c r="AU49" s="203">
        <f t="shared" si="11"/>
        <v>0</v>
      </c>
    </row>
    <row r="50" spans="1:47" ht="15.75" hidden="1" thickBot="1" x14ac:dyDescent="0.3">
      <c r="A50" s="39"/>
      <c r="B50" s="39"/>
      <c r="C50" s="32" t="s">
        <v>51</v>
      </c>
      <c r="D50" s="32" t="s">
        <v>169</v>
      </c>
      <c r="E50" s="32" t="s">
        <v>192</v>
      </c>
      <c r="F50" s="33"/>
      <c r="G50" s="49"/>
      <c r="H50" s="34" t="s">
        <v>194</v>
      </c>
      <c r="I50" s="53"/>
      <c r="J50" s="54"/>
      <c r="K50" s="54"/>
      <c r="L50" s="55"/>
      <c r="M50" s="51"/>
      <c r="N50" s="37"/>
      <c r="O50" s="37"/>
      <c r="P50" s="38"/>
      <c r="Q50" s="40"/>
      <c r="R50" s="40"/>
      <c r="S50" s="39"/>
      <c r="T50" s="39"/>
      <c r="U50" s="40"/>
      <c r="V50" s="40"/>
      <c r="W50" s="40"/>
      <c r="X50" s="40"/>
      <c r="Y50" s="40"/>
      <c r="Z50" s="40"/>
      <c r="AA50" s="40"/>
      <c r="AB50" s="41"/>
      <c r="AC50" s="39"/>
      <c r="AD50" s="39"/>
      <c r="AE50" s="39"/>
      <c r="AF50" s="39"/>
      <c r="AG50" s="39"/>
      <c r="AH50" s="39"/>
      <c r="AI50" s="39"/>
      <c r="AJ50" s="42"/>
      <c r="AK50" s="16"/>
      <c r="AL50" s="141"/>
      <c r="AM50" s="182"/>
      <c r="AN50" s="182">
        <v>62.7</v>
      </c>
      <c r="AO50" s="198"/>
      <c r="AP50" s="199"/>
      <c r="AQ50" s="141"/>
      <c r="AR50" s="200"/>
      <c r="AS50" s="200"/>
      <c r="AT50" s="201"/>
      <c r="AU50" s="203">
        <f t="shared" si="11"/>
        <v>0</v>
      </c>
    </row>
    <row r="51" spans="1:47" ht="15.75" hidden="1" thickBot="1" x14ac:dyDescent="0.3">
      <c r="A51" s="39"/>
      <c r="B51" s="39"/>
      <c r="C51" s="32" t="s">
        <v>51</v>
      </c>
      <c r="D51" s="32" t="s">
        <v>185</v>
      </c>
      <c r="E51" s="32" t="s">
        <v>192</v>
      </c>
      <c r="F51" s="33"/>
      <c r="G51" s="49"/>
      <c r="H51" s="34" t="s">
        <v>195</v>
      </c>
      <c r="I51" s="53"/>
      <c r="J51" s="54"/>
      <c r="K51" s="54"/>
      <c r="L51" s="55"/>
      <c r="M51" s="51"/>
      <c r="N51" s="37"/>
      <c r="O51" s="37"/>
      <c r="P51" s="38"/>
      <c r="Q51" s="40"/>
      <c r="R51" s="40"/>
      <c r="S51" s="39"/>
      <c r="T51" s="39"/>
      <c r="U51" s="40"/>
      <c r="V51" s="40"/>
      <c r="W51" s="40"/>
      <c r="X51" s="40"/>
      <c r="Y51" s="40"/>
      <c r="Z51" s="40"/>
      <c r="AA51" s="40"/>
      <c r="AB51" s="41"/>
      <c r="AC51" s="39"/>
      <c r="AD51" s="39"/>
      <c r="AE51" s="39"/>
      <c r="AF51" s="39"/>
      <c r="AG51" s="39"/>
      <c r="AH51" s="39"/>
      <c r="AI51" s="39"/>
      <c r="AJ51" s="42"/>
      <c r="AK51" s="16"/>
      <c r="AL51" s="141"/>
      <c r="AM51" s="182"/>
      <c r="AN51" s="182">
        <v>62.7</v>
      </c>
      <c r="AO51" s="198"/>
      <c r="AP51" s="199"/>
      <c r="AQ51" s="141"/>
      <c r="AR51" s="200"/>
      <c r="AS51" s="200"/>
      <c r="AT51" s="201"/>
      <c r="AU51" s="203">
        <f t="shared" si="11"/>
        <v>0</v>
      </c>
    </row>
    <row r="52" spans="1:47" ht="15.75" hidden="1" thickBot="1" x14ac:dyDescent="0.3">
      <c r="A52" s="39"/>
      <c r="B52" s="39"/>
      <c r="C52" s="32" t="s">
        <v>51</v>
      </c>
      <c r="D52" s="32" t="s">
        <v>14</v>
      </c>
      <c r="E52" s="32" t="s">
        <v>196</v>
      </c>
      <c r="F52" s="33"/>
      <c r="G52" s="49"/>
      <c r="H52" s="34" t="s">
        <v>197</v>
      </c>
      <c r="I52" s="53"/>
      <c r="J52" s="54"/>
      <c r="K52" s="54"/>
      <c r="L52" s="55"/>
      <c r="M52" s="51"/>
      <c r="N52" s="37"/>
      <c r="O52" s="37"/>
      <c r="P52" s="38"/>
      <c r="Q52" s="40"/>
      <c r="R52" s="40"/>
      <c r="S52" s="39"/>
      <c r="T52" s="39"/>
      <c r="U52" s="40"/>
      <c r="V52" s="40"/>
      <c r="W52" s="40"/>
      <c r="X52" s="40"/>
      <c r="Y52" s="40"/>
      <c r="Z52" s="40"/>
      <c r="AA52" s="40"/>
      <c r="AB52" s="41"/>
      <c r="AC52" s="39"/>
      <c r="AD52" s="39"/>
      <c r="AE52" s="39"/>
      <c r="AF52" s="39"/>
      <c r="AG52" s="39"/>
      <c r="AH52" s="39"/>
      <c r="AI52" s="39"/>
      <c r="AJ52" s="42"/>
      <c r="AK52" s="16"/>
      <c r="AL52" s="141"/>
      <c r="AM52" s="182"/>
      <c r="AN52" s="182">
        <v>41.77</v>
      </c>
      <c r="AO52" s="198"/>
      <c r="AP52" s="199"/>
      <c r="AQ52" s="141"/>
      <c r="AR52" s="200"/>
      <c r="AS52" s="200"/>
      <c r="AT52" s="201"/>
      <c r="AU52" s="203">
        <f t="shared" si="11"/>
        <v>0</v>
      </c>
    </row>
    <row r="53" spans="1:47" ht="15.75" hidden="1" thickBot="1" x14ac:dyDescent="0.3">
      <c r="A53" s="39"/>
      <c r="B53" s="39"/>
      <c r="C53" s="32" t="s">
        <v>51</v>
      </c>
      <c r="D53" s="32" t="s">
        <v>14</v>
      </c>
      <c r="E53" s="32" t="s">
        <v>196</v>
      </c>
      <c r="F53" s="33"/>
      <c r="G53" s="49"/>
      <c r="H53" s="34" t="s">
        <v>198</v>
      </c>
      <c r="I53" s="53"/>
      <c r="J53" s="54"/>
      <c r="K53" s="54"/>
      <c r="L53" s="55"/>
      <c r="M53" s="51"/>
      <c r="N53" s="37"/>
      <c r="O53" s="37"/>
      <c r="P53" s="38"/>
      <c r="Q53" s="40"/>
      <c r="R53" s="40"/>
      <c r="S53" s="39"/>
      <c r="T53" s="39"/>
      <c r="U53" s="40"/>
      <c r="V53" s="40"/>
      <c r="W53" s="40"/>
      <c r="X53" s="40"/>
      <c r="Y53" s="40"/>
      <c r="Z53" s="40"/>
      <c r="AA53" s="40"/>
      <c r="AB53" s="41"/>
      <c r="AC53" s="39"/>
      <c r="AD53" s="39"/>
      <c r="AE53" s="39"/>
      <c r="AF53" s="39"/>
      <c r="AG53" s="39"/>
      <c r="AH53" s="39"/>
      <c r="AI53" s="39"/>
      <c r="AJ53" s="42"/>
      <c r="AK53" s="16"/>
      <c r="AL53" s="141"/>
      <c r="AM53" s="182"/>
      <c r="AN53" s="182">
        <v>41.77</v>
      </c>
      <c r="AO53" s="198"/>
      <c r="AP53" s="199"/>
      <c r="AQ53" s="141"/>
      <c r="AR53" s="200"/>
      <c r="AS53" s="200"/>
      <c r="AT53" s="201"/>
      <c r="AU53" s="203">
        <f t="shared" si="11"/>
        <v>0</v>
      </c>
    </row>
    <row r="54" spans="1:47" ht="15.75" hidden="1" thickBot="1" x14ac:dyDescent="0.3">
      <c r="A54" s="39"/>
      <c r="B54" s="39"/>
      <c r="C54" s="32" t="s">
        <v>51</v>
      </c>
      <c r="D54" s="32" t="s">
        <v>14</v>
      </c>
      <c r="E54" s="32" t="s">
        <v>196</v>
      </c>
      <c r="F54" s="33"/>
      <c r="G54" s="49"/>
      <c r="H54" s="34" t="s">
        <v>199</v>
      </c>
      <c r="I54" s="53"/>
      <c r="J54" s="54"/>
      <c r="K54" s="54"/>
      <c r="L54" s="55"/>
      <c r="M54" s="51"/>
      <c r="N54" s="37"/>
      <c r="O54" s="37"/>
      <c r="P54" s="38"/>
      <c r="Q54" s="40"/>
      <c r="R54" s="40"/>
      <c r="S54" s="39"/>
      <c r="T54" s="39"/>
      <c r="U54" s="40"/>
      <c r="V54" s="40"/>
      <c r="W54" s="40"/>
      <c r="X54" s="40"/>
      <c r="Y54" s="40"/>
      <c r="Z54" s="40"/>
      <c r="AA54" s="40"/>
      <c r="AB54" s="41"/>
      <c r="AC54" s="39"/>
      <c r="AD54" s="39"/>
      <c r="AE54" s="39"/>
      <c r="AF54" s="39"/>
      <c r="AG54" s="39"/>
      <c r="AH54" s="39"/>
      <c r="AI54" s="39"/>
      <c r="AJ54" s="42"/>
      <c r="AK54" s="16"/>
      <c r="AL54" s="141"/>
      <c r="AM54" s="182"/>
      <c r="AN54" s="182">
        <v>41.77</v>
      </c>
      <c r="AO54" s="198"/>
      <c r="AP54" s="199"/>
      <c r="AQ54" s="141"/>
      <c r="AR54" s="200"/>
      <c r="AS54" s="200"/>
      <c r="AT54" s="201"/>
      <c r="AU54" s="203">
        <f t="shared" si="11"/>
        <v>0</v>
      </c>
    </row>
    <row r="55" spans="1:47" ht="15.75" hidden="1" thickBot="1" x14ac:dyDescent="0.3">
      <c r="A55" s="39"/>
      <c r="B55" s="39"/>
      <c r="C55" s="32" t="s">
        <v>51</v>
      </c>
      <c r="D55" s="32" t="s">
        <v>65</v>
      </c>
      <c r="E55" s="32" t="s">
        <v>196</v>
      </c>
      <c r="F55" s="33"/>
      <c r="G55" s="49"/>
      <c r="H55" s="34" t="s">
        <v>200</v>
      </c>
      <c r="I55" s="53"/>
      <c r="J55" s="54"/>
      <c r="K55" s="54"/>
      <c r="L55" s="55"/>
      <c r="M55" s="51"/>
      <c r="N55" s="37"/>
      <c r="O55" s="37"/>
      <c r="P55" s="38"/>
      <c r="Q55" s="40"/>
      <c r="R55" s="40"/>
      <c r="S55" s="39"/>
      <c r="T55" s="39"/>
      <c r="U55" s="40"/>
      <c r="V55" s="40"/>
      <c r="W55" s="40"/>
      <c r="X55" s="40"/>
      <c r="Y55" s="40"/>
      <c r="Z55" s="40"/>
      <c r="AA55" s="40"/>
      <c r="AB55" s="41"/>
      <c r="AC55" s="39"/>
      <c r="AD55" s="39"/>
      <c r="AE55" s="39"/>
      <c r="AF55" s="39"/>
      <c r="AG55" s="39"/>
      <c r="AH55" s="39"/>
      <c r="AI55" s="39"/>
      <c r="AJ55" s="42"/>
      <c r="AK55" s="16"/>
      <c r="AL55" s="141"/>
      <c r="AM55" s="182"/>
      <c r="AN55" s="182">
        <v>41.77</v>
      </c>
      <c r="AO55" s="198"/>
      <c r="AP55" s="199"/>
      <c r="AQ55" s="141"/>
      <c r="AR55" s="200"/>
      <c r="AS55" s="200"/>
      <c r="AT55" s="201"/>
      <c r="AU55" s="203">
        <f t="shared" si="11"/>
        <v>0</v>
      </c>
    </row>
    <row r="56" spans="1:47" ht="15.75" hidden="1" thickBot="1" x14ac:dyDescent="0.3">
      <c r="A56" s="39"/>
      <c r="B56" s="39"/>
      <c r="C56" s="32" t="s">
        <v>51</v>
      </c>
      <c r="D56" s="32" t="s">
        <v>65</v>
      </c>
      <c r="E56" s="32" t="s">
        <v>196</v>
      </c>
      <c r="F56" s="33"/>
      <c r="G56" s="49"/>
      <c r="H56" s="34" t="s">
        <v>201</v>
      </c>
      <c r="I56" s="53"/>
      <c r="J56" s="54"/>
      <c r="K56" s="54"/>
      <c r="L56" s="55"/>
      <c r="M56" s="51"/>
      <c r="N56" s="37"/>
      <c r="O56" s="37"/>
      <c r="P56" s="38"/>
      <c r="Q56" s="40"/>
      <c r="R56" s="40"/>
      <c r="S56" s="39"/>
      <c r="T56" s="39"/>
      <c r="U56" s="40"/>
      <c r="V56" s="40"/>
      <c r="W56" s="40"/>
      <c r="X56" s="40"/>
      <c r="Y56" s="40"/>
      <c r="Z56" s="40"/>
      <c r="AA56" s="40"/>
      <c r="AB56" s="41"/>
      <c r="AC56" s="39"/>
      <c r="AD56" s="39"/>
      <c r="AE56" s="39"/>
      <c r="AF56" s="39"/>
      <c r="AG56" s="39"/>
      <c r="AH56" s="39"/>
      <c r="AI56" s="39"/>
      <c r="AJ56" s="42"/>
      <c r="AK56" s="16"/>
      <c r="AL56" s="141"/>
      <c r="AM56" s="182"/>
      <c r="AN56" s="182">
        <v>41.77</v>
      </c>
      <c r="AO56" s="198"/>
      <c r="AP56" s="199"/>
      <c r="AQ56" s="141"/>
      <c r="AR56" s="200"/>
      <c r="AS56" s="200"/>
      <c r="AT56" s="201"/>
      <c r="AU56" s="203">
        <f t="shared" si="11"/>
        <v>0</v>
      </c>
    </row>
    <row r="57" spans="1:47" ht="15.75" hidden="1" thickBot="1" x14ac:dyDescent="0.3">
      <c r="A57" s="39"/>
      <c r="B57" s="39"/>
      <c r="C57" s="32" t="s">
        <v>51</v>
      </c>
      <c r="D57" s="32" t="s">
        <v>65</v>
      </c>
      <c r="E57" s="32" t="s">
        <v>196</v>
      </c>
      <c r="F57" s="33"/>
      <c r="G57" s="49"/>
      <c r="H57" s="34" t="s">
        <v>202</v>
      </c>
      <c r="I57" s="53"/>
      <c r="J57" s="54"/>
      <c r="K57" s="54"/>
      <c r="L57" s="55"/>
      <c r="M57" s="51"/>
      <c r="N57" s="37"/>
      <c r="O57" s="37"/>
      <c r="P57" s="38"/>
      <c r="Q57" s="40"/>
      <c r="R57" s="40"/>
      <c r="S57" s="39"/>
      <c r="T57" s="39"/>
      <c r="U57" s="40"/>
      <c r="V57" s="40"/>
      <c r="W57" s="40"/>
      <c r="X57" s="40"/>
      <c r="Y57" s="40"/>
      <c r="Z57" s="40"/>
      <c r="AA57" s="40"/>
      <c r="AB57" s="41"/>
      <c r="AC57" s="39"/>
      <c r="AD57" s="39"/>
      <c r="AE57" s="39"/>
      <c r="AF57" s="39"/>
      <c r="AG57" s="39"/>
      <c r="AH57" s="39"/>
      <c r="AI57" s="39"/>
      <c r="AJ57" s="42"/>
      <c r="AK57" s="16"/>
      <c r="AL57" s="141"/>
      <c r="AM57" s="182"/>
      <c r="AN57" s="182">
        <v>41.77</v>
      </c>
      <c r="AO57" s="198"/>
      <c r="AP57" s="199"/>
      <c r="AQ57" s="141"/>
      <c r="AR57" s="200"/>
      <c r="AS57" s="200"/>
      <c r="AT57" s="201"/>
      <c r="AU57" s="203">
        <f t="shared" si="11"/>
        <v>0</v>
      </c>
    </row>
    <row r="58" spans="1:47" ht="15.75" hidden="1" thickBot="1" x14ac:dyDescent="0.3">
      <c r="A58" s="39"/>
      <c r="B58" s="39"/>
      <c r="C58" s="32" t="s">
        <v>51</v>
      </c>
      <c r="D58" s="32" t="s">
        <v>65</v>
      </c>
      <c r="E58" s="32" t="s">
        <v>196</v>
      </c>
      <c r="F58" s="33"/>
      <c r="G58" s="49"/>
      <c r="H58" s="34" t="s">
        <v>203</v>
      </c>
      <c r="I58" s="53"/>
      <c r="J58" s="54"/>
      <c r="K58" s="54"/>
      <c r="L58" s="55"/>
      <c r="M58" s="51"/>
      <c r="N58" s="37"/>
      <c r="O58" s="37"/>
      <c r="P58" s="38"/>
      <c r="Q58" s="40"/>
      <c r="R58" s="40"/>
      <c r="S58" s="39"/>
      <c r="T58" s="39"/>
      <c r="U58" s="40"/>
      <c r="V58" s="40"/>
      <c r="W58" s="40"/>
      <c r="X58" s="40"/>
      <c r="Y58" s="40"/>
      <c r="Z58" s="40"/>
      <c r="AA58" s="40"/>
      <c r="AB58" s="41"/>
      <c r="AC58" s="39"/>
      <c r="AD58" s="39"/>
      <c r="AE58" s="39"/>
      <c r="AF58" s="39"/>
      <c r="AG58" s="39"/>
      <c r="AH58" s="39"/>
      <c r="AI58" s="39"/>
      <c r="AJ58" s="42"/>
      <c r="AK58" s="16"/>
      <c r="AL58" s="141"/>
      <c r="AM58" s="182"/>
      <c r="AN58" s="182">
        <v>41.77</v>
      </c>
      <c r="AO58" s="198"/>
      <c r="AP58" s="199"/>
      <c r="AQ58" s="141"/>
      <c r="AR58" s="200"/>
      <c r="AS58" s="200"/>
      <c r="AT58" s="201"/>
      <c r="AU58" s="203">
        <f t="shared" si="11"/>
        <v>0</v>
      </c>
    </row>
    <row r="59" spans="1:47" ht="15.75" hidden="1" thickBot="1" x14ac:dyDescent="0.3">
      <c r="A59" s="39"/>
      <c r="B59" s="39"/>
      <c r="C59" s="32" t="s">
        <v>51</v>
      </c>
      <c r="D59" s="32" t="s">
        <v>65</v>
      </c>
      <c r="E59" s="32" t="s">
        <v>196</v>
      </c>
      <c r="F59" s="33"/>
      <c r="G59" s="49"/>
      <c r="H59" s="34" t="s">
        <v>204</v>
      </c>
      <c r="I59" s="53"/>
      <c r="J59" s="54"/>
      <c r="K59" s="54"/>
      <c r="L59" s="55"/>
      <c r="M59" s="51"/>
      <c r="N59" s="37"/>
      <c r="O59" s="37"/>
      <c r="P59" s="38"/>
      <c r="Q59" s="40"/>
      <c r="R59" s="40"/>
      <c r="S59" s="39"/>
      <c r="T59" s="39"/>
      <c r="U59" s="40"/>
      <c r="V59" s="40"/>
      <c r="W59" s="40"/>
      <c r="X59" s="40"/>
      <c r="Y59" s="40"/>
      <c r="Z59" s="40"/>
      <c r="AA59" s="40"/>
      <c r="AB59" s="41"/>
      <c r="AC59" s="39"/>
      <c r="AD59" s="39"/>
      <c r="AE59" s="39"/>
      <c r="AF59" s="39"/>
      <c r="AG59" s="39"/>
      <c r="AH59" s="39"/>
      <c r="AI59" s="39"/>
      <c r="AJ59" s="42"/>
      <c r="AK59" s="16"/>
      <c r="AL59" s="141"/>
      <c r="AM59" s="182"/>
      <c r="AN59" s="182">
        <v>41.77</v>
      </c>
      <c r="AO59" s="198"/>
      <c r="AP59" s="199"/>
      <c r="AQ59" s="141"/>
      <c r="AR59" s="200"/>
      <c r="AS59" s="200"/>
      <c r="AT59" s="201"/>
      <c r="AU59" s="203">
        <f t="shared" si="11"/>
        <v>0</v>
      </c>
    </row>
    <row r="60" spans="1:47" ht="15.75" hidden="1" thickBot="1" x14ac:dyDescent="0.3">
      <c r="A60" s="39"/>
      <c r="B60" s="39"/>
      <c r="C60" s="32" t="s">
        <v>51</v>
      </c>
      <c r="D60" s="32" t="s">
        <v>65</v>
      </c>
      <c r="E60" s="32" t="s">
        <v>196</v>
      </c>
      <c r="F60" s="33"/>
      <c r="G60" s="49"/>
      <c r="H60" s="34" t="s">
        <v>205</v>
      </c>
      <c r="I60" s="53"/>
      <c r="J60" s="54"/>
      <c r="K60" s="54"/>
      <c r="L60" s="55"/>
      <c r="M60" s="51"/>
      <c r="N60" s="37"/>
      <c r="O60" s="37"/>
      <c r="P60" s="38"/>
      <c r="Q60" s="40"/>
      <c r="R60" s="40"/>
      <c r="S60" s="39"/>
      <c r="T60" s="39"/>
      <c r="U60" s="40"/>
      <c r="V60" s="40"/>
      <c r="W60" s="40"/>
      <c r="X60" s="40"/>
      <c r="Y60" s="40"/>
      <c r="Z60" s="40"/>
      <c r="AA60" s="40"/>
      <c r="AB60" s="41"/>
      <c r="AC60" s="39"/>
      <c r="AD60" s="39"/>
      <c r="AE60" s="39"/>
      <c r="AF60" s="39"/>
      <c r="AG60" s="39"/>
      <c r="AH60" s="39"/>
      <c r="AI60" s="39"/>
      <c r="AJ60" s="42"/>
      <c r="AK60" s="16"/>
      <c r="AL60" s="141"/>
      <c r="AM60" s="182"/>
      <c r="AN60" s="182">
        <v>41.77</v>
      </c>
      <c r="AO60" s="198"/>
      <c r="AP60" s="199"/>
      <c r="AQ60" s="141"/>
      <c r="AR60" s="200"/>
      <c r="AS60" s="200"/>
      <c r="AT60" s="201"/>
      <c r="AU60" s="203">
        <f t="shared" si="11"/>
        <v>0</v>
      </c>
    </row>
    <row r="61" spans="1:47" ht="15.75" hidden="1" thickBot="1" x14ac:dyDescent="0.3">
      <c r="A61" s="39"/>
      <c r="B61" s="39"/>
      <c r="C61" s="32" t="s">
        <v>51</v>
      </c>
      <c r="D61" s="32" t="s">
        <v>169</v>
      </c>
      <c r="E61" s="32" t="s">
        <v>196</v>
      </c>
      <c r="F61" s="33"/>
      <c r="G61" s="49"/>
      <c r="H61" s="34" t="s">
        <v>206</v>
      </c>
      <c r="I61" s="53"/>
      <c r="J61" s="54"/>
      <c r="K61" s="54"/>
      <c r="L61" s="55"/>
      <c r="M61" s="51"/>
      <c r="N61" s="37"/>
      <c r="O61" s="37"/>
      <c r="P61" s="38"/>
      <c r="Q61" s="40"/>
      <c r="R61" s="40"/>
      <c r="S61" s="39"/>
      <c r="T61" s="39"/>
      <c r="U61" s="40"/>
      <c r="V61" s="40"/>
      <c r="W61" s="40"/>
      <c r="X61" s="40"/>
      <c r="Y61" s="40"/>
      <c r="Z61" s="40"/>
      <c r="AA61" s="40"/>
      <c r="AB61" s="41"/>
      <c r="AC61" s="39"/>
      <c r="AD61" s="39"/>
      <c r="AE61" s="39"/>
      <c r="AF61" s="39"/>
      <c r="AG61" s="39"/>
      <c r="AH61" s="39"/>
      <c r="AI61" s="39"/>
      <c r="AJ61" s="42"/>
      <c r="AK61" s="16"/>
      <c r="AL61" s="141"/>
      <c r="AM61" s="182"/>
      <c r="AN61" s="182">
        <v>41.77</v>
      </c>
      <c r="AO61" s="198"/>
      <c r="AP61" s="199"/>
      <c r="AQ61" s="141"/>
      <c r="AR61" s="200"/>
      <c r="AS61" s="200"/>
      <c r="AT61" s="201"/>
      <c r="AU61" s="203">
        <f t="shared" si="11"/>
        <v>0</v>
      </c>
    </row>
    <row r="62" spans="1:47" ht="15.75" hidden="1" thickBot="1" x14ac:dyDescent="0.3">
      <c r="A62" s="39"/>
      <c r="B62" s="39"/>
      <c r="C62" s="32" t="s">
        <v>51</v>
      </c>
      <c r="D62" s="32" t="s">
        <v>169</v>
      </c>
      <c r="E62" s="32" t="s">
        <v>196</v>
      </c>
      <c r="F62" s="33"/>
      <c r="G62" s="49"/>
      <c r="H62" s="34" t="s">
        <v>207</v>
      </c>
      <c r="I62" s="53"/>
      <c r="J62" s="54"/>
      <c r="K62" s="54"/>
      <c r="L62" s="55"/>
      <c r="M62" s="51"/>
      <c r="N62" s="37"/>
      <c r="O62" s="37"/>
      <c r="P62" s="38"/>
      <c r="Q62" s="40"/>
      <c r="R62" s="40"/>
      <c r="S62" s="39"/>
      <c r="T62" s="39"/>
      <c r="U62" s="40"/>
      <c r="V62" s="40"/>
      <c r="W62" s="40"/>
      <c r="X62" s="40"/>
      <c r="Y62" s="40"/>
      <c r="Z62" s="40"/>
      <c r="AA62" s="40"/>
      <c r="AB62" s="41"/>
      <c r="AC62" s="39"/>
      <c r="AD62" s="39"/>
      <c r="AE62" s="39"/>
      <c r="AF62" s="39"/>
      <c r="AG62" s="39"/>
      <c r="AH62" s="39"/>
      <c r="AI62" s="39"/>
      <c r="AJ62" s="42"/>
      <c r="AK62" s="16"/>
      <c r="AL62" s="141"/>
      <c r="AM62" s="182"/>
      <c r="AN62" s="182">
        <v>41.77</v>
      </c>
      <c r="AO62" s="198"/>
      <c r="AP62" s="199"/>
      <c r="AQ62" s="141"/>
      <c r="AR62" s="200"/>
      <c r="AS62" s="200"/>
      <c r="AT62" s="201"/>
      <c r="AU62" s="203">
        <f t="shared" si="11"/>
        <v>0</v>
      </c>
    </row>
    <row r="63" spans="1:47" ht="15.75" hidden="1" thickBot="1" x14ac:dyDescent="0.3">
      <c r="A63" s="39"/>
      <c r="B63" s="39"/>
      <c r="C63" s="32" t="s">
        <v>51</v>
      </c>
      <c r="D63" s="32" t="s">
        <v>169</v>
      </c>
      <c r="E63" s="32" t="s">
        <v>196</v>
      </c>
      <c r="F63" s="33"/>
      <c r="G63" s="49"/>
      <c r="H63" s="34" t="s">
        <v>208</v>
      </c>
      <c r="I63" s="53"/>
      <c r="J63" s="54"/>
      <c r="K63" s="54"/>
      <c r="L63" s="55"/>
      <c r="M63" s="51"/>
      <c r="N63" s="37"/>
      <c r="O63" s="37"/>
      <c r="P63" s="38"/>
      <c r="Q63" s="40"/>
      <c r="R63" s="40"/>
      <c r="S63" s="39"/>
      <c r="T63" s="39"/>
      <c r="U63" s="40"/>
      <c r="V63" s="40"/>
      <c r="W63" s="40"/>
      <c r="X63" s="40"/>
      <c r="Y63" s="40"/>
      <c r="Z63" s="40"/>
      <c r="AA63" s="40"/>
      <c r="AB63" s="41"/>
      <c r="AC63" s="39"/>
      <c r="AD63" s="39"/>
      <c r="AE63" s="39"/>
      <c r="AF63" s="39"/>
      <c r="AG63" s="39"/>
      <c r="AH63" s="39"/>
      <c r="AI63" s="39"/>
      <c r="AJ63" s="42"/>
      <c r="AK63" s="16"/>
      <c r="AL63" s="141"/>
      <c r="AM63" s="182"/>
      <c r="AN63" s="182">
        <v>41.77</v>
      </c>
      <c r="AO63" s="198"/>
      <c r="AP63" s="199"/>
      <c r="AQ63" s="141"/>
      <c r="AR63" s="200"/>
      <c r="AS63" s="200"/>
      <c r="AT63" s="201"/>
      <c r="AU63" s="203">
        <f t="shared" si="11"/>
        <v>0</v>
      </c>
    </row>
    <row r="64" spans="1:47" ht="15.75" hidden="1" thickBot="1" x14ac:dyDescent="0.3">
      <c r="A64" s="39"/>
      <c r="B64" s="39"/>
      <c r="C64" s="32" t="s">
        <v>51</v>
      </c>
      <c r="D64" s="32" t="s">
        <v>169</v>
      </c>
      <c r="E64" s="32" t="s">
        <v>196</v>
      </c>
      <c r="F64" s="33"/>
      <c r="G64" s="49"/>
      <c r="H64" s="34" t="s">
        <v>209</v>
      </c>
      <c r="I64" s="53"/>
      <c r="J64" s="54"/>
      <c r="K64" s="54"/>
      <c r="L64" s="55"/>
      <c r="M64" s="51"/>
      <c r="N64" s="37"/>
      <c r="O64" s="37"/>
      <c r="P64" s="38"/>
      <c r="Q64" s="40"/>
      <c r="R64" s="40"/>
      <c r="S64" s="39"/>
      <c r="T64" s="39"/>
      <c r="U64" s="40"/>
      <c r="V64" s="40"/>
      <c r="W64" s="40"/>
      <c r="X64" s="40"/>
      <c r="Y64" s="40"/>
      <c r="Z64" s="40"/>
      <c r="AA64" s="40"/>
      <c r="AB64" s="41"/>
      <c r="AC64" s="39"/>
      <c r="AD64" s="39"/>
      <c r="AE64" s="39"/>
      <c r="AF64" s="39"/>
      <c r="AG64" s="39"/>
      <c r="AH64" s="39"/>
      <c r="AI64" s="39"/>
      <c r="AJ64" s="42"/>
      <c r="AK64" s="16"/>
      <c r="AL64" s="141"/>
      <c r="AM64" s="182"/>
      <c r="AN64" s="182">
        <v>41.77</v>
      </c>
      <c r="AO64" s="198"/>
      <c r="AP64" s="199"/>
      <c r="AQ64" s="141"/>
      <c r="AR64" s="200"/>
      <c r="AS64" s="200"/>
      <c r="AT64" s="201"/>
      <c r="AU64" s="203">
        <f t="shared" si="11"/>
        <v>0</v>
      </c>
    </row>
    <row r="65" spans="1:47" ht="15.75" hidden="1" thickBot="1" x14ac:dyDescent="0.3">
      <c r="A65" s="39"/>
      <c r="B65" s="39"/>
      <c r="C65" s="32" t="s">
        <v>51</v>
      </c>
      <c r="D65" s="32" t="s">
        <v>169</v>
      </c>
      <c r="E65" s="32" t="s">
        <v>196</v>
      </c>
      <c r="F65" s="33"/>
      <c r="G65" s="49"/>
      <c r="H65" s="34" t="s">
        <v>210</v>
      </c>
      <c r="I65" s="53"/>
      <c r="J65" s="54"/>
      <c r="K65" s="54"/>
      <c r="L65" s="55"/>
      <c r="M65" s="51"/>
      <c r="N65" s="37"/>
      <c r="O65" s="37"/>
      <c r="P65" s="38"/>
      <c r="Q65" s="40"/>
      <c r="R65" s="40"/>
      <c r="S65" s="39"/>
      <c r="T65" s="39"/>
      <c r="U65" s="40"/>
      <c r="V65" s="40"/>
      <c r="W65" s="40"/>
      <c r="X65" s="40"/>
      <c r="Y65" s="40"/>
      <c r="Z65" s="40"/>
      <c r="AA65" s="40"/>
      <c r="AB65" s="41"/>
      <c r="AC65" s="39"/>
      <c r="AD65" s="39"/>
      <c r="AE65" s="39"/>
      <c r="AF65" s="39"/>
      <c r="AG65" s="39"/>
      <c r="AH65" s="39"/>
      <c r="AI65" s="39"/>
      <c r="AJ65" s="42"/>
      <c r="AK65" s="16"/>
      <c r="AL65" s="141"/>
      <c r="AM65" s="182"/>
      <c r="AN65" s="182">
        <v>41.77</v>
      </c>
      <c r="AO65" s="198"/>
      <c r="AP65" s="199"/>
      <c r="AQ65" s="141"/>
      <c r="AR65" s="200"/>
      <c r="AS65" s="200"/>
      <c r="AT65" s="201"/>
      <c r="AU65" s="203">
        <f t="shared" si="11"/>
        <v>0</v>
      </c>
    </row>
    <row r="66" spans="1:47" ht="15.75" hidden="1" thickBot="1" x14ac:dyDescent="0.3">
      <c r="A66" s="39"/>
      <c r="B66" s="39"/>
      <c r="C66" s="32" t="s">
        <v>51</v>
      </c>
      <c r="D66" s="32" t="s">
        <v>169</v>
      </c>
      <c r="E66" s="32" t="s">
        <v>196</v>
      </c>
      <c r="F66" s="33"/>
      <c r="G66" s="49"/>
      <c r="H66" s="34" t="s">
        <v>211</v>
      </c>
      <c r="I66" s="53"/>
      <c r="J66" s="54"/>
      <c r="K66" s="54"/>
      <c r="L66" s="55"/>
      <c r="M66" s="51"/>
      <c r="N66" s="37"/>
      <c r="O66" s="37"/>
      <c r="P66" s="38"/>
      <c r="Q66" s="40"/>
      <c r="R66" s="40"/>
      <c r="S66" s="39"/>
      <c r="T66" s="39"/>
      <c r="U66" s="40"/>
      <c r="V66" s="40"/>
      <c r="W66" s="40"/>
      <c r="X66" s="40"/>
      <c r="Y66" s="40"/>
      <c r="Z66" s="40"/>
      <c r="AA66" s="40"/>
      <c r="AB66" s="41"/>
      <c r="AC66" s="39"/>
      <c r="AD66" s="39"/>
      <c r="AE66" s="39"/>
      <c r="AF66" s="39"/>
      <c r="AG66" s="39"/>
      <c r="AH66" s="39"/>
      <c r="AI66" s="39"/>
      <c r="AJ66" s="42"/>
      <c r="AK66" s="16"/>
      <c r="AL66" s="141"/>
      <c r="AM66" s="182"/>
      <c r="AN66" s="182">
        <v>41.77</v>
      </c>
      <c r="AO66" s="198"/>
      <c r="AP66" s="199"/>
      <c r="AQ66" s="141"/>
      <c r="AR66" s="200"/>
      <c r="AS66" s="200"/>
      <c r="AT66" s="201"/>
      <c r="AU66" s="203">
        <f t="shared" si="11"/>
        <v>0</v>
      </c>
    </row>
    <row r="67" spans="1:47" ht="15.75" hidden="1" thickBot="1" x14ac:dyDescent="0.3">
      <c r="A67" s="39"/>
      <c r="B67" s="39"/>
      <c r="C67" s="32" t="s">
        <v>51</v>
      </c>
      <c r="D67" s="32" t="s">
        <v>169</v>
      </c>
      <c r="E67" s="32" t="s">
        <v>196</v>
      </c>
      <c r="F67" s="33"/>
      <c r="G67" s="49"/>
      <c r="H67" s="34" t="s">
        <v>212</v>
      </c>
      <c r="I67" s="53"/>
      <c r="J67" s="54"/>
      <c r="K67" s="54"/>
      <c r="L67" s="55"/>
      <c r="M67" s="51"/>
      <c r="N67" s="37"/>
      <c r="O67" s="37"/>
      <c r="P67" s="38"/>
      <c r="Q67" s="40"/>
      <c r="R67" s="40"/>
      <c r="S67" s="39"/>
      <c r="T67" s="39"/>
      <c r="U67" s="40"/>
      <c r="V67" s="40"/>
      <c r="W67" s="40"/>
      <c r="X67" s="40"/>
      <c r="Y67" s="40"/>
      <c r="Z67" s="40"/>
      <c r="AA67" s="40"/>
      <c r="AB67" s="41"/>
      <c r="AC67" s="39"/>
      <c r="AD67" s="39"/>
      <c r="AE67" s="39"/>
      <c r="AF67" s="39"/>
      <c r="AG67" s="39"/>
      <c r="AH67" s="39"/>
      <c r="AI67" s="39"/>
      <c r="AJ67" s="42"/>
      <c r="AK67" s="16"/>
      <c r="AL67" s="141"/>
      <c r="AM67" s="182"/>
      <c r="AN67" s="182">
        <v>41.77</v>
      </c>
      <c r="AO67" s="198"/>
      <c r="AP67" s="199"/>
      <c r="AQ67" s="141"/>
      <c r="AR67" s="200"/>
      <c r="AS67" s="200"/>
      <c r="AT67" s="201"/>
      <c r="AU67" s="203">
        <f t="shared" si="11"/>
        <v>0</v>
      </c>
    </row>
    <row r="68" spans="1:47" ht="15.75" hidden="1" thickBot="1" x14ac:dyDescent="0.3">
      <c r="A68" s="39"/>
      <c r="B68" s="39"/>
      <c r="C68" s="32" t="s">
        <v>51</v>
      </c>
      <c r="D68" s="32" t="s">
        <v>54</v>
      </c>
      <c r="E68" s="32" t="s">
        <v>196</v>
      </c>
      <c r="F68" s="33"/>
      <c r="G68" s="49"/>
      <c r="H68" s="34" t="s">
        <v>213</v>
      </c>
      <c r="I68" s="53"/>
      <c r="J68" s="54"/>
      <c r="K68" s="54"/>
      <c r="L68" s="55"/>
      <c r="M68" s="51"/>
      <c r="N68" s="37"/>
      <c r="O68" s="37"/>
      <c r="P68" s="38"/>
      <c r="Q68" s="40"/>
      <c r="R68" s="40"/>
      <c r="S68" s="39"/>
      <c r="T68" s="39"/>
      <c r="U68" s="40"/>
      <c r="V68" s="40"/>
      <c r="W68" s="40"/>
      <c r="X68" s="40"/>
      <c r="Y68" s="40"/>
      <c r="Z68" s="40"/>
      <c r="AA68" s="40"/>
      <c r="AB68" s="41"/>
      <c r="AC68" s="39"/>
      <c r="AD68" s="39"/>
      <c r="AE68" s="39"/>
      <c r="AF68" s="39"/>
      <c r="AG68" s="39"/>
      <c r="AH68" s="39"/>
      <c r="AI68" s="39"/>
      <c r="AJ68" s="42"/>
      <c r="AK68" s="16"/>
      <c r="AL68" s="141"/>
      <c r="AM68" s="182"/>
      <c r="AN68" s="182">
        <v>41.77</v>
      </c>
      <c r="AO68" s="198"/>
      <c r="AP68" s="199"/>
      <c r="AQ68" s="141"/>
      <c r="AR68" s="200"/>
      <c r="AS68" s="200"/>
      <c r="AT68" s="201"/>
      <c r="AU68" s="203">
        <f t="shared" si="11"/>
        <v>0</v>
      </c>
    </row>
    <row r="69" spans="1:47" ht="15.75" hidden="1" thickBot="1" x14ac:dyDescent="0.3">
      <c r="A69" s="39"/>
      <c r="B69" s="39"/>
      <c r="C69" s="32" t="s">
        <v>51</v>
      </c>
      <c r="D69" s="32" t="s">
        <v>54</v>
      </c>
      <c r="E69" s="32" t="s">
        <v>196</v>
      </c>
      <c r="F69" s="33"/>
      <c r="G69" s="49"/>
      <c r="H69" s="34" t="s">
        <v>214</v>
      </c>
      <c r="I69" s="53"/>
      <c r="J69" s="54"/>
      <c r="K69" s="54"/>
      <c r="L69" s="55"/>
      <c r="M69" s="51"/>
      <c r="N69" s="37"/>
      <c r="O69" s="37"/>
      <c r="P69" s="38"/>
      <c r="Q69" s="40"/>
      <c r="R69" s="40"/>
      <c r="S69" s="39"/>
      <c r="T69" s="39"/>
      <c r="U69" s="40"/>
      <c r="V69" s="40"/>
      <c r="W69" s="40"/>
      <c r="X69" s="40"/>
      <c r="Y69" s="40"/>
      <c r="Z69" s="40"/>
      <c r="AA69" s="40"/>
      <c r="AB69" s="41"/>
      <c r="AC69" s="39"/>
      <c r="AD69" s="39"/>
      <c r="AE69" s="39"/>
      <c r="AF69" s="39"/>
      <c r="AG69" s="39"/>
      <c r="AH69" s="39"/>
      <c r="AI69" s="39"/>
      <c r="AJ69" s="42"/>
      <c r="AK69" s="16"/>
      <c r="AL69" s="141"/>
      <c r="AM69" s="182"/>
      <c r="AN69" s="182">
        <v>41.77</v>
      </c>
      <c r="AO69" s="198"/>
      <c r="AP69" s="199"/>
      <c r="AQ69" s="141"/>
      <c r="AR69" s="200"/>
      <c r="AS69" s="200"/>
      <c r="AT69" s="201"/>
      <c r="AU69" s="203">
        <f t="shared" si="11"/>
        <v>0</v>
      </c>
    </row>
    <row r="70" spans="1:47" ht="15.75" hidden="1" thickBot="1" x14ac:dyDescent="0.3">
      <c r="A70" s="39"/>
      <c r="B70" s="39"/>
      <c r="C70" s="32" t="s">
        <v>51</v>
      </c>
      <c r="D70" s="32" t="s">
        <v>185</v>
      </c>
      <c r="E70" s="32" t="s">
        <v>196</v>
      </c>
      <c r="F70" s="33"/>
      <c r="G70" s="49"/>
      <c r="H70" s="34" t="s">
        <v>215</v>
      </c>
      <c r="I70" s="53"/>
      <c r="J70" s="54"/>
      <c r="K70" s="54"/>
      <c r="L70" s="55"/>
      <c r="M70" s="51"/>
      <c r="N70" s="37"/>
      <c r="O70" s="37"/>
      <c r="P70" s="38"/>
      <c r="Q70" s="40"/>
      <c r="R70" s="40"/>
      <c r="S70" s="39"/>
      <c r="T70" s="39"/>
      <c r="U70" s="40"/>
      <c r="V70" s="40"/>
      <c r="W70" s="40"/>
      <c r="X70" s="40"/>
      <c r="Y70" s="40"/>
      <c r="Z70" s="40"/>
      <c r="AA70" s="40"/>
      <c r="AB70" s="41"/>
      <c r="AC70" s="39"/>
      <c r="AD70" s="39"/>
      <c r="AE70" s="39"/>
      <c r="AF70" s="39"/>
      <c r="AG70" s="39"/>
      <c r="AH70" s="39"/>
      <c r="AI70" s="39"/>
      <c r="AJ70" s="42"/>
      <c r="AK70" s="16"/>
      <c r="AL70" s="141"/>
      <c r="AM70" s="182"/>
      <c r="AN70" s="182">
        <v>41.77</v>
      </c>
      <c r="AO70" s="198"/>
      <c r="AP70" s="199"/>
      <c r="AQ70" s="141"/>
      <c r="AR70" s="200"/>
      <c r="AS70" s="200"/>
      <c r="AT70" s="201"/>
      <c r="AU70" s="203">
        <f t="shared" si="11"/>
        <v>0</v>
      </c>
    </row>
    <row r="71" spans="1:47" ht="15.75" hidden="1" thickBot="1" x14ac:dyDescent="0.3">
      <c r="A71" s="39"/>
      <c r="B71" s="39"/>
      <c r="C71" s="32" t="s">
        <v>51</v>
      </c>
      <c r="D71" s="32" t="s">
        <v>185</v>
      </c>
      <c r="E71" s="32" t="s">
        <v>196</v>
      </c>
      <c r="F71" s="33"/>
      <c r="G71" s="49"/>
      <c r="H71" s="34" t="s">
        <v>216</v>
      </c>
      <c r="I71" s="53"/>
      <c r="J71" s="54"/>
      <c r="K71" s="54"/>
      <c r="L71" s="55"/>
      <c r="M71" s="51"/>
      <c r="N71" s="37"/>
      <c r="O71" s="37"/>
      <c r="P71" s="38"/>
      <c r="Q71" s="40"/>
      <c r="R71" s="40"/>
      <c r="S71" s="39"/>
      <c r="T71" s="39"/>
      <c r="U71" s="40"/>
      <c r="V71" s="40"/>
      <c r="W71" s="40"/>
      <c r="X71" s="40"/>
      <c r="Y71" s="40"/>
      <c r="Z71" s="40"/>
      <c r="AA71" s="40"/>
      <c r="AB71" s="41"/>
      <c r="AC71" s="39"/>
      <c r="AD71" s="39"/>
      <c r="AE71" s="39"/>
      <c r="AF71" s="39"/>
      <c r="AG71" s="39"/>
      <c r="AH71" s="39"/>
      <c r="AI71" s="39"/>
      <c r="AJ71" s="42"/>
      <c r="AK71" s="16"/>
      <c r="AL71" s="141"/>
      <c r="AM71" s="182"/>
      <c r="AN71" s="182">
        <v>41.77</v>
      </c>
      <c r="AO71" s="198"/>
      <c r="AP71" s="199"/>
      <c r="AQ71" s="141"/>
      <c r="AR71" s="200"/>
      <c r="AS71" s="200"/>
      <c r="AT71" s="201"/>
      <c r="AU71" s="203">
        <f t="shared" si="11"/>
        <v>0</v>
      </c>
    </row>
    <row r="72" spans="1:47" ht="15.75" hidden="1" thickBot="1" x14ac:dyDescent="0.3">
      <c r="A72" s="39"/>
      <c r="B72" s="39"/>
      <c r="C72" s="32" t="s">
        <v>51</v>
      </c>
      <c r="D72" s="32" t="s">
        <v>185</v>
      </c>
      <c r="E72" s="32" t="s">
        <v>196</v>
      </c>
      <c r="F72" s="33"/>
      <c r="G72" s="49"/>
      <c r="H72" s="34" t="s">
        <v>217</v>
      </c>
      <c r="I72" s="53"/>
      <c r="J72" s="54"/>
      <c r="K72" s="54"/>
      <c r="L72" s="55"/>
      <c r="M72" s="51"/>
      <c r="N72" s="37"/>
      <c r="O72" s="37"/>
      <c r="P72" s="38"/>
      <c r="Q72" s="40"/>
      <c r="R72" s="40"/>
      <c r="S72" s="39"/>
      <c r="T72" s="39"/>
      <c r="U72" s="40"/>
      <c r="V72" s="40"/>
      <c r="W72" s="40"/>
      <c r="X72" s="40"/>
      <c r="Y72" s="40"/>
      <c r="Z72" s="40"/>
      <c r="AA72" s="40"/>
      <c r="AB72" s="41"/>
      <c r="AC72" s="39"/>
      <c r="AD72" s="39"/>
      <c r="AE72" s="39"/>
      <c r="AF72" s="39"/>
      <c r="AG72" s="39"/>
      <c r="AH72" s="39"/>
      <c r="AI72" s="39"/>
      <c r="AJ72" s="42"/>
      <c r="AK72" s="16"/>
      <c r="AL72" s="141"/>
      <c r="AM72" s="182"/>
      <c r="AN72" s="182">
        <v>41.77</v>
      </c>
      <c r="AO72" s="198"/>
      <c r="AP72" s="199"/>
      <c r="AQ72" s="141"/>
      <c r="AR72" s="200"/>
      <c r="AS72" s="200"/>
      <c r="AT72" s="201"/>
      <c r="AU72" s="203">
        <f t="shared" si="11"/>
        <v>0</v>
      </c>
    </row>
    <row r="73" spans="1:47" ht="15.75" hidden="1" thickBot="1" x14ac:dyDescent="0.3">
      <c r="A73" s="39"/>
      <c r="B73" s="39"/>
      <c r="C73" s="32" t="s">
        <v>51</v>
      </c>
      <c r="D73" s="32" t="s">
        <v>185</v>
      </c>
      <c r="E73" s="32" t="s">
        <v>196</v>
      </c>
      <c r="F73" s="33"/>
      <c r="G73" s="49"/>
      <c r="H73" s="34" t="s">
        <v>218</v>
      </c>
      <c r="I73" s="53"/>
      <c r="J73" s="54"/>
      <c r="K73" s="54"/>
      <c r="L73" s="55"/>
      <c r="M73" s="51"/>
      <c r="N73" s="37"/>
      <c r="O73" s="37"/>
      <c r="P73" s="38"/>
      <c r="Q73" s="40"/>
      <c r="R73" s="40"/>
      <c r="S73" s="39"/>
      <c r="T73" s="39"/>
      <c r="U73" s="40"/>
      <c r="V73" s="40"/>
      <c r="W73" s="40"/>
      <c r="X73" s="40"/>
      <c r="Y73" s="40"/>
      <c r="Z73" s="40"/>
      <c r="AA73" s="40"/>
      <c r="AB73" s="41"/>
      <c r="AC73" s="39"/>
      <c r="AD73" s="39"/>
      <c r="AE73" s="39"/>
      <c r="AF73" s="39"/>
      <c r="AG73" s="39"/>
      <c r="AH73" s="39"/>
      <c r="AI73" s="39"/>
      <c r="AJ73" s="42"/>
      <c r="AK73" s="16"/>
      <c r="AL73" s="141"/>
      <c r="AM73" s="182"/>
      <c r="AN73" s="182">
        <v>41.77</v>
      </c>
      <c r="AO73" s="198"/>
      <c r="AP73" s="199"/>
      <c r="AQ73" s="141"/>
      <c r="AR73" s="200"/>
      <c r="AS73" s="200"/>
      <c r="AT73" s="201"/>
      <c r="AU73" s="203">
        <f t="shared" si="11"/>
        <v>0</v>
      </c>
    </row>
    <row r="74" spans="1:47" ht="15.75" hidden="1" thickBot="1" x14ac:dyDescent="0.3">
      <c r="A74" s="39"/>
      <c r="B74" s="39"/>
      <c r="C74" s="32" t="s">
        <v>51</v>
      </c>
      <c r="D74" s="32" t="s">
        <v>185</v>
      </c>
      <c r="E74" s="32" t="s">
        <v>196</v>
      </c>
      <c r="F74" s="33"/>
      <c r="G74" s="49"/>
      <c r="H74" s="34" t="s">
        <v>219</v>
      </c>
      <c r="I74" s="53"/>
      <c r="J74" s="54"/>
      <c r="K74" s="54"/>
      <c r="L74" s="55"/>
      <c r="M74" s="51"/>
      <c r="N74" s="37"/>
      <c r="O74" s="37"/>
      <c r="P74" s="38"/>
      <c r="Q74" s="40"/>
      <c r="R74" s="40"/>
      <c r="S74" s="39"/>
      <c r="T74" s="39"/>
      <c r="U74" s="40"/>
      <c r="V74" s="40"/>
      <c r="W74" s="40"/>
      <c r="X74" s="40"/>
      <c r="Y74" s="40"/>
      <c r="Z74" s="40"/>
      <c r="AA74" s="40"/>
      <c r="AB74" s="41"/>
      <c r="AC74" s="39"/>
      <c r="AD74" s="39"/>
      <c r="AE74" s="39"/>
      <c r="AF74" s="39"/>
      <c r="AG74" s="39"/>
      <c r="AH74" s="39"/>
      <c r="AI74" s="39"/>
      <c r="AJ74" s="42"/>
      <c r="AK74" s="16"/>
      <c r="AL74" s="141"/>
      <c r="AM74" s="182"/>
      <c r="AN74" s="182">
        <v>41.77</v>
      </c>
      <c r="AO74" s="198"/>
      <c r="AP74" s="199"/>
      <c r="AQ74" s="141"/>
      <c r="AR74" s="200"/>
      <c r="AS74" s="200"/>
      <c r="AT74" s="201"/>
      <c r="AU74" s="203">
        <f t="shared" si="11"/>
        <v>0</v>
      </c>
    </row>
    <row r="75" spans="1:47" ht="15.75" hidden="1" thickBot="1" x14ac:dyDescent="0.3">
      <c r="A75" s="39"/>
      <c r="B75" s="39"/>
      <c r="C75" s="32" t="s">
        <v>51</v>
      </c>
      <c r="D75" s="32" t="s">
        <v>54</v>
      </c>
      <c r="E75" s="32" t="s">
        <v>196</v>
      </c>
      <c r="F75" s="33"/>
      <c r="G75" s="49"/>
      <c r="H75" s="34" t="s">
        <v>213</v>
      </c>
      <c r="I75" s="53"/>
      <c r="J75" s="54"/>
      <c r="K75" s="54"/>
      <c r="L75" s="55"/>
      <c r="M75" s="51"/>
      <c r="N75" s="37"/>
      <c r="O75" s="37"/>
      <c r="P75" s="38"/>
      <c r="Q75" s="40"/>
      <c r="R75" s="40"/>
      <c r="S75" s="39"/>
      <c r="T75" s="39"/>
      <c r="U75" s="40"/>
      <c r="V75" s="40"/>
      <c r="W75" s="40"/>
      <c r="X75" s="40"/>
      <c r="Y75" s="40"/>
      <c r="Z75" s="40"/>
      <c r="AA75" s="40"/>
      <c r="AB75" s="41"/>
      <c r="AC75" s="39"/>
      <c r="AD75" s="39"/>
      <c r="AE75" s="39"/>
      <c r="AF75" s="39"/>
      <c r="AG75" s="39"/>
      <c r="AH75" s="39"/>
      <c r="AI75" s="39"/>
      <c r="AJ75" s="42"/>
      <c r="AK75" s="16"/>
      <c r="AL75" s="141"/>
      <c r="AM75" s="182"/>
      <c r="AN75" s="182">
        <v>41.77</v>
      </c>
      <c r="AO75" s="198"/>
      <c r="AP75" s="199"/>
      <c r="AQ75" s="141"/>
      <c r="AR75" s="200"/>
      <c r="AS75" s="200"/>
      <c r="AT75" s="201"/>
      <c r="AU75" s="203">
        <f t="shared" si="11"/>
        <v>0</v>
      </c>
    </row>
    <row r="76" spans="1:47" ht="15.75" hidden="1" thickBot="1" x14ac:dyDescent="0.3">
      <c r="A76" s="39"/>
      <c r="B76" s="39"/>
      <c r="C76" s="32" t="s">
        <v>51</v>
      </c>
      <c r="D76" s="32" t="s">
        <v>54</v>
      </c>
      <c r="E76" s="32" t="s">
        <v>196</v>
      </c>
      <c r="F76" s="33"/>
      <c r="G76" s="49"/>
      <c r="H76" s="34" t="s">
        <v>220</v>
      </c>
      <c r="I76" s="53"/>
      <c r="J76" s="54"/>
      <c r="K76" s="54"/>
      <c r="L76" s="55"/>
      <c r="M76" s="51"/>
      <c r="N76" s="37"/>
      <c r="O76" s="37"/>
      <c r="P76" s="38"/>
      <c r="Q76" s="40"/>
      <c r="R76" s="40"/>
      <c r="S76" s="39"/>
      <c r="T76" s="39"/>
      <c r="U76" s="40"/>
      <c r="V76" s="40"/>
      <c r="W76" s="40"/>
      <c r="X76" s="40"/>
      <c r="Y76" s="40"/>
      <c r="Z76" s="40"/>
      <c r="AA76" s="40"/>
      <c r="AB76" s="41"/>
      <c r="AC76" s="39"/>
      <c r="AD76" s="39"/>
      <c r="AE76" s="39"/>
      <c r="AF76" s="39"/>
      <c r="AG76" s="39"/>
      <c r="AH76" s="39"/>
      <c r="AI76" s="39"/>
      <c r="AJ76" s="42"/>
      <c r="AK76" s="16"/>
      <c r="AL76" s="141"/>
      <c r="AM76" s="182"/>
      <c r="AN76" s="182">
        <v>41.77</v>
      </c>
      <c r="AO76" s="198"/>
      <c r="AP76" s="199"/>
      <c r="AQ76" s="141"/>
      <c r="AR76" s="200"/>
      <c r="AS76" s="200"/>
      <c r="AT76" s="201"/>
      <c r="AU76" s="203">
        <f t="shared" si="11"/>
        <v>0</v>
      </c>
    </row>
    <row r="77" spans="1:47" ht="15.75" hidden="1" thickBot="1" x14ac:dyDescent="0.3">
      <c r="A77" s="39"/>
      <c r="B77" s="39"/>
      <c r="C77" s="32" t="s">
        <v>51</v>
      </c>
      <c r="D77" s="32" t="s">
        <v>65</v>
      </c>
      <c r="E77" s="32" t="s">
        <v>221</v>
      </c>
      <c r="F77" s="33"/>
      <c r="G77" s="49"/>
      <c r="H77" s="34" t="s">
        <v>222</v>
      </c>
      <c r="I77" s="53"/>
      <c r="J77" s="54"/>
      <c r="K77" s="54"/>
      <c r="L77" s="55"/>
      <c r="M77" s="51"/>
      <c r="N77" s="37"/>
      <c r="O77" s="37"/>
      <c r="P77" s="38"/>
      <c r="Q77" s="40"/>
      <c r="R77" s="40"/>
      <c r="S77" s="39"/>
      <c r="T77" s="39"/>
      <c r="U77" s="40"/>
      <c r="V77" s="40"/>
      <c r="W77" s="40"/>
      <c r="X77" s="40"/>
      <c r="Y77" s="40"/>
      <c r="Z77" s="40"/>
      <c r="AA77" s="40"/>
      <c r="AB77" s="41"/>
      <c r="AC77" s="39"/>
      <c r="AD77" s="39"/>
      <c r="AE77" s="39"/>
      <c r="AF77" s="39"/>
      <c r="AG77" s="39"/>
      <c r="AH77" s="39"/>
      <c r="AI77" s="39"/>
      <c r="AJ77" s="42"/>
      <c r="AK77" s="16"/>
      <c r="AL77" s="141"/>
      <c r="AM77" s="182"/>
      <c r="AN77" s="182">
        <v>26.11</v>
      </c>
      <c r="AO77" s="198"/>
      <c r="AP77" s="199"/>
      <c r="AQ77" s="141"/>
      <c r="AR77" s="200"/>
      <c r="AS77" s="200"/>
      <c r="AT77" s="201"/>
      <c r="AU77" s="203">
        <f t="shared" si="11"/>
        <v>0</v>
      </c>
    </row>
    <row r="78" spans="1:47" ht="15.75" hidden="1" thickBot="1" x14ac:dyDescent="0.3">
      <c r="A78" s="39"/>
      <c r="B78" s="39"/>
      <c r="C78" s="32" t="s">
        <v>51</v>
      </c>
      <c r="D78" s="32" t="s">
        <v>169</v>
      </c>
      <c r="E78" s="32" t="s">
        <v>221</v>
      </c>
      <c r="F78" s="33"/>
      <c r="G78" s="49"/>
      <c r="H78" s="34" t="s">
        <v>223</v>
      </c>
      <c r="I78" s="53"/>
      <c r="J78" s="54"/>
      <c r="K78" s="54"/>
      <c r="L78" s="55"/>
      <c r="M78" s="51"/>
      <c r="N78" s="37"/>
      <c r="O78" s="37"/>
      <c r="P78" s="38"/>
      <c r="Q78" s="40"/>
      <c r="R78" s="40"/>
      <c r="S78" s="39"/>
      <c r="T78" s="39"/>
      <c r="U78" s="40"/>
      <c r="V78" s="40"/>
      <c r="W78" s="40"/>
      <c r="X78" s="40"/>
      <c r="Y78" s="40"/>
      <c r="Z78" s="40"/>
      <c r="AA78" s="40"/>
      <c r="AB78" s="41"/>
      <c r="AC78" s="39"/>
      <c r="AD78" s="39"/>
      <c r="AE78" s="39"/>
      <c r="AF78" s="39"/>
      <c r="AG78" s="39"/>
      <c r="AH78" s="39"/>
      <c r="AI78" s="39"/>
      <c r="AJ78" s="42"/>
      <c r="AK78" s="16"/>
      <c r="AL78" s="141"/>
      <c r="AM78" s="182"/>
      <c r="AN78" s="182">
        <v>26.11</v>
      </c>
      <c r="AO78" s="198"/>
      <c r="AP78" s="199"/>
      <c r="AQ78" s="141"/>
      <c r="AR78" s="200"/>
      <c r="AS78" s="200"/>
      <c r="AT78" s="201"/>
      <c r="AU78" s="203">
        <f t="shared" si="11"/>
        <v>0</v>
      </c>
    </row>
    <row r="79" spans="1:47" ht="15.75" hidden="1" thickBot="1" x14ac:dyDescent="0.3">
      <c r="A79" s="39"/>
      <c r="B79" s="39"/>
      <c r="C79" s="32" t="s">
        <v>51</v>
      </c>
      <c r="D79" s="32" t="s">
        <v>169</v>
      </c>
      <c r="E79" s="32" t="s">
        <v>221</v>
      </c>
      <c r="F79" s="33"/>
      <c r="G79" s="49"/>
      <c r="H79" s="34" t="s">
        <v>224</v>
      </c>
      <c r="I79" s="53"/>
      <c r="J79" s="54"/>
      <c r="K79" s="54"/>
      <c r="L79" s="55"/>
      <c r="M79" s="51"/>
      <c r="N79" s="37"/>
      <c r="O79" s="37"/>
      <c r="P79" s="38"/>
      <c r="Q79" s="40"/>
      <c r="R79" s="40"/>
      <c r="S79" s="39"/>
      <c r="T79" s="39"/>
      <c r="U79" s="40"/>
      <c r="V79" s="40"/>
      <c r="W79" s="40"/>
      <c r="X79" s="40"/>
      <c r="Y79" s="40"/>
      <c r="Z79" s="40"/>
      <c r="AA79" s="40"/>
      <c r="AB79" s="41"/>
      <c r="AC79" s="39"/>
      <c r="AD79" s="39"/>
      <c r="AE79" s="39"/>
      <c r="AF79" s="39"/>
      <c r="AG79" s="39"/>
      <c r="AH79" s="39"/>
      <c r="AI79" s="39"/>
      <c r="AJ79" s="42"/>
      <c r="AK79" s="16"/>
      <c r="AL79" s="141"/>
      <c r="AM79" s="182"/>
      <c r="AN79" s="182">
        <v>26.11</v>
      </c>
      <c r="AO79" s="198"/>
      <c r="AP79" s="199"/>
      <c r="AQ79" s="141"/>
      <c r="AR79" s="200"/>
      <c r="AS79" s="200"/>
      <c r="AT79" s="201"/>
      <c r="AU79" s="203">
        <f t="shared" si="11"/>
        <v>0</v>
      </c>
    </row>
    <row r="80" spans="1:47" ht="15.75" hidden="1" thickBot="1" x14ac:dyDescent="0.3">
      <c r="A80" s="39"/>
      <c r="B80" s="39"/>
      <c r="C80" s="32" t="s">
        <v>51</v>
      </c>
      <c r="D80" s="32" t="s">
        <v>185</v>
      </c>
      <c r="E80" s="32" t="s">
        <v>221</v>
      </c>
      <c r="F80" s="33"/>
      <c r="G80" s="49"/>
      <c r="H80" s="34" t="s">
        <v>225</v>
      </c>
      <c r="I80" s="53"/>
      <c r="J80" s="54"/>
      <c r="K80" s="54"/>
      <c r="L80" s="55"/>
      <c r="M80" s="51"/>
      <c r="N80" s="37"/>
      <c r="O80" s="37"/>
      <c r="P80" s="38"/>
      <c r="Q80" s="40"/>
      <c r="R80" s="40"/>
      <c r="S80" s="39"/>
      <c r="T80" s="39"/>
      <c r="U80" s="40"/>
      <c r="V80" s="40"/>
      <c r="W80" s="40"/>
      <c r="X80" s="40"/>
      <c r="Y80" s="40"/>
      <c r="Z80" s="40"/>
      <c r="AA80" s="40"/>
      <c r="AB80" s="41"/>
      <c r="AC80" s="39"/>
      <c r="AD80" s="39"/>
      <c r="AE80" s="39"/>
      <c r="AF80" s="39"/>
      <c r="AG80" s="39"/>
      <c r="AH80" s="39"/>
      <c r="AI80" s="39"/>
      <c r="AJ80" s="42"/>
      <c r="AK80" s="16"/>
      <c r="AL80" s="141"/>
      <c r="AM80" s="182"/>
      <c r="AN80" s="182">
        <v>26.11</v>
      </c>
      <c r="AO80" s="198"/>
      <c r="AP80" s="199"/>
      <c r="AQ80" s="141"/>
      <c r="AR80" s="200"/>
      <c r="AS80" s="200"/>
      <c r="AT80" s="201"/>
      <c r="AU80" s="203">
        <f t="shared" ref="AU80:AU144" si="26">AS80-AT80</f>
        <v>0</v>
      </c>
    </row>
    <row r="81" spans="1:47" ht="72.75" hidden="1" thickBot="1" x14ac:dyDescent="0.3">
      <c r="A81" s="39"/>
      <c r="B81" s="39" t="s">
        <v>32</v>
      </c>
      <c r="C81" s="32" t="s">
        <v>69</v>
      </c>
      <c r="D81" s="32" t="s">
        <v>70</v>
      </c>
      <c r="E81" s="32" t="s">
        <v>34</v>
      </c>
      <c r="F81" s="33" t="s">
        <v>71</v>
      </c>
      <c r="G81" s="59">
        <v>149093002</v>
      </c>
      <c r="H81" s="34" t="s">
        <v>72</v>
      </c>
      <c r="I81" s="71" t="s">
        <v>448</v>
      </c>
      <c r="J81" s="20">
        <v>2985</v>
      </c>
      <c r="K81" s="20">
        <v>3455</v>
      </c>
      <c r="L81" s="46">
        <f>(K81-J81)/1000</f>
        <v>0.47</v>
      </c>
      <c r="M81" s="36">
        <v>0</v>
      </c>
      <c r="N81" s="37">
        <v>4159071</v>
      </c>
      <c r="O81" s="37">
        <v>0</v>
      </c>
      <c r="P81" s="38">
        <f>N81+O81</f>
        <v>4159071</v>
      </c>
      <c r="Q81" s="72">
        <v>3951117.45</v>
      </c>
      <c r="R81" s="72"/>
      <c r="S81" s="39">
        <f>Q81+R81</f>
        <v>3951117.45</v>
      </c>
      <c r="T81" s="39">
        <v>0</v>
      </c>
      <c r="U81" s="39">
        <v>0</v>
      </c>
      <c r="V81" s="73">
        <v>43590</v>
      </c>
      <c r="W81" s="73">
        <v>43613</v>
      </c>
      <c r="X81" s="136">
        <v>43620</v>
      </c>
      <c r="Y81" s="73">
        <v>43886</v>
      </c>
      <c r="Z81" s="73"/>
      <c r="AA81" s="73">
        <v>43965</v>
      </c>
      <c r="AB81" s="41">
        <v>1</v>
      </c>
      <c r="AC81" s="213">
        <v>2980808</v>
      </c>
      <c r="AD81" s="39">
        <v>0</v>
      </c>
      <c r="AE81" s="39">
        <f>AC81+AD81</f>
        <v>2980808</v>
      </c>
      <c r="AF81" s="39">
        <v>0</v>
      </c>
      <c r="AG81" s="39">
        <v>0</v>
      </c>
      <c r="AH81" s="39">
        <f>AF81+AG81</f>
        <v>0</v>
      </c>
      <c r="AI81" s="39">
        <f>AE81+AH81</f>
        <v>2980808</v>
      </c>
      <c r="AJ81" s="41">
        <f t="shared" ref="AJ81" si="27">AI81/S81</f>
        <v>0.75442151181813133</v>
      </c>
      <c r="AK81" s="146" t="s">
        <v>549</v>
      </c>
      <c r="AL81" s="141"/>
      <c r="AM81" s="174">
        <v>1.97</v>
      </c>
      <c r="AN81" s="174">
        <f t="shared" ref="AN81" si="28">AM81*91.841</f>
        <v>180.92676999999998</v>
      </c>
      <c r="AO81" s="198">
        <f t="shared" ref="AO81:AO98" si="29">Y81-W81</f>
        <v>273</v>
      </c>
      <c r="AP81" s="199">
        <f t="shared" ref="AP81:AP98" si="30">$AP$5/(Y81-W81)</f>
        <v>0.36630036630036628</v>
      </c>
      <c r="AQ81" s="141">
        <f t="shared" ref="AQ81:AQ98" ca="1" si="31">$AQ$5-W81</f>
        <v>593</v>
      </c>
      <c r="AR81" s="200">
        <f t="shared" ref="AR81:AR98" ca="1" si="32">(AQ81*AP81)/100</f>
        <v>2.172161172161172</v>
      </c>
      <c r="AS81" s="200">
        <f t="shared" ca="1" si="9"/>
        <v>1</v>
      </c>
      <c r="AT81" s="201">
        <f t="shared" ref="AT81:AT122" si="33">AB81</f>
        <v>1</v>
      </c>
      <c r="AU81" s="203">
        <f t="shared" ca="1" si="26"/>
        <v>0</v>
      </c>
    </row>
    <row r="82" spans="1:47" ht="120.75" hidden="1" thickBot="1" x14ac:dyDescent="0.3">
      <c r="A82" s="39"/>
      <c r="B82" s="166" t="s">
        <v>514</v>
      </c>
      <c r="C82" s="32" t="s">
        <v>69</v>
      </c>
      <c r="D82" s="32" t="s">
        <v>70</v>
      </c>
      <c r="E82" s="163" t="s">
        <v>535</v>
      </c>
      <c r="F82" s="50" t="s">
        <v>536</v>
      </c>
      <c r="G82" s="59">
        <v>149093002</v>
      </c>
      <c r="H82" s="60" t="s">
        <v>537</v>
      </c>
      <c r="I82" s="71" t="s">
        <v>617</v>
      </c>
      <c r="J82" s="46">
        <v>0</v>
      </c>
      <c r="K82" s="46">
        <v>1040</v>
      </c>
      <c r="L82" s="46">
        <f t="shared" ref="L82" si="34">(K82-J82)/1000</f>
        <v>1.04</v>
      </c>
      <c r="M82" s="36">
        <v>7.5</v>
      </c>
      <c r="N82" s="37">
        <v>4492492</v>
      </c>
      <c r="O82" s="37">
        <v>1915132</v>
      </c>
      <c r="P82" s="38">
        <f t="shared" ref="P82" si="35">O82+N82</f>
        <v>6407624</v>
      </c>
      <c r="Q82" s="72">
        <v>3187498.28</v>
      </c>
      <c r="R82" s="72">
        <v>1915132</v>
      </c>
      <c r="S82" s="137">
        <f>Q82+R82</f>
        <v>5102630.2799999993</v>
      </c>
      <c r="T82" s="39"/>
      <c r="U82" s="39"/>
      <c r="V82" s="73">
        <v>44016</v>
      </c>
      <c r="W82" s="73">
        <v>43942</v>
      </c>
      <c r="X82" s="73">
        <v>43966</v>
      </c>
      <c r="Y82" s="73">
        <v>44241</v>
      </c>
      <c r="Z82" s="73"/>
      <c r="AA82" s="73">
        <v>44300</v>
      </c>
      <c r="AB82" s="41">
        <v>0</v>
      </c>
      <c r="AC82" s="39"/>
      <c r="AD82" s="39"/>
      <c r="AE82" s="39"/>
      <c r="AF82" s="39"/>
      <c r="AG82" s="39"/>
      <c r="AH82" s="39"/>
      <c r="AI82" s="39"/>
      <c r="AJ82" s="41"/>
      <c r="AK82" s="146" t="s">
        <v>600</v>
      </c>
      <c r="AL82" s="141"/>
      <c r="AM82" s="184"/>
      <c r="AN82" s="184"/>
      <c r="AO82" s="198"/>
      <c r="AP82" s="199"/>
      <c r="AQ82" s="141"/>
      <c r="AR82" s="200"/>
      <c r="AS82" s="200"/>
      <c r="AT82" s="201"/>
      <c r="AU82" s="203">
        <f t="shared" si="26"/>
        <v>0</v>
      </c>
    </row>
    <row r="83" spans="1:47" ht="129.75" hidden="1" customHeight="1" x14ac:dyDescent="0.25">
      <c r="A83" s="39"/>
      <c r="B83" s="166" t="s">
        <v>514</v>
      </c>
      <c r="C83" s="32" t="s">
        <v>69</v>
      </c>
      <c r="D83" s="32" t="s">
        <v>78</v>
      </c>
      <c r="E83" s="32" t="s">
        <v>34</v>
      </c>
      <c r="F83" s="50" t="s">
        <v>492</v>
      </c>
      <c r="G83" s="49">
        <v>149613039</v>
      </c>
      <c r="H83" s="34" t="s">
        <v>507</v>
      </c>
      <c r="I83" s="71" t="s">
        <v>551</v>
      </c>
      <c r="J83" s="20">
        <v>1000</v>
      </c>
      <c r="K83" s="20">
        <v>2776</v>
      </c>
      <c r="L83" s="46">
        <f>(K83-J83)/1000</f>
        <v>1.776</v>
      </c>
      <c r="M83" s="36">
        <v>6.5</v>
      </c>
      <c r="N83" s="37">
        <v>16305564</v>
      </c>
      <c r="O83" s="37">
        <v>1149239</v>
      </c>
      <c r="P83" s="38">
        <f>N83+O83</f>
        <v>17454803</v>
      </c>
      <c r="Q83" s="72">
        <v>14035591.24</v>
      </c>
      <c r="R83" s="72">
        <v>942642.23</v>
      </c>
      <c r="S83" s="39">
        <v>14978233.471999999</v>
      </c>
      <c r="T83" s="39"/>
      <c r="U83" s="39"/>
      <c r="V83" s="73">
        <v>43887</v>
      </c>
      <c r="W83" s="73">
        <v>43905</v>
      </c>
      <c r="X83" s="73">
        <v>43974</v>
      </c>
      <c r="Y83" s="73">
        <v>44338</v>
      </c>
      <c r="Z83" s="40"/>
      <c r="AA83" s="73">
        <v>44274</v>
      </c>
      <c r="AB83" s="41">
        <v>0.2</v>
      </c>
      <c r="AC83" s="39"/>
      <c r="AD83" s="39"/>
      <c r="AE83" s="39"/>
      <c r="AF83" s="39"/>
      <c r="AG83" s="39"/>
      <c r="AH83" s="39"/>
      <c r="AI83" s="39"/>
      <c r="AJ83" s="42"/>
      <c r="AK83" s="253" t="s">
        <v>756</v>
      </c>
      <c r="AL83" s="141"/>
      <c r="AM83" s="177">
        <v>3</v>
      </c>
      <c r="AN83" s="177">
        <f>AM83*91.841</f>
        <v>275.52299999999997</v>
      </c>
      <c r="AO83" s="198">
        <f t="shared" ref="AO83" si="36">Y83-W83</f>
        <v>433</v>
      </c>
      <c r="AP83" s="199">
        <f t="shared" ref="AP83" si="37">$AP$5/(Y83-W83)</f>
        <v>0.23094688221709006</v>
      </c>
      <c r="AQ83" s="141">
        <f t="shared" ref="AQ83" ca="1" si="38">$AQ$5-W83</f>
        <v>301</v>
      </c>
      <c r="AR83" s="200">
        <f t="shared" ref="AR83" ca="1" si="39">(AQ83*AP83)/100</f>
        <v>0.69515011547344097</v>
      </c>
      <c r="AS83" s="200">
        <f t="shared" ref="AS83:AS122" ca="1" si="40">IF(AR83&gt;100%,100%,AR83)</f>
        <v>0.69515011547344097</v>
      </c>
      <c r="AT83" s="201">
        <f t="shared" si="33"/>
        <v>0.2</v>
      </c>
      <c r="AU83" s="203">
        <f t="shared" ca="1" si="26"/>
        <v>0.49515011547344095</v>
      </c>
    </row>
    <row r="84" spans="1:47" ht="15.75" hidden="1" thickBot="1" x14ac:dyDescent="0.3">
      <c r="A84" s="39"/>
      <c r="B84" s="39"/>
      <c r="C84" s="32" t="s">
        <v>69</v>
      </c>
      <c r="D84" s="32" t="s">
        <v>78</v>
      </c>
      <c r="E84" s="32" t="s">
        <v>34</v>
      </c>
      <c r="F84" s="33"/>
      <c r="G84" s="49">
        <v>149613041</v>
      </c>
      <c r="H84" s="34" t="s">
        <v>158</v>
      </c>
      <c r="I84" s="40"/>
      <c r="J84" s="20"/>
      <c r="K84" s="20"/>
      <c r="L84" s="46"/>
      <c r="M84" s="36"/>
      <c r="N84" s="37"/>
      <c r="O84" s="37"/>
      <c r="P84" s="38"/>
      <c r="Q84" s="40"/>
      <c r="R84" s="40"/>
      <c r="S84" s="39"/>
      <c r="T84" s="39"/>
      <c r="U84" s="40"/>
      <c r="V84" s="40"/>
      <c r="W84" s="40"/>
      <c r="X84" s="40"/>
      <c r="Y84" s="40"/>
      <c r="Z84" s="40"/>
      <c r="AA84" s="40"/>
      <c r="AB84" s="41"/>
      <c r="AC84" s="39"/>
      <c r="AD84" s="39"/>
      <c r="AE84" s="39"/>
      <c r="AF84" s="39"/>
      <c r="AG84" s="39"/>
      <c r="AH84" s="39"/>
      <c r="AI84" s="39"/>
      <c r="AJ84" s="42"/>
      <c r="AK84" s="16"/>
      <c r="AL84" s="141"/>
      <c r="AM84" s="174">
        <v>2</v>
      </c>
      <c r="AN84" s="174">
        <f t="shared" ref="AN84:AN85" si="41">AM84*91.841</f>
        <v>183.68199999999999</v>
      </c>
      <c r="AO84" s="198"/>
      <c r="AP84" s="199"/>
      <c r="AQ84" s="141"/>
      <c r="AR84" s="200"/>
      <c r="AS84" s="200"/>
      <c r="AT84" s="201"/>
      <c r="AU84" s="203">
        <f t="shared" si="26"/>
        <v>0</v>
      </c>
    </row>
    <row r="85" spans="1:47" ht="15.75" hidden="1" thickBot="1" x14ac:dyDescent="0.3">
      <c r="A85" s="39"/>
      <c r="B85" s="39"/>
      <c r="C85" s="32" t="s">
        <v>69</v>
      </c>
      <c r="D85" s="32" t="s">
        <v>97</v>
      </c>
      <c r="E85" s="32" t="s">
        <v>34</v>
      </c>
      <c r="F85" s="33"/>
      <c r="G85" s="49">
        <v>149773010</v>
      </c>
      <c r="H85" s="34" t="s">
        <v>159</v>
      </c>
      <c r="I85" s="40"/>
      <c r="J85" s="20"/>
      <c r="K85" s="20"/>
      <c r="L85" s="46"/>
      <c r="M85" s="36"/>
      <c r="N85" s="37"/>
      <c r="O85" s="37"/>
      <c r="P85" s="38"/>
      <c r="Q85" s="40"/>
      <c r="R85" s="40"/>
      <c r="S85" s="39"/>
      <c r="T85" s="39"/>
      <c r="U85" s="40"/>
      <c r="V85" s="40"/>
      <c r="W85" s="40"/>
      <c r="X85" s="40"/>
      <c r="Y85" s="40"/>
      <c r="Z85" s="40"/>
      <c r="AA85" s="40"/>
      <c r="AB85" s="41"/>
      <c r="AC85" s="39"/>
      <c r="AD85" s="39"/>
      <c r="AE85" s="39"/>
      <c r="AF85" s="39"/>
      <c r="AG85" s="39"/>
      <c r="AH85" s="39"/>
      <c r="AI85" s="39"/>
      <c r="AJ85" s="42"/>
      <c r="AK85" s="16"/>
      <c r="AL85" s="141"/>
      <c r="AM85" s="174">
        <v>1.45</v>
      </c>
      <c r="AN85" s="174">
        <f t="shared" si="41"/>
        <v>133.16944999999998</v>
      </c>
      <c r="AO85" s="198"/>
      <c r="AP85" s="199"/>
      <c r="AQ85" s="141"/>
      <c r="AR85" s="200"/>
      <c r="AS85" s="200"/>
      <c r="AT85" s="201"/>
      <c r="AU85" s="203">
        <f t="shared" si="26"/>
        <v>0</v>
      </c>
    </row>
    <row r="86" spans="1:47" ht="135.75" hidden="1" thickBot="1" x14ac:dyDescent="0.3">
      <c r="A86" s="39"/>
      <c r="B86" s="39" t="s">
        <v>32</v>
      </c>
      <c r="C86" s="32" t="s">
        <v>69</v>
      </c>
      <c r="D86" s="32" t="s">
        <v>70</v>
      </c>
      <c r="E86" s="32" t="s">
        <v>33</v>
      </c>
      <c r="F86" s="33" t="s">
        <v>73</v>
      </c>
      <c r="G86" s="49">
        <v>149095036</v>
      </c>
      <c r="H86" s="34" t="s">
        <v>74</v>
      </c>
      <c r="I86" s="71" t="s">
        <v>449</v>
      </c>
      <c r="J86" s="20" t="s">
        <v>147</v>
      </c>
      <c r="K86" s="20" t="s">
        <v>148</v>
      </c>
      <c r="L86" s="20">
        <f>(790+230)/1000</f>
        <v>1.02</v>
      </c>
      <c r="M86" s="36">
        <v>0</v>
      </c>
      <c r="N86" s="37">
        <v>7735062</v>
      </c>
      <c r="O86" s="37">
        <v>0</v>
      </c>
      <c r="P86" s="38">
        <f>N86+O86</f>
        <v>7735062</v>
      </c>
      <c r="Q86" s="72">
        <v>7348308.9000000004</v>
      </c>
      <c r="R86" s="72">
        <v>0</v>
      </c>
      <c r="S86" s="39">
        <f>Q86+R86</f>
        <v>7348308.9000000004</v>
      </c>
      <c r="T86" s="39">
        <v>0</v>
      </c>
      <c r="U86" s="39">
        <v>0</v>
      </c>
      <c r="V86" s="73">
        <v>43590</v>
      </c>
      <c r="W86" s="73">
        <v>43611</v>
      </c>
      <c r="X86" s="73">
        <v>43619</v>
      </c>
      <c r="Y86" s="186">
        <v>43886</v>
      </c>
      <c r="Z86" s="73"/>
      <c r="AA86" s="73">
        <v>43970</v>
      </c>
      <c r="AB86" s="41">
        <v>0.65</v>
      </c>
      <c r="AC86" s="212">
        <v>2668854</v>
      </c>
      <c r="AD86" s="39">
        <v>0</v>
      </c>
      <c r="AE86" s="212">
        <f>AC86+AD86</f>
        <v>2668854</v>
      </c>
      <c r="AF86" s="39">
        <v>0</v>
      </c>
      <c r="AG86" s="39">
        <v>0</v>
      </c>
      <c r="AH86" s="39">
        <v>0</v>
      </c>
      <c r="AI86" s="39">
        <f>AE86+AH86</f>
        <v>2668854</v>
      </c>
      <c r="AJ86" s="41">
        <f>AI86/S86</f>
        <v>0.36319295178241623</v>
      </c>
      <c r="AK86" s="10" t="s">
        <v>672</v>
      </c>
      <c r="AL86" s="141">
        <f t="shared" ref="AL86:AL98" si="42">AA86-Y86</f>
        <v>84</v>
      </c>
      <c r="AM86" s="173">
        <v>1.45</v>
      </c>
      <c r="AN86" s="178">
        <f t="shared" ref="AN86:AN97" si="43">AM86*86.4212</f>
        <v>125.31074</v>
      </c>
      <c r="AO86" s="198">
        <f t="shared" si="29"/>
        <v>275</v>
      </c>
      <c r="AP86" s="199">
        <f t="shared" si="30"/>
        <v>0.36363636363636365</v>
      </c>
      <c r="AQ86" s="141">
        <f t="shared" ca="1" si="31"/>
        <v>595</v>
      </c>
      <c r="AR86" s="200">
        <f t="shared" ca="1" si="32"/>
        <v>2.1636363636363636</v>
      </c>
      <c r="AS86" s="200">
        <f t="shared" ca="1" si="40"/>
        <v>1</v>
      </c>
      <c r="AT86" s="201">
        <f t="shared" si="33"/>
        <v>0.65</v>
      </c>
      <c r="AU86" s="203">
        <f t="shared" ca="1" si="26"/>
        <v>0.35</v>
      </c>
    </row>
    <row r="87" spans="1:47" ht="180.75" hidden="1" thickBot="1" x14ac:dyDescent="0.3">
      <c r="A87" s="39"/>
      <c r="B87" s="39" t="s">
        <v>32</v>
      </c>
      <c r="C87" s="32" t="s">
        <v>69</v>
      </c>
      <c r="D87" s="32" t="s">
        <v>14</v>
      </c>
      <c r="E87" s="32" t="s">
        <v>33</v>
      </c>
      <c r="F87" s="33" t="s">
        <v>75</v>
      </c>
      <c r="G87" s="49">
        <v>149525128</v>
      </c>
      <c r="H87" s="34" t="s">
        <v>76</v>
      </c>
      <c r="I87" s="71" t="s">
        <v>450</v>
      </c>
      <c r="J87" s="20" t="s">
        <v>147</v>
      </c>
      <c r="K87" s="20" t="s">
        <v>149</v>
      </c>
      <c r="L87" s="46">
        <v>2.19</v>
      </c>
      <c r="M87" s="36">
        <v>2.5</v>
      </c>
      <c r="N87" s="37">
        <v>16229100</v>
      </c>
      <c r="O87" s="37">
        <v>514550.2</v>
      </c>
      <c r="P87" s="38">
        <f t="shared" ref="P87:P97" si="44">N87+O87</f>
        <v>16743650.199999999</v>
      </c>
      <c r="Q87" s="72">
        <v>16241461.24</v>
      </c>
      <c r="R87" s="72">
        <v>501008.14</v>
      </c>
      <c r="S87" s="39">
        <f t="shared" ref="S87:S95" si="45">Q87+R87</f>
        <v>16742469.380000001</v>
      </c>
      <c r="T87" s="39">
        <v>0</v>
      </c>
      <c r="U87" s="39">
        <v>0</v>
      </c>
      <c r="V87" s="73">
        <v>43600</v>
      </c>
      <c r="W87" s="73">
        <v>43615</v>
      </c>
      <c r="X87" s="73">
        <v>43622</v>
      </c>
      <c r="Y87" s="73">
        <v>43981</v>
      </c>
      <c r="Z87" s="73"/>
      <c r="AA87" s="73">
        <v>44343</v>
      </c>
      <c r="AB87" s="41">
        <v>0.65</v>
      </c>
      <c r="AC87" s="212">
        <v>9164025</v>
      </c>
      <c r="AD87" s="39">
        <v>0</v>
      </c>
      <c r="AE87" s="39">
        <f t="shared" ref="AE87:AE98" si="46">AC87+AD87</f>
        <v>9164025</v>
      </c>
      <c r="AF87" s="39">
        <v>0</v>
      </c>
      <c r="AG87" s="39">
        <v>0</v>
      </c>
      <c r="AH87" s="39">
        <f t="shared" ref="AH87:AH98" si="47">AF87+AG87</f>
        <v>0</v>
      </c>
      <c r="AI87" s="39">
        <f t="shared" ref="AI87:AI98" si="48">AE87+AH87</f>
        <v>9164025</v>
      </c>
      <c r="AJ87" s="41">
        <f t="shared" ref="AJ87:AJ97" si="49">AI87/S87</f>
        <v>0.54735205375062779</v>
      </c>
      <c r="AK87" s="10" t="s">
        <v>757</v>
      </c>
      <c r="AL87" s="141">
        <f t="shared" si="42"/>
        <v>362</v>
      </c>
      <c r="AM87" s="173">
        <v>3</v>
      </c>
      <c r="AN87" s="178">
        <f t="shared" si="43"/>
        <v>259.2636</v>
      </c>
      <c r="AO87" s="198">
        <f t="shared" si="29"/>
        <v>366</v>
      </c>
      <c r="AP87" s="199">
        <f t="shared" si="30"/>
        <v>0.27322404371584702</v>
      </c>
      <c r="AQ87" s="141">
        <f t="shared" ca="1" si="31"/>
        <v>591</v>
      </c>
      <c r="AR87" s="200">
        <f t="shared" ca="1" si="32"/>
        <v>1.6147540983606559</v>
      </c>
      <c r="AS87" s="200">
        <f t="shared" ca="1" si="40"/>
        <v>1</v>
      </c>
      <c r="AT87" s="201">
        <f t="shared" si="33"/>
        <v>0.65</v>
      </c>
      <c r="AU87" s="203">
        <f t="shared" ca="1" si="26"/>
        <v>0.35</v>
      </c>
    </row>
    <row r="88" spans="1:47" ht="108.75" hidden="1" thickBot="1" x14ac:dyDescent="0.3">
      <c r="A88" s="39"/>
      <c r="B88" s="39" t="s">
        <v>32</v>
      </c>
      <c r="C88" s="32" t="s">
        <v>69</v>
      </c>
      <c r="D88" s="32" t="s">
        <v>19</v>
      </c>
      <c r="E88" s="32" t="s">
        <v>33</v>
      </c>
      <c r="F88" s="33" t="s">
        <v>77</v>
      </c>
      <c r="G88" s="49">
        <v>149064036</v>
      </c>
      <c r="H88" s="60" t="s">
        <v>391</v>
      </c>
      <c r="I88" s="71" t="s">
        <v>451</v>
      </c>
      <c r="J88" s="20">
        <v>0</v>
      </c>
      <c r="K88" s="20">
        <v>2000</v>
      </c>
      <c r="L88" s="46">
        <f t="shared" ref="L88:L97" si="50">(K88-J88)/1000</f>
        <v>2</v>
      </c>
      <c r="M88" s="61">
        <v>1.88</v>
      </c>
      <c r="N88" s="37">
        <v>14468747</v>
      </c>
      <c r="O88" s="37">
        <v>275159</v>
      </c>
      <c r="P88" s="38">
        <f t="shared" si="44"/>
        <v>14743906</v>
      </c>
      <c r="Q88" s="72">
        <v>13429170.35</v>
      </c>
      <c r="R88" s="72">
        <v>260283.77</v>
      </c>
      <c r="S88" s="39">
        <f t="shared" si="45"/>
        <v>13689454.119999999</v>
      </c>
      <c r="T88" s="39">
        <v>0</v>
      </c>
      <c r="U88" s="39">
        <v>0</v>
      </c>
      <c r="V88" s="73">
        <v>43600</v>
      </c>
      <c r="W88" s="73">
        <v>43615</v>
      </c>
      <c r="X88" s="73">
        <v>43622</v>
      </c>
      <c r="Y88" s="73">
        <v>43981</v>
      </c>
      <c r="Z88" s="73"/>
      <c r="AA88" s="73">
        <v>44155</v>
      </c>
      <c r="AB88" s="41">
        <v>1</v>
      </c>
      <c r="AC88" s="213">
        <v>9370863</v>
      </c>
      <c r="AD88" s="72">
        <v>233117</v>
      </c>
      <c r="AE88" s="131">
        <f t="shared" si="46"/>
        <v>9603980</v>
      </c>
      <c r="AF88" s="131">
        <v>0</v>
      </c>
      <c r="AG88" s="131">
        <v>0</v>
      </c>
      <c r="AH88" s="131">
        <f t="shared" si="47"/>
        <v>0</v>
      </c>
      <c r="AI88" s="131">
        <f t="shared" si="48"/>
        <v>9603980</v>
      </c>
      <c r="AJ88" s="41">
        <f t="shared" si="49"/>
        <v>0.70156047975417746</v>
      </c>
      <c r="AK88" s="146" t="s">
        <v>549</v>
      </c>
      <c r="AL88" s="141">
        <f t="shared" si="42"/>
        <v>174</v>
      </c>
      <c r="AM88" s="173">
        <v>2</v>
      </c>
      <c r="AN88" s="178">
        <f t="shared" si="43"/>
        <v>172.8424</v>
      </c>
      <c r="AO88" s="198">
        <f t="shared" si="29"/>
        <v>366</v>
      </c>
      <c r="AP88" s="199">
        <f t="shared" si="30"/>
        <v>0.27322404371584702</v>
      </c>
      <c r="AQ88" s="141">
        <f t="shared" ca="1" si="31"/>
        <v>591</v>
      </c>
      <c r="AR88" s="200">
        <f t="shared" ca="1" si="32"/>
        <v>1.6147540983606559</v>
      </c>
      <c r="AS88" s="200">
        <f t="shared" ca="1" si="40"/>
        <v>1</v>
      </c>
      <c r="AT88" s="201">
        <f t="shared" si="33"/>
        <v>1</v>
      </c>
      <c r="AU88" s="203">
        <f t="shared" ca="1" si="26"/>
        <v>0</v>
      </c>
    </row>
    <row r="89" spans="1:47" ht="60.75" hidden="1" thickBot="1" x14ac:dyDescent="0.3">
      <c r="A89" s="39"/>
      <c r="B89" s="39" t="s">
        <v>32</v>
      </c>
      <c r="C89" s="32" t="s">
        <v>69</v>
      </c>
      <c r="D89" s="32" t="s">
        <v>78</v>
      </c>
      <c r="E89" s="32" t="s">
        <v>33</v>
      </c>
      <c r="F89" s="33" t="s">
        <v>79</v>
      </c>
      <c r="G89" s="49">
        <v>149615083</v>
      </c>
      <c r="H89" s="35" t="s">
        <v>80</v>
      </c>
      <c r="I89" s="71" t="s">
        <v>452</v>
      </c>
      <c r="J89" s="20">
        <v>0</v>
      </c>
      <c r="K89" s="20">
        <v>1200</v>
      </c>
      <c r="L89" s="46">
        <f t="shared" si="50"/>
        <v>1.2</v>
      </c>
      <c r="M89" s="36">
        <v>0</v>
      </c>
      <c r="N89" s="37">
        <v>9114248.7200000007</v>
      </c>
      <c r="O89" s="37">
        <v>0</v>
      </c>
      <c r="P89" s="38">
        <f t="shared" si="44"/>
        <v>9114248.7200000007</v>
      </c>
      <c r="Q89" s="72">
        <v>8658536.5500000007</v>
      </c>
      <c r="R89" s="72">
        <v>0</v>
      </c>
      <c r="S89" s="39">
        <f t="shared" si="45"/>
        <v>8658536.5500000007</v>
      </c>
      <c r="T89" s="39">
        <v>0</v>
      </c>
      <c r="U89" s="39">
        <v>0</v>
      </c>
      <c r="V89" s="73">
        <v>43590</v>
      </c>
      <c r="W89" s="73">
        <v>43613</v>
      </c>
      <c r="X89" s="73">
        <v>43620</v>
      </c>
      <c r="Y89" s="73">
        <v>43888</v>
      </c>
      <c r="Z89" s="73"/>
      <c r="AA89" s="73">
        <v>43958</v>
      </c>
      <c r="AB89" s="41">
        <v>1</v>
      </c>
      <c r="AC89" s="213">
        <v>6573373</v>
      </c>
      <c r="AD89" s="39">
        <v>0</v>
      </c>
      <c r="AE89" s="39">
        <f t="shared" si="46"/>
        <v>6573373</v>
      </c>
      <c r="AF89" s="131">
        <v>0</v>
      </c>
      <c r="AG89" s="39">
        <v>0</v>
      </c>
      <c r="AH89" s="39">
        <f t="shared" si="47"/>
        <v>0</v>
      </c>
      <c r="AI89" s="39">
        <f t="shared" si="48"/>
        <v>6573373</v>
      </c>
      <c r="AJ89" s="41">
        <f t="shared" si="49"/>
        <v>0.75917829324171404</v>
      </c>
      <c r="AK89" s="146" t="s">
        <v>549</v>
      </c>
      <c r="AL89" s="141">
        <f t="shared" si="42"/>
        <v>70</v>
      </c>
      <c r="AM89" s="173">
        <v>2</v>
      </c>
      <c r="AN89" s="178">
        <f t="shared" si="43"/>
        <v>172.8424</v>
      </c>
      <c r="AO89" s="198">
        <f t="shared" si="29"/>
        <v>275</v>
      </c>
      <c r="AP89" s="199">
        <f t="shared" si="30"/>
        <v>0.36363636363636365</v>
      </c>
      <c r="AQ89" s="141">
        <f t="shared" ca="1" si="31"/>
        <v>593</v>
      </c>
      <c r="AR89" s="200">
        <f t="shared" ca="1" si="32"/>
        <v>2.1563636363636367</v>
      </c>
      <c r="AS89" s="200">
        <f t="shared" ca="1" si="40"/>
        <v>1</v>
      </c>
      <c r="AT89" s="201">
        <f t="shared" si="33"/>
        <v>1</v>
      </c>
      <c r="AU89" s="203">
        <f t="shared" ca="1" si="26"/>
        <v>0</v>
      </c>
    </row>
    <row r="90" spans="1:47" ht="135.75" hidden="1" thickBot="1" x14ac:dyDescent="0.3">
      <c r="A90" s="39"/>
      <c r="B90" s="39" t="s">
        <v>32</v>
      </c>
      <c r="C90" s="32" t="s">
        <v>69</v>
      </c>
      <c r="D90" s="32" t="s">
        <v>81</v>
      </c>
      <c r="E90" s="32" t="s">
        <v>33</v>
      </c>
      <c r="F90" s="33" t="s">
        <v>82</v>
      </c>
      <c r="G90" s="49">
        <v>149084053</v>
      </c>
      <c r="H90" s="35" t="s">
        <v>83</v>
      </c>
      <c r="I90" s="71" t="s">
        <v>453</v>
      </c>
      <c r="J90" s="20">
        <v>0</v>
      </c>
      <c r="K90" s="20">
        <v>2000</v>
      </c>
      <c r="L90" s="46">
        <f t="shared" si="50"/>
        <v>2</v>
      </c>
      <c r="M90" s="36">
        <v>0</v>
      </c>
      <c r="N90" s="37">
        <v>15018035</v>
      </c>
      <c r="O90" s="37">
        <v>0</v>
      </c>
      <c r="P90" s="38">
        <f t="shared" si="44"/>
        <v>15018035</v>
      </c>
      <c r="Q90" s="72">
        <v>14211257.300000001</v>
      </c>
      <c r="R90" s="72"/>
      <c r="S90" s="39">
        <f t="shared" si="45"/>
        <v>14211257.300000001</v>
      </c>
      <c r="T90" s="39">
        <v>0</v>
      </c>
      <c r="U90" s="39">
        <v>0</v>
      </c>
      <c r="V90" s="73">
        <v>43605</v>
      </c>
      <c r="W90" s="73">
        <v>43615</v>
      </c>
      <c r="X90" s="73">
        <v>43623</v>
      </c>
      <c r="Y90" s="73">
        <v>43981</v>
      </c>
      <c r="Z90" s="73"/>
      <c r="AA90" s="254" t="s">
        <v>758</v>
      </c>
      <c r="AB90" s="41">
        <v>0.2</v>
      </c>
      <c r="AC90" s="39">
        <v>0</v>
      </c>
      <c r="AD90" s="39">
        <v>0</v>
      </c>
      <c r="AE90" s="39">
        <f t="shared" si="46"/>
        <v>0</v>
      </c>
      <c r="AF90" s="39">
        <v>0</v>
      </c>
      <c r="AG90" s="39">
        <v>0</v>
      </c>
      <c r="AH90" s="39">
        <f t="shared" si="47"/>
        <v>0</v>
      </c>
      <c r="AI90" s="39">
        <f t="shared" si="48"/>
        <v>0</v>
      </c>
      <c r="AJ90" s="41">
        <f t="shared" si="49"/>
        <v>0</v>
      </c>
      <c r="AK90" s="146" t="s">
        <v>673</v>
      </c>
      <c r="AL90" s="141" t="e">
        <f t="shared" si="42"/>
        <v>#VALUE!</v>
      </c>
      <c r="AM90" s="173">
        <v>2</v>
      </c>
      <c r="AN90" s="178">
        <f t="shared" si="43"/>
        <v>172.8424</v>
      </c>
      <c r="AO90" s="198">
        <f t="shared" si="29"/>
        <v>366</v>
      </c>
      <c r="AP90" s="199">
        <f t="shared" si="30"/>
        <v>0.27322404371584702</v>
      </c>
      <c r="AQ90" s="141">
        <f t="shared" ca="1" si="31"/>
        <v>591</v>
      </c>
      <c r="AR90" s="200">
        <f t="shared" ca="1" si="32"/>
        <v>1.6147540983606559</v>
      </c>
      <c r="AS90" s="200">
        <f t="shared" ca="1" si="40"/>
        <v>1</v>
      </c>
      <c r="AT90" s="201">
        <f t="shared" si="33"/>
        <v>0.2</v>
      </c>
      <c r="AU90" s="203">
        <f t="shared" ca="1" si="26"/>
        <v>0.8</v>
      </c>
    </row>
    <row r="91" spans="1:47" ht="225.75" hidden="1" thickBot="1" x14ac:dyDescent="0.3">
      <c r="A91" s="39"/>
      <c r="B91" s="39" t="s">
        <v>32</v>
      </c>
      <c r="C91" s="32" t="s">
        <v>69</v>
      </c>
      <c r="D91" s="32" t="s">
        <v>84</v>
      </c>
      <c r="E91" s="32" t="s">
        <v>33</v>
      </c>
      <c r="F91" s="33" t="s">
        <v>85</v>
      </c>
      <c r="G91" s="49">
        <v>149944098</v>
      </c>
      <c r="H91" s="62" t="s">
        <v>393</v>
      </c>
      <c r="I91" s="71" t="s">
        <v>454</v>
      </c>
      <c r="J91" s="20">
        <v>0</v>
      </c>
      <c r="K91" s="20">
        <v>2080</v>
      </c>
      <c r="L91" s="46">
        <f t="shared" si="50"/>
        <v>2.08</v>
      </c>
      <c r="M91" s="61">
        <v>4.2</v>
      </c>
      <c r="N91" s="37">
        <v>17817664.390000001</v>
      </c>
      <c r="O91" s="37">
        <v>1159563.1400000001</v>
      </c>
      <c r="P91" s="38">
        <f t="shared" si="44"/>
        <v>18977227.530000001</v>
      </c>
      <c r="Q91" s="72">
        <v>15698506.57</v>
      </c>
      <c r="R91" s="72">
        <v>1143205.21</v>
      </c>
      <c r="S91" s="39">
        <f t="shared" si="45"/>
        <v>16841711.780000001</v>
      </c>
      <c r="T91" s="39">
        <v>0</v>
      </c>
      <c r="U91" s="39">
        <v>0</v>
      </c>
      <c r="V91" s="73">
        <v>43605</v>
      </c>
      <c r="W91" s="73">
        <v>43615</v>
      </c>
      <c r="X91" s="73">
        <v>43622</v>
      </c>
      <c r="Y91" s="73">
        <v>43981</v>
      </c>
      <c r="Z91" s="73"/>
      <c r="AA91" s="254" t="s">
        <v>759</v>
      </c>
      <c r="AB91" s="41">
        <v>0.55000000000000004</v>
      </c>
      <c r="AC91" s="212">
        <v>8981947</v>
      </c>
      <c r="AD91" s="39">
        <v>0</v>
      </c>
      <c r="AE91" s="39">
        <f t="shared" si="46"/>
        <v>8981947</v>
      </c>
      <c r="AF91" s="39">
        <v>0</v>
      </c>
      <c r="AG91" s="39">
        <v>0</v>
      </c>
      <c r="AH91" s="39">
        <f t="shared" si="47"/>
        <v>0</v>
      </c>
      <c r="AI91" s="39">
        <f t="shared" si="48"/>
        <v>8981947</v>
      </c>
      <c r="AJ91" s="41">
        <f t="shared" si="49"/>
        <v>0.53331556300983074</v>
      </c>
      <c r="AK91" s="146" t="s">
        <v>674</v>
      </c>
      <c r="AL91" s="141" t="e">
        <f t="shared" si="42"/>
        <v>#VALUE!</v>
      </c>
      <c r="AM91" s="173">
        <v>3</v>
      </c>
      <c r="AN91" s="178">
        <f t="shared" si="43"/>
        <v>259.2636</v>
      </c>
      <c r="AO91" s="198">
        <f t="shared" si="29"/>
        <v>366</v>
      </c>
      <c r="AP91" s="199">
        <f t="shared" si="30"/>
        <v>0.27322404371584702</v>
      </c>
      <c r="AQ91" s="141">
        <f t="shared" ca="1" si="31"/>
        <v>591</v>
      </c>
      <c r="AR91" s="200">
        <f t="shared" ca="1" si="32"/>
        <v>1.6147540983606559</v>
      </c>
      <c r="AS91" s="200">
        <f t="shared" ca="1" si="40"/>
        <v>1</v>
      </c>
      <c r="AT91" s="201">
        <f t="shared" si="33"/>
        <v>0.55000000000000004</v>
      </c>
      <c r="AU91" s="203">
        <f t="shared" ca="1" si="26"/>
        <v>0.44999999999999996</v>
      </c>
    </row>
    <row r="92" spans="1:47" ht="150.75" hidden="1" thickBot="1" x14ac:dyDescent="0.3">
      <c r="A92" s="39"/>
      <c r="B92" s="39" t="s">
        <v>32</v>
      </c>
      <c r="C92" s="32" t="s">
        <v>69</v>
      </c>
      <c r="D92" s="32" t="s">
        <v>97</v>
      </c>
      <c r="E92" s="32" t="s">
        <v>33</v>
      </c>
      <c r="F92" s="33" t="s">
        <v>87</v>
      </c>
      <c r="G92" s="49">
        <v>149775079</v>
      </c>
      <c r="H92" s="34" t="s">
        <v>88</v>
      </c>
      <c r="I92" s="71" t="s">
        <v>455</v>
      </c>
      <c r="J92" s="20">
        <v>0</v>
      </c>
      <c r="K92" s="20">
        <v>2725</v>
      </c>
      <c r="L92" s="46">
        <f t="shared" si="50"/>
        <v>2.7250000000000001</v>
      </c>
      <c r="M92" s="36">
        <v>0</v>
      </c>
      <c r="N92" s="37">
        <v>21122799.059999999</v>
      </c>
      <c r="O92" s="37">
        <v>0</v>
      </c>
      <c r="P92" s="38">
        <f t="shared" si="44"/>
        <v>21122799.059999999</v>
      </c>
      <c r="Q92" s="72">
        <v>18424739.359999999</v>
      </c>
      <c r="R92" s="72">
        <v>0</v>
      </c>
      <c r="S92" s="39">
        <f t="shared" si="45"/>
        <v>18424739.359999999</v>
      </c>
      <c r="T92" s="39">
        <v>0</v>
      </c>
      <c r="U92" s="39">
        <v>0</v>
      </c>
      <c r="V92" s="73">
        <v>43605</v>
      </c>
      <c r="W92" s="73">
        <v>43615</v>
      </c>
      <c r="X92" s="73">
        <v>43622</v>
      </c>
      <c r="Y92" s="73">
        <v>43981</v>
      </c>
      <c r="Z92" s="73"/>
      <c r="AA92" s="254" t="s">
        <v>760</v>
      </c>
      <c r="AB92" s="41">
        <v>0.4</v>
      </c>
      <c r="AC92" s="212">
        <v>5779701</v>
      </c>
      <c r="AD92" s="39">
        <v>0</v>
      </c>
      <c r="AE92" s="39">
        <f t="shared" si="46"/>
        <v>5779701</v>
      </c>
      <c r="AF92" s="39">
        <v>0</v>
      </c>
      <c r="AG92" s="39">
        <v>0</v>
      </c>
      <c r="AH92" s="39">
        <f t="shared" si="47"/>
        <v>0</v>
      </c>
      <c r="AI92" s="39">
        <f t="shared" si="48"/>
        <v>5779701</v>
      </c>
      <c r="AJ92" s="41">
        <f t="shared" si="49"/>
        <v>0.31369241578242874</v>
      </c>
      <c r="AK92" s="146" t="s">
        <v>675</v>
      </c>
      <c r="AL92" s="141" t="e">
        <f t="shared" si="42"/>
        <v>#VALUE!</v>
      </c>
      <c r="AM92" s="173">
        <v>3</v>
      </c>
      <c r="AN92" s="178">
        <f t="shared" si="43"/>
        <v>259.2636</v>
      </c>
      <c r="AO92" s="198">
        <f t="shared" si="29"/>
        <v>366</v>
      </c>
      <c r="AP92" s="199">
        <f t="shared" si="30"/>
        <v>0.27322404371584702</v>
      </c>
      <c r="AQ92" s="141">
        <f t="shared" ca="1" si="31"/>
        <v>591</v>
      </c>
      <c r="AR92" s="200">
        <f t="shared" ca="1" si="32"/>
        <v>1.6147540983606559</v>
      </c>
      <c r="AS92" s="200">
        <f t="shared" ca="1" si="40"/>
        <v>1</v>
      </c>
      <c r="AT92" s="201">
        <f t="shared" si="33"/>
        <v>0.4</v>
      </c>
      <c r="AU92" s="203">
        <f t="shared" ca="1" si="26"/>
        <v>0.6</v>
      </c>
    </row>
    <row r="93" spans="1:47" ht="84.75" hidden="1" thickBot="1" x14ac:dyDescent="0.3">
      <c r="A93" s="39"/>
      <c r="B93" s="39" t="s">
        <v>32</v>
      </c>
      <c r="C93" s="32" t="s">
        <v>69</v>
      </c>
      <c r="D93" s="32" t="s">
        <v>86</v>
      </c>
      <c r="E93" s="32" t="s">
        <v>33</v>
      </c>
      <c r="F93" s="33" t="s">
        <v>89</v>
      </c>
      <c r="G93" s="49">
        <v>149185051</v>
      </c>
      <c r="H93" s="34" t="s">
        <v>90</v>
      </c>
      <c r="I93" s="71" t="s">
        <v>456</v>
      </c>
      <c r="J93" s="20">
        <v>0</v>
      </c>
      <c r="K93" s="20">
        <v>1070</v>
      </c>
      <c r="L93" s="46">
        <f t="shared" si="50"/>
        <v>1.07</v>
      </c>
      <c r="M93" s="61">
        <v>0.6</v>
      </c>
      <c r="N93" s="37">
        <v>8949548.1199999992</v>
      </c>
      <c r="O93" s="37">
        <v>100532</v>
      </c>
      <c r="P93" s="38">
        <f t="shared" si="44"/>
        <v>9050080.1199999992</v>
      </c>
      <c r="Q93" s="72">
        <f>N93-N93*0.05</f>
        <v>8502070.7139999997</v>
      </c>
      <c r="R93" s="72">
        <f>O93-O93*0.05</f>
        <v>95505.4</v>
      </c>
      <c r="S93" s="39">
        <f t="shared" si="45"/>
        <v>8597576.1140000001</v>
      </c>
      <c r="T93" s="39">
        <v>0</v>
      </c>
      <c r="U93" s="39">
        <v>0</v>
      </c>
      <c r="V93" s="73">
        <v>43590</v>
      </c>
      <c r="W93" s="73">
        <v>43615</v>
      </c>
      <c r="X93" s="73">
        <v>43622</v>
      </c>
      <c r="Y93" s="186">
        <v>43889</v>
      </c>
      <c r="Z93" s="73"/>
      <c r="AA93" s="136">
        <v>43874</v>
      </c>
      <c r="AB93" s="41">
        <v>1</v>
      </c>
      <c r="AC93" s="212">
        <v>5143774</v>
      </c>
      <c r="AD93" s="39">
        <v>0</v>
      </c>
      <c r="AE93" s="212">
        <f t="shared" si="46"/>
        <v>5143774</v>
      </c>
      <c r="AF93" s="39">
        <v>0</v>
      </c>
      <c r="AG93" s="39">
        <v>0</v>
      </c>
      <c r="AH93" s="39">
        <f t="shared" si="47"/>
        <v>0</v>
      </c>
      <c r="AI93" s="212">
        <f t="shared" si="48"/>
        <v>5143774</v>
      </c>
      <c r="AJ93" s="41">
        <f t="shared" si="49"/>
        <v>0.59828187989217729</v>
      </c>
      <c r="AK93" s="146" t="s">
        <v>614</v>
      </c>
      <c r="AL93" s="141">
        <f t="shared" si="42"/>
        <v>-15</v>
      </c>
      <c r="AM93" s="173">
        <v>2</v>
      </c>
      <c r="AN93" s="178">
        <f t="shared" si="43"/>
        <v>172.8424</v>
      </c>
      <c r="AO93" s="198">
        <f t="shared" si="29"/>
        <v>274</v>
      </c>
      <c r="AP93" s="199">
        <f t="shared" si="30"/>
        <v>0.36496350364963503</v>
      </c>
      <c r="AQ93" s="141">
        <f t="shared" ca="1" si="31"/>
        <v>591</v>
      </c>
      <c r="AR93" s="200">
        <f t="shared" ca="1" si="32"/>
        <v>2.1569343065693429</v>
      </c>
      <c r="AS93" s="200">
        <f t="shared" ca="1" si="40"/>
        <v>1</v>
      </c>
      <c r="AT93" s="201">
        <f t="shared" si="33"/>
        <v>1</v>
      </c>
      <c r="AU93" s="203">
        <f t="shared" ca="1" si="26"/>
        <v>0</v>
      </c>
    </row>
    <row r="94" spans="1:47" ht="180.75" hidden="1" thickBot="1" x14ac:dyDescent="0.3">
      <c r="A94" s="39"/>
      <c r="B94" s="39" t="s">
        <v>32</v>
      </c>
      <c r="C94" s="32" t="s">
        <v>69</v>
      </c>
      <c r="D94" s="32" t="s">
        <v>78</v>
      </c>
      <c r="E94" s="32" t="s">
        <v>33</v>
      </c>
      <c r="F94" s="33" t="s">
        <v>91</v>
      </c>
      <c r="G94" s="49">
        <v>149614060</v>
      </c>
      <c r="H94" s="34" t="s">
        <v>92</v>
      </c>
      <c r="I94" s="71" t="s">
        <v>457</v>
      </c>
      <c r="J94" s="20">
        <v>1000</v>
      </c>
      <c r="K94" s="20">
        <v>4070</v>
      </c>
      <c r="L94" s="46">
        <f t="shared" si="50"/>
        <v>3.07</v>
      </c>
      <c r="M94" s="61">
        <v>5.3999999999999995</v>
      </c>
      <c r="N94" s="37">
        <v>24836379.469999999</v>
      </c>
      <c r="O94" s="37">
        <v>1048387.17</v>
      </c>
      <c r="P94" s="38">
        <f t="shared" si="44"/>
        <v>25884766.640000001</v>
      </c>
      <c r="Q94" s="72">
        <v>21156136.309999999</v>
      </c>
      <c r="R94" s="72">
        <v>890699.56</v>
      </c>
      <c r="S94" s="39">
        <f t="shared" si="45"/>
        <v>22046835.869999997</v>
      </c>
      <c r="T94" s="39">
        <v>0</v>
      </c>
      <c r="U94" s="39">
        <v>0</v>
      </c>
      <c r="V94" s="73">
        <v>43612</v>
      </c>
      <c r="W94" s="73">
        <v>43632</v>
      </c>
      <c r="X94" s="73">
        <v>43639</v>
      </c>
      <c r="Y94" s="73">
        <v>43998</v>
      </c>
      <c r="Z94" s="73"/>
      <c r="AA94" s="73">
        <v>44084</v>
      </c>
      <c r="AB94" s="41">
        <v>0.6</v>
      </c>
      <c r="AC94" s="74">
        <v>1057593</v>
      </c>
      <c r="AD94" s="74">
        <v>890699</v>
      </c>
      <c r="AE94" s="39">
        <f t="shared" si="46"/>
        <v>1948292</v>
      </c>
      <c r="AF94" s="39">
        <v>0</v>
      </c>
      <c r="AG94" s="39">
        <v>0</v>
      </c>
      <c r="AH94" s="39">
        <f t="shared" si="47"/>
        <v>0</v>
      </c>
      <c r="AI94" s="39">
        <f t="shared" si="48"/>
        <v>1948292</v>
      </c>
      <c r="AJ94" s="41">
        <f t="shared" si="49"/>
        <v>8.8370594832209826E-2</v>
      </c>
      <c r="AK94" s="10" t="s">
        <v>676</v>
      </c>
      <c r="AL94" s="141">
        <f t="shared" si="42"/>
        <v>86</v>
      </c>
      <c r="AM94" s="173">
        <v>3</v>
      </c>
      <c r="AN94" s="178">
        <f t="shared" si="43"/>
        <v>259.2636</v>
      </c>
      <c r="AO94" s="198">
        <f t="shared" si="29"/>
        <v>366</v>
      </c>
      <c r="AP94" s="199">
        <f t="shared" si="30"/>
        <v>0.27322404371584702</v>
      </c>
      <c r="AQ94" s="141">
        <f t="shared" ca="1" si="31"/>
        <v>574</v>
      </c>
      <c r="AR94" s="200">
        <f t="shared" ca="1" si="32"/>
        <v>1.5683060109289619</v>
      </c>
      <c r="AS94" s="200">
        <f t="shared" ca="1" si="40"/>
        <v>1</v>
      </c>
      <c r="AT94" s="201">
        <f t="shared" si="33"/>
        <v>0.6</v>
      </c>
      <c r="AU94" s="203">
        <f t="shared" ca="1" si="26"/>
        <v>0.4</v>
      </c>
    </row>
    <row r="95" spans="1:47" ht="60.75" hidden="1" thickBot="1" x14ac:dyDescent="0.3">
      <c r="A95" s="39"/>
      <c r="B95" s="39" t="s">
        <v>32</v>
      </c>
      <c r="C95" s="32" t="s">
        <v>69</v>
      </c>
      <c r="D95" s="32" t="s">
        <v>81</v>
      </c>
      <c r="E95" s="32" t="s">
        <v>33</v>
      </c>
      <c r="F95" s="33" t="s">
        <v>93</v>
      </c>
      <c r="G95" s="49">
        <v>149084053</v>
      </c>
      <c r="H95" s="34" t="s">
        <v>94</v>
      </c>
      <c r="I95" s="71" t="s">
        <v>457</v>
      </c>
      <c r="J95" s="20">
        <v>2000</v>
      </c>
      <c r="K95" s="20">
        <v>4000</v>
      </c>
      <c r="L95" s="46">
        <f t="shared" si="50"/>
        <v>2</v>
      </c>
      <c r="M95" s="36">
        <v>0</v>
      </c>
      <c r="N95" s="37">
        <v>10723064</v>
      </c>
      <c r="O95" s="37"/>
      <c r="P95" s="38">
        <f t="shared" si="44"/>
        <v>10723064</v>
      </c>
      <c r="Q95" s="72">
        <v>9828649</v>
      </c>
      <c r="R95" s="72"/>
      <c r="S95" s="39">
        <f t="shared" si="45"/>
        <v>9828649</v>
      </c>
      <c r="T95" s="39">
        <v>0</v>
      </c>
      <c r="U95" s="39">
        <v>0</v>
      </c>
      <c r="V95" s="73">
        <v>43612</v>
      </c>
      <c r="W95" s="73">
        <v>43632</v>
      </c>
      <c r="X95" s="73">
        <v>43639</v>
      </c>
      <c r="Y95" s="73">
        <v>43998</v>
      </c>
      <c r="Z95" s="73"/>
      <c r="AA95" s="73">
        <v>44084</v>
      </c>
      <c r="AB95" s="41">
        <v>0.25</v>
      </c>
      <c r="AC95" s="39">
        <v>0</v>
      </c>
      <c r="AD95" s="39">
        <v>0</v>
      </c>
      <c r="AE95" s="39">
        <f t="shared" si="46"/>
        <v>0</v>
      </c>
      <c r="AF95" s="39">
        <v>0</v>
      </c>
      <c r="AG95" s="39">
        <v>0</v>
      </c>
      <c r="AH95" s="39">
        <f t="shared" si="47"/>
        <v>0</v>
      </c>
      <c r="AI95" s="39">
        <f t="shared" si="48"/>
        <v>0</v>
      </c>
      <c r="AJ95" s="41">
        <f t="shared" si="49"/>
        <v>0</v>
      </c>
      <c r="AK95" s="146" t="s">
        <v>615</v>
      </c>
      <c r="AL95" s="141">
        <f t="shared" si="42"/>
        <v>86</v>
      </c>
      <c r="AM95" s="173">
        <v>2</v>
      </c>
      <c r="AN95" s="178">
        <f t="shared" si="43"/>
        <v>172.8424</v>
      </c>
      <c r="AO95" s="198">
        <f t="shared" si="29"/>
        <v>366</v>
      </c>
      <c r="AP95" s="199">
        <f t="shared" si="30"/>
        <v>0.27322404371584702</v>
      </c>
      <c r="AQ95" s="141">
        <f t="shared" ca="1" si="31"/>
        <v>574</v>
      </c>
      <c r="AR95" s="200">
        <f t="shared" ca="1" si="32"/>
        <v>1.5683060109289619</v>
      </c>
      <c r="AS95" s="200">
        <f t="shared" ca="1" si="40"/>
        <v>1</v>
      </c>
      <c r="AT95" s="201">
        <f t="shared" si="33"/>
        <v>0.25</v>
      </c>
      <c r="AU95" s="203">
        <f t="shared" ca="1" si="26"/>
        <v>0.75</v>
      </c>
    </row>
    <row r="96" spans="1:47" ht="180.75" hidden="1" thickBot="1" x14ac:dyDescent="0.3">
      <c r="A96" s="39"/>
      <c r="B96" s="39" t="s">
        <v>32</v>
      </c>
      <c r="C96" s="32" t="s">
        <v>69</v>
      </c>
      <c r="D96" s="32" t="s">
        <v>19</v>
      </c>
      <c r="E96" s="32" t="s">
        <v>33</v>
      </c>
      <c r="F96" s="33" t="s">
        <v>95</v>
      </c>
      <c r="G96" s="49">
        <v>149064003</v>
      </c>
      <c r="H96" s="34" t="s">
        <v>96</v>
      </c>
      <c r="I96" s="71" t="s">
        <v>453</v>
      </c>
      <c r="J96" s="20">
        <v>325</v>
      </c>
      <c r="K96" s="20">
        <v>2685</v>
      </c>
      <c r="L96" s="46">
        <f t="shared" si="50"/>
        <v>2.36</v>
      </c>
      <c r="M96" s="61">
        <v>14.9</v>
      </c>
      <c r="N96" s="37">
        <v>16522104</v>
      </c>
      <c r="O96" s="37">
        <v>6439018</v>
      </c>
      <c r="P96" s="38">
        <f t="shared" si="44"/>
        <v>22961122</v>
      </c>
      <c r="Q96" s="72">
        <v>14962086.189999999</v>
      </c>
      <c r="R96" s="72">
        <v>6239684.8799999999</v>
      </c>
      <c r="S96" s="137">
        <f>Q96+R96</f>
        <v>21201771.07</v>
      </c>
      <c r="T96" s="39">
        <v>0</v>
      </c>
      <c r="U96" s="39">
        <v>0</v>
      </c>
      <c r="V96" s="73">
        <v>43612</v>
      </c>
      <c r="W96" s="73">
        <v>43632</v>
      </c>
      <c r="X96" s="73">
        <v>43639</v>
      </c>
      <c r="Y96" s="73">
        <v>43998</v>
      </c>
      <c r="Z96" s="73"/>
      <c r="AA96" s="254" t="s">
        <v>761</v>
      </c>
      <c r="AB96" s="41">
        <v>0.5</v>
      </c>
      <c r="AC96" s="39">
        <v>0</v>
      </c>
      <c r="AD96" s="39">
        <v>0</v>
      </c>
      <c r="AE96" s="39">
        <f t="shared" si="46"/>
        <v>0</v>
      </c>
      <c r="AF96" s="39">
        <v>0</v>
      </c>
      <c r="AG96" s="39">
        <v>0</v>
      </c>
      <c r="AH96" s="39">
        <f t="shared" si="47"/>
        <v>0</v>
      </c>
      <c r="AI96" s="39">
        <f t="shared" si="48"/>
        <v>0</v>
      </c>
      <c r="AJ96" s="41">
        <f t="shared" si="49"/>
        <v>0</v>
      </c>
      <c r="AK96" s="146" t="s">
        <v>550</v>
      </c>
      <c r="AL96" s="141" t="e">
        <f t="shared" si="42"/>
        <v>#VALUE!</v>
      </c>
      <c r="AM96" s="173">
        <v>2.36</v>
      </c>
      <c r="AN96" s="178">
        <f t="shared" si="43"/>
        <v>203.95403199999998</v>
      </c>
      <c r="AO96" s="198">
        <f t="shared" si="29"/>
        <v>366</v>
      </c>
      <c r="AP96" s="199">
        <f t="shared" si="30"/>
        <v>0.27322404371584702</v>
      </c>
      <c r="AQ96" s="141">
        <f t="shared" ca="1" si="31"/>
        <v>574</v>
      </c>
      <c r="AR96" s="200">
        <f t="shared" ca="1" si="32"/>
        <v>1.5683060109289619</v>
      </c>
      <c r="AS96" s="200">
        <f t="shared" ca="1" si="40"/>
        <v>1</v>
      </c>
      <c r="AT96" s="201">
        <f t="shared" si="33"/>
        <v>0.5</v>
      </c>
      <c r="AU96" s="203">
        <f t="shared" ca="1" si="26"/>
        <v>0.5</v>
      </c>
    </row>
    <row r="97" spans="1:47" ht="144.75" hidden="1" thickBot="1" x14ac:dyDescent="0.3">
      <c r="A97" s="39"/>
      <c r="B97" s="39" t="s">
        <v>32</v>
      </c>
      <c r="C97" s="32" t="s">
        <v>69</v>
      </c>
      <c r="D97" s="32" t="s">
        <v>97</v>
      </c>
      <c r="E97" s="32" t="s">
        <v>33</v>
      </c>
      <c r="F97" s="33" t="s">
        <v>98</v>
      </c>
      <c r="G97" s="49">
        <v>149775095</v>
      </c>
      <c r="H97" s="34" t="s">
        <v>554</v>
      </c>
      <c r="I97" s="71" t="s">
        <v>455</v>
      </c>
      <c r="J97" s="20">
        <v>0</v>
      </c>
      <c r="K97" s="20">
        <v>2000</v>
      </c>
      <c r="L97" s="46">
        <f t="shared" si="50"/>
        <v>2</v>
      </c>
      <c r="M97" s="61">
        <v>1.2</v>
      </c>
      <c r="N97" s="37">
        <v>16290727</v>
      </c>
      <c r="O97" s="37">
        <v>186745</v>
      </c>
      <c r="P97" s="38">
        <f t="shared" si="44"/>
        <v>16477472</v>
      </c>
      <c r="Q97" s="72">
        <v>14742059.380000001</v>
      </c>
      <c r="R97" s="72">
        <v>168353.11</v>
      </c>
      <c r="S97" s="137">
        <f>Q97+R97</f>
        <v>14910412.49</v>
      </c>
      <c r="T97" s="39">
        <v>0</v>
      </c>
      <c r="U97" s="39">
        <v>0</v>
      </c>
      <c r="V97" s="73">
        <v>43612</v>
      </c>
      <c r="W97" s="73">
        <v>43615</v>
      </c>
      <c r="X97" s="73">
        <v>43622</v>
      </c>
      <c r="Y97" s="73">
        <v>43981</v>
      </c>
      <c r="Z97" s="73"/>
      <c r="AA97" s="136">
        <v>43979</v>
      </c>
      <c r="AB97" s="41">
        <v>1</v>
      </c>
      <c r="AC97" s="74">
        <v>7373958</v>
      </c>
      <c r="AD97" s="39">
        <v>0</v>
      </c>
      <c r="AE97" s="39">
        <f t="shared" si="46"/>
        <v>7373958</v>
      </c>
      <c r="AF97" s="39">
        <v>0</v>
      </c>
      <c r="AG97" s="39">
        <v>0</v>
      </c>
      <c r="AH97" s="39">
        <f t="shared" si="47"/>
        <v>0</v>
      </c>
      <c r="AI97" s="39">
        <f t="shared" si="48"/>
        <v>7373958</v>
      </c>
      <c r="AJ97" s="41">
        <f t="shared" si="49"/>
        <v>0.49455090561347709</v>
      </c>
      <c r="AK97" s="146" t="s">
        <v>762</v>
      </c>
      <c r="AL97" s="141">
        <f t="shared" si="42"/>
        <v>-2</v>
      </c>
      <c r="AM97" s="173">
        <v>2</v>
      </c>
      <c r="AN97" s="178">
        <f t="shared" si="43"/>
        <v>172.8424</v>
      </c>
      <c r="AO97" s="198">
        <f t="shared" si="29"/>
        <v>366</v>
      </c>
      <c r="AP97" s="199">
        <f t="shared" si="30"/>
        <v>0.27322404371584702</v>
      </c>
      <c r="AQ97" s="141">
        <f t="shared" ca="1" si="31"/>
        <v>591</v>
      </c>
      <c r="AR97" s="200">
        <f t="shared" ca="1" si="32"/>
        <v>1.6147540983606559</v>
      </c>
      <c r="AS97" s="200">
        <f t="shared" ca="1" si="40"/>
        <v>1</v>
      </c>
      <c r="AT97" s="201">
        <f t="shared" si="33"/>
        <v>1</v>
      </c>
      <c r="AU97" s="203">
        <f t="shared" ca="1" si="26"/>
        <v>0</v>
      </c>
    </row>
    <row r="98" spans="1:47" ht="72.75" hidden="1" thickBot="1" x14ac:dyDescent="0.3">
      <c r="A98" s="39"/>
      <c r="B98" s="39" t="s">
        <v>32</v>
      </c>
      <c r="C98" s="32" t="s">
        <v>69</v>
      </c>
      <c r="D98" s="32" t="s">
        <v>19</v>
      </c>
      <c r="E98" s="32" t="s">
        <v>35</v>
      </c>
      <c r="F98" s="33" t="s">
        <v>99</v>
      </c>
      <c r="G98" s="32">
        <v>149064016</v>
      </c>
      <c r="H98" s="35" t="s">
        <v>100</v>
      </c>
      <c r="I98" s="71" t="s">
        <v>458</v>
      </c>
      <c r="J98" s="20">
        <v>0</v>
      </c>
      <c r="K98" s="20">
        <v>1390</v>
      </c>
      <c r="L98" s="46">
        <f>(K98-J98)/1000</f>
        <v>1.39</v>
      </c>
      <c r="M98" s="36">
        <v>0</v>
      </c>
      <c r="N98" s="37">
        <v>7388648.1500000004</v>
      </c>
      <c r="O98" s="37">
        <v>0</v>
      </c>
      <c r="P98" s="38">
        <f>N98+O98</f>
        <v>7388648.1500000004</v>
      </c>
      <c r="Q98" s="72">
        <v>7019215.5999999996</v>
      </c>
      <c r="R98" s="72">
        <v>0</v>
      </c>
      <c r="S98" s="39">
        <f>Q98+R98</f>
        <v>7019215.5999999996</v>
      </c>
      <c r="T98" s="39">
        <v>0</v>
      </c>
      <c r="U98" s="39">
        <v>0</v>
      </c>
      <c r="V98" s="73">
        <v>43590</v>
      </c>
      <c r="W98" s="73">
        <v>43613</v>
      </c>
      <c r="X98" s="73">
        <v>43620</v>
      </c>
      <c r="Y98" s="73">
        <v>43888</v>
      </c>
      <c r="Z98" s="73"/>
      <c r="AA98" s="73">
        <v>44707</v>
      </c>
      <c r="AB98" s="41">
        <v>1</v>
      </c>
      <c r="AC98" s="212">
        <v>4290110</v>
      </c>
      <c r="AD98" s="39">
        <v>0</v>
      </c>
      <c r="AE98" s="39">
        <f t="shared" si="46"/>
        <v>4290110</v>
      </c>
      <c r="AF98" s="39">
        <v>0</v>
      </c>
      <c r="AG98" s="39">
        <v>0</v>
      </c>
      <c r="AH98" s="39">
        <f t="shared" si="47"/>
        <v>0</v>
      </c>
      <c r="AI98" s="39">
        <f t="shared" si="48"/>
        <v>4290110</v>
      </c>
      <c r="AJ98" s="41">
        <f>AI98/S98</f>
        <v>0.61119507427582087</v>
      </c>
      <c r="AK98" s="146" t="s">
        <v>549</v>
      </c>
      <c r="AL98" s="141">
        <f t="shared" si="42"/>
        <v>819</v>
      </c>
      <c r="AM98" s="173">
        <v>1.4</v>
      </c>
      <c r="AN98" s="173">
        <f t="shared" ref="AN98" si="51">AM98*57.96</f>
        <v>81.143999999999991</v>
      </c>
      <c r="AO98" s="198">
        <f t="shared" si="29"/>
        <v>275</v>
      </c>
      <c r="AP98" s="199">
        <f t="shared" si="30"/>
        <v>0.36363636363636365</v>
      </c>
      <c r="AQ98" s="141">
        <f t="shared" ca="1" si="31"/>
        <v>593</v>
      </c>
      <c r="AR98" s="200">
        <f t="shared" ca="1" si="32"/>
        <v>2.1563636363636367</v>
      </c>
      <c r="AS98" s="200">
        <f t="shared" ca="1" si="40"/>
        <v>1</v>
      </c>
      <c r="AT98" s="201">
        <f t="shared" si="33"/>
        <v>1</v>
      </c>
      <c r="AU98" s="203">
        <f t="shared" ca="1" si="26"/>
        <v>0</v>
      </c>
    </row>
    <row r="99" spans="1:47" ht="24.75" hidden="1" thickBot="1" x14ac:dyDescent="0.3">
      <c r="A99" s="39"/>
      <c r="B99" s="39"/>
      <c r="C99" s="32" t="s">
        <v>69</v>
      </c>
      <c r="D99" s="32" t="s">
        <v>14</v>
      </c>
      <c r="E99" s="32" t="s">
        <v>33</v>
      </c>
      <c r="F99" s="33"/>
      <c r="G99" s="32">
        <v>149525029</v>
      </c>
      <c r="H99" s="35" t="s">
        <v>226</v>
      </c>
      <c r="I99" s="40"/>
      <c r="J99" s="20"/>
      <c r="K99" s="20"/>
      <c r="L99" s="46"/>
      <c r="M99" s="36"/>
      <c r="N99" s="37"/>
      <c r="O99" s="37"/>
      <c r="P99" s="38"/>
      <c r="Q99" s="40"/>
      <c r="R99" s="40"/>
      <c r="S99" s="39"/>
      <c r="T99" s="39"/>
      <c r="U99" s="40"/>
      <c r="V99" s="40"/>
      <c r="W99" s="40"/>
      <c r="X99" s="40"/>
      <c r="Y99" s="40"/>
      <c r="Z99" s="40"/>
      <c r="AA99" s="40"/>
      <c r="AB99" s="41"/>
      <c r="AC99" s="39"/>
      <c r="AD99" s="39"/>
      <c r="AE99" s="39"/>
      <c r="AF99" s="39"/>
      <c r="AG99" s="39"/>
      <c r="AH99" s="39"/>
      <c r="AI99" s="39"/>
      <c r="AJ99" s="42"/>
      <c r="AK99" s="16"/>
      <c r="AL99" s="141"/>
      <c r="AM99" s="173">
        <v>3</v>
      </c>
      <c r="AN99" s="178">
        <f t="shared" ref="AN99:AN110" si="52">AM99*86.4212</f>
        <v>259.2636</v>
      </c>
      <c r="AO99" s="198"/>
      <c r="AP99" s="199"/>
      <c r="AQ99" s="141"/>
      <c r="AR99" s="200"/>
      <c r="AS99" s="200"/>
      <c r="AT99" s="201"/>
      <c r="AU99" s="203">
        <f t="shared" si="26"/>
        <v>0</v>
      </c>
    </row>
    <row r="100" spans="1:47" ht="24.75" hidden="1" thickBot="1" x14ac:dyDescent="0.3">
      <c r="A100" s="39"/>
      <c r="B100" s="39"/>
      <c r="C100" s="32" t="s">
        <v>69</v>
      </c>
      <c r="D100" s="32" t="s">
        <v>14</v>
      </c>
      <c r="E100" s="32" t="s">
        <v>33</v>
      </c>
      <c r="F100" s="33"/>
      <c r="G100" s="32">
        <v>149524014</v>
      </c>
      <c r="H100" s="35" t="s">
        <v>227</v>
      </c>
      <c r="I100" s="40"/>
      <c r="J100" s="20"/>
      <c r="K100" s="20"/>
      <c r="L100" s="46"/>
      <c r="M100" s="36"/>
      <c r="N100" s="37"/>
      <c r="O100" s="37"/>
      <c r="P100" s="38"/>
      <c r="Q100" s="40"/>
      <c r="R100" s="40"/>
      <c r="S100" s="39"/>
      <c r="T100" s="39"/>
      <c r="U100" s="40"/>
      <c r="V100" s="40"/>
      <c r="W100" s="40"/>
      <c r="X100" s="40"/>
      <c r="Y100" s="40"/>
      <c r="Z100" s="40"/>
      <c r="AA100" s="40"/>
      <c r="AB100" s="41"/>
      <c r="AC100" s="39"/>
      <c r="AD100" s="39"/>
      <c r="AE100" s="39"/>
      <c r="AF100" s="39"/>
      <c r="AG100" s="39"/>
      <c r="AH100" s="39"/>
      <c r="AI100" s="39"/>
      <c r="AJ100" s="42"/>
      <c r="AK100" s="16"/>
      <c r="AL100" s="141"/>
      <c r="AM100" s="173">
        <v>3</v>
      </c>
      <c r="AN100" s="178">
        <f t="shared" si="52"/>
        <v>259.2636</v>
      </c>
      <c r="AO100" s="198"/>
      <c r="AP100" s="199"/>
      <c r="AQ100" s="141"/>
      <c r="AR100" s="200"/>
      <c r="AS100" s="200"/>
      <c r="AT100" s="201"/>
      <c r="AU100" s="203">
        <f t="shared" si="26"/>
        <v>0</v>
      </c>
    </row>
    <row r="101" spans="1:47" ht="24.75" hidden="1" thickBot="1" x14ac:dyDescent="0.3">
      <c r="A101" s="39"/>
      <c r="B101" s="39"/>
      <c r="C101" s="32" t="s">
        <v>69</v>
      </c>
      <c r="D101" s="32" t="s">
        <v>14</v>
      </c>
      <c r="E101" s="32" t="s">
        <v>33</v>
      </c>
      <c r="F101" s="33"/>
      <c r="G101" s="32">
        <v>149525043</v>
      </c>
      <c r="H101" s="35" t="s">
        <v>228</v>
      </c>
      <c r="I101" s="40"/>
      <c r="J101" s="20"/>
      <c r="K101" s="20"/>
      <c r="L101" s="46"/>
      <c r="M101" s="36"/>
      <c r="N101" s="37"/>
      <c r="O101" s="37"/>
      <c r="P101" s="38"/>
      <c r="Q101" s="40"/>
      <c r="R101" s="40"/>
      <c r="S101" s="39"/>
      <c r="T101" s="39"/>
      <c r="U101" s="40"/>
      <c r="V101" s="40"/>
      <c r="W101" s="40"/>
      <c r="X101" s="40"/>
      <c r="Y101" s="40"/>
      <c r="Z101" s="40"/>
      <c r="AA101" s="40"/>
      <c r="AB101" s="41"/>
      <c r="AC101" s="39"/>
      <c r="AD101" s="39"/>
      <c r="AE101" s="39"/>
      <c r="AF101" s="39"/>
      <c r="AG101" s="39"/>
      <c r="AH101" s="39"/>
      <c r="AI101" s="39"/>
      <c r="AJ101" s="42"/>
      <c r="AK101" s="16"/>
      <c r="AL101" s="141"/>
      <c r="AM101" s="173">
        <v>1</v>
      </c>
      <c r="AN101" s="178">
        <f t="shared" si="52"/>
        <v>86.421199999999999</v>
      </c>
      <c r="AO101" s="198"/>
      <c r="AP101" s="199"/>
      <c r="AQ101" s="141"/>
      <c r="AR101" s="200"/>
      <c r="AS101" s="200"/>
      <c r="AT101" s="201"/>
      <c r="AU101" s="203">
        <f t="shared" si="26"/>
        <v>0</v>
      </c>
    </row>
    <row r="102" spans="1:47" ht="15.75" hidden="1" thickBot="1" x14ac:dyDescent="0.3">
      <c r="A102" s="39"/>
      <c r="B102" s="39"/>
      <c r="C102" s="32" t="s">
        <v>69</v>
      </c>
      <c r="D102" s="32" t="s">
        <v>14</v>
      </c>
      <c r="E102" s="32" t="s">
        <v>33</v>
      </c>
      <c r="F102" s="33"/>
      <c r="G102" s="32">
        <v>149525031</v>
      </c>
      <c r="H102" s="35" t="s">
        <v>229</v>
      </c>
      <c r="I102" s="40"/>
      <c r="J102" s="20"/>
      <c r="K102" s="20"/>
      <c r="L102" s="46"/>
      <c r="M102" s="36"/>
      <c r="N102" s="37"/>
      <c r="O102" s="37"/>
      <c r="P102" s="38"/>
      <c r="Q102" s="40"/>
      <c r="R102" s="40"/>
      <c r="S102" s="39"/>
      <c r="T102" s="39"/>
      <c r="U102" s="40"/>
      <c r="V102" s="40"/>
      <c r="W102" s="40"/>
      <c r="X102" s="40"/>
      <c r="Y102" s="40"/>
      <c r="Z102" s="40"/>
      <c r="AA102" s="40"/>
      <c r="AB102" s="41"/>
      <c r="AC102" s="39"/>
      <c r="AD102" s="39"/>
      <c r="AE102" s="39"/>
      <c r="AF102" s="39"/>
      <c r="AG102" s="39"/>
      <c r="AH102" s="39"/>
      <c r="AI102" s="39"/>
      <c r="AJ102" s="42"/>
      <c r="AK102" s="16"/>
      <c r="AL102" s="141"/>
      <c r="AM102" s="173">
        <v>2</v>
      </c>
      <c r="AN102" s="178">
        <f t="shared" si="52"/>
        <v>172.8424</v>
      </c>
      <c r="AO102" s="198"/>
      <c r="AP102" s="199"/>
      <c r="AQ102" s="141"/>
      <c r="AR102" s="200"/>
      <c r="AS102" s="200"/>
      <c r="AT102" s="201"/>
      <c r="AU102" s="203">
        <f t="shared" si="26"/>
        <v>0</v>
      </c>
    </row>
    <row r="103" spans="1:47" ht="15.75" hidden="1" thickBot="1" x14ac:dyDescent="0.3">
      <c r="A103" s="39"/>
      <c r="B103" s="39"/>
      <c r="C103" s="32" t="s">
        <v>69</v>
      </c>
      <c r="D103" s="32" t="s">
        <v>86</v>
      </c>
      <c r="E103" s="32" t="s">
        <v>33</v>
      </c>
      <c r="F103" s="33"/>
      <c r="G103" s="32">
        <v>149185057</v>
      </c>
      <c r="H103" s="35" t="s">
        <v>230</v>
      </c>
      <c r="I103" s="40"/>
      <c r="J103" s="20"/>
      <c r="K103" s="20"/>
      <c r="L103" s="46"/>
      <c r="M103" s="36"/>
      <c r="N103" s="37"/>
      <c r="O103" s="37"/>
      <c r="P103" s="38"/>
      <c r="Q103" s="40"/>
      <c r="R103" s="40"/>
      <c r="S103" s="39"/>
      <c r="T103" s="39"/>
      <c r="U103" s="40"/>
      <c r="V103" s="40"/>
      <c r="W103" s="40"/>
      <c r="X103" s="40"/>
      <c r="Y103" s="40"/>
      <c r="Z103" s="40"/>
      <c r="AA103" s="40"/>
      <c r="AB103" s="41"/>
      <c r="AC103" s="39"/>
      <c r="AD103" s="39"/>
      <c r="AE103" s="39"/>
      <c r="AF103" s="39"/>
      <c r="AG103" s="39"/>
      <c r="AH103" s="39"/>
      <c r="AI103" s="39"/>
      <c r="AJ103" s="42"/>
      <c r="AK103" s="16"/>
      <c r="AL103" s="141"/>
      <c r="AM103" s="173">
        <v>2</v>
      </c>
      <c r="AN103" s="178">
        <f t="shared" si="52"/>
        <v>172.8424</v>
      </c>
      <c r="AO103" s="198"/>
      <c r="AP103" s="199"/>
      <c r="AQ103" s="141"/>
      <c r="AR103" s="200"/>
      <c r="AS103" s="200"/>
      <c r="AT103" s="201"/>
      <c r="AU103" s="203">
        <f t="shared" si="26"/>
        <v>0</v>
      </c>
    </row>
    <row r="104" spans="1:47" ht="105.75" hidden="1" customHeight="1" x14ac:dyDescent="0.25">
      <c r="A104" s="39"/>
      <c r="B104" s="166" t="s">
        <v>514</v>
      </c>
      <c r="C104" s="32" t="s">
        <v>69</v>
      </c>
      <c r="D104" s="32" t="s">
        <v>86</v>
      </c>
      <c r="E104" s="32" t="s">
        <v>33</v>
      </c>
      <c r="F104" s="50" t="s">
        <v>493</v>
      </c>
      <c r="G104" s="32">
        <v>149185050</v>
      </c>
      <c r="H104" s="35" t="s">
        <v>508</v>
      </c>
      <c r="I104" s="71" t="s">
        <v>551</v>
      </c>
      <c r="J104" s="20">
        <v>0</v>
      </c>
      <c r="K104" s="20">
        <v>2500</v>
      </c>
      <c r="L104" s="46">
        <f>(K104-J104)/1000</f>
        <v>2.5</v>
      </c>
      <c r="M104" s="36">
        <v>3</v>
      </c>
      <c r="N104" s="37">
        <v>21253035</v>
      </c>
      <c r="O104" s="37">
        <v>317903</v>
      </c>
      <c r="P104" s="38">
        <f>N104+O104</f>
        <v>21570938</v>
      </c>
      <c r="Q104" s="72">
        <v>18298929.649999999</v>
      </c>
      <c r="R104" s="72">
        <v>317903</v>
      </c>
      <c r="S104" s="137">
        <f>Q104+R104</f>
        <v>18616832.649999999</v>
      </c>
      <c r="T104" s="39"/>
      <c r="U104" s="39"/>
      <c r="V104" s="73">
        <v>43909</v>
      </c>
      <c r="W104" s="73">
        <v>43919</v>
      </c>
      <c r="X104" s="73">
        <v>43966</v>
      </c>
      <c r="Y104" s="73">
        <v>44330</v>
      </c>
      <c r="Z104" s="40"/>
      <c r="AA104" s="73">
        <v>44276</v>
      </c>
      <c r="AB104" s="41">
        <v>0.1</v>
      </c>
      <c r="AC104" s="39"/>
      <c r="AD104" s="39"/>
      <c r="AE104" s="39"/>
      <c r="AF104" s="39"/>
      <c r="AG104" s="39"/>
      <c r="AH104" s="39"/>
      <c r="AI104" s="39"/>
      <c r="AJ104" s="42"/>
      <c r="AK104" s="252" t="s">
        <v>763</v>
      </c>
      <c r="AL104" s="141"/>
      <c r="AM104" s="173">
        <v>2.5</v>
      </c>
      <c r="AN104" s="178">
        <f t="shared" si="52"/>
        <v>216.053</v>
      </c>
      <c r="AO104" s="198"/>
      <c r="AP104" s="199"/>
      <c r="AQ104" s="141"/>
      <c r="AR104" s="200"/>
      <c r="AS104" s="200"/>
      <c r="AT104" s="201"/>
      <c r="AU104" s="203">
        <f t="shared" si="26"/>
        <v>0</v>
      </c>
    </row>
    <row r="105" spans="1:47" ht="86.25" hidden="1" customHeight="1" x14ac:dyDescent="0.25">
      <c r="A105" s="39"/>
      <c r="B105" s="166" t="s">
        <v>514</v>
      </c>
      <c r="C105" s="32" t="s">
        <v>69</v>
      </c>
      <c r="D105" s="32" t="s">
        <v>86</v>
      </c>
      <c r="E105" s="32" t="s">
        <v>33</v>
      </c>
      <c r="F105" s="50" t="s">
        <v>494</v>
      </c>
      <c r="G105" s="32">
        <v>149185060</v>
      </c>
      <c r="H105" s="35" t="s">
        <v>509</v>
      </c>
      <c r="I105" s="71" t="s">
        <v>551</v>
      </c>
      <c r="J105" s="20">
        <v>0</v>
      </c>
      <c r="K105" s="20">
        <v>545</v>
      </c>
      <c r="L105" s="46">
        <f>(K105-J105)/1000</f>
        <v>0.54500000000000004</v>
      </c>
      <c r="M105" s="36">
        <v>2</v>
      </c>
      <c r="N105" s="37">
        <v>4620972</v>
      </c>
      <c r="O105" s="37">
        <v>211935</v>
      </c>
      <c r="P105" s="38">
        <f>N105+O105</f>
        <v>4832907</v>
      </c>
      <c r="Q105" s="72">
        <v>4027967.48</v>
      </c>
      <c r="R105" s="72">
        <v>211935</v>
      </c>
      <c r="S105" s="137">
        <f>Q105+R105</f>
        <v>4239902.4800000004</v>
      </c>
      <c r="T105" s="39"/>
      <c r="U105" s="39"/>
      <c r="V105" s="73">
        <v>43887</v>
      </c>
      <c r="W105" s="73">
        <v>43906</v>
      </c>
      <c r="X105" s="73">
        <v>43866</v>
      </c>
      <c r="Y105" s="73">
        <v>43872</v>
      </c>
      <c r="Z105" s="40"/>
      <c r="AA105" s="73">
        <v>44080</v>
      </c>
      <c r="AB105" s="41">
        <v>0</v>
      </c>
      <c r="AC105" s="39"/>
      <c r="AD105" s="39"/>
      <c r="AE105" s="39"/>
      <c r="AF105" s="39"/>
      <c r="AG105" s="39"/>
      <c r="AH105" s="39"/>
      <c r="AI105" s="39"/>
      <c r="AJ105" s="42"/>
      <c r="AK105" s="252" t="s">
        <v>764</v>
      </c>
      <c r="AL105" s="141"/>
      <c r="AM105" s="173">
        <v>2</v>
      </c>
      <c r="AN105" s="178">
        <f t="shared" si="52"/>
        <v>172.8424</v>
      </c>
      <c r="AO105" s="198">
        <f t="shared" ref="AO105" si="53">Y105-W105</f>
        <v>-34</v>
      </c>
      <c r="AP105" s="199">
        <f t="shared" ref="AP105" si="54">$AP$5/(Y105-W105)</f>
        <v>-2.9411764705882355</v>
      </c>
      <c r="AQ105" s="141">
        <f t="shared" ref="AQ105" ca="1" si="55">$AQ$5-W105</f>
        <v>300</v>
      </c>
      <c r="AR105" s="200">
        <f t="shared" ref="AR105" ca="1" si="56">(AQ105*AP105)/100</f>
        <v>-8.8235294117647065</v>
      </c>
      <c r="AS105" s="200">
        <f t="shared" ca="1" si="40"/>
        <v>-8.8235294117647065</v>
      </c>
      <c r="AT105" s="201">
        <f t="shared" si="33"/>
        <v>0</v>
      </c>
      <c r="AU105" s="203">
        <f t="shared" ca="1" si="26"/>
        <v>-8.8235294117647065</v>
      </c>
    </row>
    <row r="106" spans="1:47" ht="24.75" hidden="1" thickBot="1" x14ac:dyDescent="0.3">
      <c r="A106" s="39"/>
      <c r="B106" s="39"/>
      <c r="C106" s="32" t="s">
        <v>69</v>
      </c>
      <c r="D106" s="32" t="s">
        <v>19</v>
      </c>
      <c r="E106" s="32" t="s">
        <v>33</v>
      </c>
      <c r="F106" s="33"/>
      <c r="G106" s="32">
        <v>149064020</v>
      </c>
      <c r="H106" s="35" t="s">
        <v>231</v>
      </c>
      <c r="I106" s="40"/>
      <c r="J106" s="20"/>
      <c r="K106" s="20"/>
      <c r="L106" s="46"/>
      <c r="M106" s="36"/>
      <c r="N106" s="37"/>
      <c r="O106" s="37"/>
      <c r="P106" s="38"/>
      <c r="Q106" s="40"/>
      <c r="R106" s="40"/>
      <c r="S106" s="39"/>
      <c r="T106" s="39"/>
      <c r="U106" s="40"/>
      <c r="V106" s="40"/>
      <c r="W106" s="40"/>
      <c r="X106" s="40"/>
      <c r="Y106" s="40"/>
      <c r="Z106" s="40"/>
      <c r="AA106" s="40"/>
      <c r="AB106" s="41"/>
      <c r="AC106" s="39"/>
      <c r="AD106" s="39"/>
      <c r="AE106" s="39"/>
      <c r="AF106" s="39"/>
      <c r="AG106" s="39"/>
      <c r="AH106" s="39"/>
      <c r="AI106" s="39"/>
      <c r="AJ106" s="42"/>
      <c r="AK106" s="16"/>
      <c r="AL106" s="141"/>
      <c r="AM106" s="173">
        <v>3</v>
      </c>
      <c r="AN106" s="178">
        <f t="shared" si="52"/>
        <v>259.2636</v>
      </c>
      <c r="AO106" s="198"/>
      <c r="AP106" s="199"/>
      <c r="AQ106" s="141"/>
      <c r="AR106" s="200"/>
      <c r="AS106" s="200"/>
      <c r="AT106" s="201"/>
      <c r="AU106" s="203">
        <f t="shared" si="26"/>
        <v>0</v>
      </c>
    </row>
    <row r="107" spans="1:47" ht="24.75" hidden="1" thickBot="1" x14ac:dyDescent="0.3">
      <c r="A107" s="39"/>
      <c r="B107" s="39"/>
      <c r="C107" s="32" t="s">
        <v>69</v>
      </c>
      <c r="D107" s="32" t="s">
        <v>78</v>
      </c>
      <c r="E107" s="32" t="s">
        <v>33</v>
      </c>
      <c r="F107" s="33"/>
      <c r="G107" s="32">
        <v>149615081</v>
      </c>
      <c r="H107" s="35" t="s">
        <v>232</v>
      </c>
      <c r="I107" s="40"/>
      <c r="J107" s="20"/>
      <c r="K107" s="20"/>
      <c r="L107" s="46"/>
      <c r="M107" s="36"/>
      <c r="N107" s="37"/>
      <c r="O107" s="37"/>
      <c r="P107" s="38"/>
      <c r="Q107" s="40"/>
      <c r="R107" s="40"/>
      <c r="S107" s="39"/>
      <c r="T107" s="39"/>
      <c r="U107" s="40"/>
      <c r="V107" s="40"/>
      <c r="W107" s="40"/>
      <c r="X107" s="40"/>
      <c r="Y107" s="40"/>
      <c r="Z107" s="40"/>
      <c r="AA107" s="40"/>
      <c r="AB107" s="41"/>
      <c r="AC107" s="39"/>
      <c r="AD107" s="39"/>
      <c r="AE107" s="39"/>
      <c r="AF107" s="39"/>
      <c r="AG107" s="39"/>
      <c r="AH107" s="39"/>
      <c r="AI107" s="39"/>
      <c r="AJ107" s="42"/>
      <c r="AK107" s="16"/>
      <c r="AL107" s="141"/>
      <c r="AM107" s="173">
        <v>2</v>
      </c>
      <c r="AN107" s="178">
        <f t="shared" si="52"/>
        <v>172.8424</v>
      </c>
      <c r="AO107" s="198"/>
      <c r="AP107" s="199"/>
      <c r="AQ107" s="141"/>
      <c r="AR107" s="200"/>
      <c r="AS107" s="200"/>
      <c r="AT107" s="201"/>
      <c r="AU107" s="203">
        <f t="shared" si="26"/>
        <v>0</v>
      </c>
    </row>
    <row r="108" spans="1:47" ht="15.75" hidden="1" thickBot="1" x14ac:dyDescent="0.3">
      <c r="A108" s="39"/>
      <c r="B108" s="39"/>
      <c r="C108" s="32" t="s">
        <v>69</v>
      </c>
      <c r="D108" s="32" t="s">
        <v>78</v>
      </c>
      <c r="E108" s="32" t="s">
        <v>33</v>
      </c>
      <c r="F108" s="33"/>
      <c r="G108" s="32">
        <v>149614028</v>
      </c>
      <c r="H108" s="35" t="s">
        <v>233</v>
      </c>
      <c r="I108" s="40"/>
      <c r="J108" s="20"/>
      <c r="K108" s="20"/>
      <c r="L108" s="46"/>
      <c r="M108" s="36"/>
      <c r="N108" s="37"/>
      <c r="O108" s="37"/>
      <c r="P108" s="38"/>
      <c r="Q108" s="40"/>
      <c r="R108" s="40"/>
      <c r="S108" s="39"/>
      <c r="T108" s="39"/>
      <c r="U108" s="40"/>
      <c r="V108" s="40"/>
      <c r="W108" s="40"/>
      <c r="X108" s="40"/>
      <c r="Y108" s="40"/>
      <c r="Z108" s="40"/>
      <c r="AA108" s="40"/>
      <c r="AB108" s="41"/>
      <c r="AC108" s="39"/>
      <c r="AD108" s="39"/>
      <c r="AE108" s="39"/>
      <c r="AF108" s="39"/>
      <c r="AG108" s="39"/>
      <c r="AH108" s="39"/>
      <c r="AI108" s="39"/>
      <c r="AJ108" s="42"/>
      <c r="AK108" s="16"/>
      <c r="AL108" s="141"/>
      <c r="AM108" s="173">
        <v>2.5</v>
      </c>
      <c r="AN108" s="178">
        <f t="shared" si="52"/>
        <v>216.053</v>
      </c>
      <c r="AO108" s="198"/>
      <c r="AP108" s="199"/>
      <c r="AQ108" s="141"/>
      <c r="AR108" s="200"/>
      <c r="AS108" s="200"/>
      <c r="AT108" s="201"/>
      <c r="AU108" s="203">
        <f t="shared" si="26"/>
        <v>0</v>
      </c>
    </row>
    <row r="109" spans="1:47" ht="24.75" hidden="1" thickBot="1" x14ac:dyDescent="0.3">
      <c r="A109" s="39"/>
      <c r="B109" s="39"/>
      <c r="C109" s="32" t="s">
        <v>69</v>
      </c>
      <c r="D109" s="32" t="s">
        <v>78</v>
      </c>
      <c r="E109" s="32" t="s">
        <v>33</v>
      </c>
      <c r="F109" s="33"/>
      <c r="G109" s="32">
        <v>149614012</v>
      </c>
      <c r="H109" s="35" t="s">
        <v>234</v>
      </c>
      <c r="I109" s="40"/>
      <c r="J109" s="20"/>
      <c r="K109" s="20"/>
      <c r="L109" s="46"/>
      <c r="M109" s="36"/>
      <c r="N109" s="37"/>
      <c r="O109" s="37"/>
      <c r="P109" s="38"/>
      <c r="Q109" s="40"/>
      <c r="R109" s="40"/>
      <c r="S109" s="39"/>
      <c r="T109" s="39"/>
      <c r="U109" s="40"/>
      <c r="V109" s="40"/>
      <c r="W109" s="40"/>
      <c r="X109" s="40"/>
      <c r="Y109" s="40"/>
      <c r="Z109" s="40"/>
      <c r="AA109" s="40"/>
      <c r="AB109" s="41"/>
      <c r="AC109" s="39"/>
      <c r="AD109" s="39"/>
      <c r="AE109" s="39"/>
      <c r="AF109" s="39"/>
      <c r="AG109" s="39"/>
      <c r="AH109" s="39"/>
      <c r="AI109" s="39"/>
      <c r="AJ109" s="42"/>
      <c r="AK109" s="16"/>
      <c r="AL109" s="141"/>
      <c r="AM109" s="173">
        <v>1.84</v>
      </c>
      <c r="AN109" s="178">
        <f t="shared" si="52"/>
        <v>159.01500799999999</v>
      </c>
      <c r="AO109" s="198"/>
      <c r="AP109" s="199"/>
      <c r="AQ109" s="141"/>
      <c r="AR109" s="200"/>
      <c r="AS109" s="200"/>
      <c r="AT109" s="201"/>
      <c r="AU109" s="203">
        <f t="shared" si="26"/>
        <v>0</v>
      </c>
    </row>
    <row r="110" spans="1:47" ht="84.75" hidden="1" thickBot="1" x14ac:dyDescent="0.3">
      <c r="A110" s="39"/>
      <c r="B110" s="166" t="s">
        <v>514</v>
      </c>
      <c r="C110" s="32" t="s">
        <v>69</v>
      </c>
      <c r="D110" s="32" t="s">
        <v>97</v>
      </c>
      <c r="E110" s="32" t="s">
        <v>33</v>
      </c>
      <c r="F110" s="50" t="s">
        <v>490</v>
      </c>
      <c r="G110" s="32">
        <v>149774012</v>
      </c>
      <c r="H110" s="35" t="s">
        <v>491</v>
      </c>
      <c r="I110" s="71" t="s">
        <v>552</v>
      </c>
      <c r="J110" s="20">
        <v>1000</v>
      </c>
      <c r="K110" s="20">
        <v>2235</v>
      </c>
      <c r="L110" s="46">
        <f>(K110-J110)/1000</f>
        <v>1.2350000000000001</v>
      </c>
      <c r="M110" s="36">
        <v>1</v>
      </c>
      <c r="N110" s="37">
        <v>6826143</v>
      </c>
      <c r="O110" s="37">
        <v>101493</v>
      </c>
      <c r="P110" s="38">
        <f>N110+O110</f>
        <v>6927636</v>
      </c>
      <c r="Q110" s="72">
        <v>5907689.7199999997</v>
      </c>
      <c r="R110" s="72">
        <v>101493</v>
      </c>
      <c r="S110" s="137">
        <f>Q110+R110</f>
        <v>6009182.7199999997</v>
      </c>
      <c r="T110" s="39"/>
      <c r="U110" s="39"/>
      <c r="V110" s="73">
        <v>44137</v>
      </c>
      <c r="W110" s="73">
        <v>43878</v>
      </c>
      <c r="X110" s="73">
        <v>43885</v>
      </c>
      <c r="Y110" s="73">
        <v>44066</v>
      </c>
      <c r="Z110" s="40"/>
      <c r="AA110" s="73">
        <v>43877</v>
      </c>
      <c r="AB110" s="41">
        <v>0</v>
      </c>
      <c r="AC110" s="39"/>
      <c r="AD110" s="39"/>
      <c r="AE110" s="39"/>
      <c r="AF110" s="39"/>
      <c r="AG110" s="39"/>
      <c r="AH110" s="39"/>
      <c r="AI110" s="39"/>
      <c r="AJ110" s="42"/>
      <c r="AK110" s="146" t="s">
        <v>600</v>
      </c>
      <c r="AL110" s="141"/>
      <c r="AM110" s="173">
        <v>2</v>
      </c>
      <c r="AN110" s="178">
        <f t="shared" si="52"/>
        <v>172.8424</v>
      </c>
      <c r="AO110" s="198">
        <f t="shared" ref="AO110:AO111" si="57">Y110-W110</f>
        <v>188</v>
      </c>
      <c r="AP110" s="199">
        <f t="shared" ref="AP110:AP111" si="58">$AP$5/(Y110-W110)</f>
        <v>0.53191489361702127</v>
      </c>
      <c r="AQ110" s="141">
        <f t="shared" ref="AQ110:AQ111" ca="1" si="59">$AQ$5-W110</f>
        <v>328</v>
      </c>
      <c r="AR110" s="200">
        <f t="shared" ref="AR110:AR111" ca="1" si="60">(AQ110*AP110)/100</f>
        <v>1.7446808510638296</v>
      </c>
      <c r="AS110" s="200">
        <f t="shared" ca="1" si="40"/>
        <v>1</v>
      </c>
      <c r="AT110" s="201">
        <f t="shared" si="33"/>
        <v>0</v>
      </c>
      <c r="AU110" s="203">
        <f t="shared" ca="1" si="26"/>
        <v>1</v>
      </c>
    </row>
    <row r="111" spans="1:47" ht="60.75" hidden="1" thickBot="1" x14ac:dyDescent="0.3">
      <c r="A111" s="39"/>
      <c r="B111" s="166" t="s">
        <v>514</v>
      </c>
      <c r="C111" s="32" t="s">
        <v>69</v>
      </c>
      <c r="D111" s="32" t="s">
        <v>97</v>
      </c>
      <c r="E111" s="161" t="s">
        <v>512</v>
      </c>
      <c r="F111" s="50" t="s">
        <v>510</v>
      </c>
      <c r="G111" s="32">
        <v>149774012</v>
      </c>
      <c r="H111" s="35" t="s">
        <v>511</v>
      </c>
      <c r="I111" s="71" t="s">
        <v>552</v>
      </c>
      <c r="J111" s="20">
        <v>0</v>
      </c>
      <c r="K111" s="20">
        <v>1000</v>
      </c>
      <c r="L111" s="46">
        <f>(K111-J111)/1000</f>
        <v>1</v>
      </c>
      <c r="M111" s="36"/>
      <c r="N111" s="37">
        <v>2479051</v>
      </c>
      <c r="O111" s="37"/>
      <c r="P111" s="38">
        <f>N111+O111</f>
        <v>2479051</v>
      </c>
      <c r="Q111" s="72">
        <v>2030770.61</v>
      </c>
      <c r="R111" s="72"/>
      <c r="S111" s="137">
        <f>Q111+R111</f>
        <v>2030770.61</v>
      </c>
      <c r="T111" s="39"/>
      <c r="U111" s="39"/>
      <c r="V111" s="73">
        <v>44137</v>
      </c>
      <c r="W111" s="73">
        <v>43878</v>
      </c>
      <c r="X111" s="73">
        <v>43885</v>
      </c>
      <c r="Y111" s="73">
        <v>44066</v>
      </c>
      <c r="Z111" s="40"/>
      <c r="AA111" s="73">
        <v>44087</v>
      </c>
      <c r="AB111" s="41">
        <v>0</v>
      </c>
      <c r="AC111" s="39"/>
      <c r="AD111" s="39"/>
      <c r="AE111" s="39"/>
      <c r="AF111" s="39"/>
      <c r="AG111" s="39"/>
      <c r="AH111" s="39"/>
      <c r="AI111" s="39"/>
      <c r="AJ111" s="42"/>
      <c r="AK111" s="146" t="s">
        <v>600</v>
      </c>
      <c r="AL111" s="141"/>
      <c r="AM111" s="184"/>
      <c r="AN111" s="184"/>
      <c r="AO111" s="198">
        <f t="shared" si="57"/>
        <v>188</v>
      </c>
      <c r="AP111" s="199">
        <f t="shared" si="58"/>
        <v>0.53191489361702127</v>
      </c>
      <c r="AQ111" s="141">
        <f t="shared" ca="1" si="59"/>
        <v>328</v>
      </c>
      <c r="AR111" s="200">
        <f t="shared" ca="1" si="60"/>
        <v>1.7446808510638296</v>
      </c>
      <c r="AS111" s="200">
        <f t="shared" ca="1" si="40"/>
        <v>1</v>
      </c>
      <c r="AT111" s="201">
        <f t="shared" si="33"/>
        <v>0</v>
      </c>
      <c r="AU111" s="203">
        <f t="shared" ca="1" si="26"/>
        <v>1</v>
      </c>
    </row>
    <row r="112" spans="1:47" ht="24.75" hidden="1" thickBot="1" x14ac:dyDescent="0.3">
      <c r="A112" s="39"/>
      <c r="B112" s="39"/>
      <c r="C112" s="32" t="s">
        <v>69</v>
      </c>
      <c r="D112" s="32" t="s">
        <v>97</v>
      </c>
      <c r="E112" s="32" t="s">
        <v>33</v>
      </c>
      <c r="F112" s="33"/>
      <c r="G112" s="32">
        <v>149774029</v>
      </c>
      <c r="H112" s="35" t="s">
        <v>235</v>
      </c>
      <c r="I112" s="40"/>
      <c r="J112" s="20"/>
      <c r="K112" s="20"/>
      <c r="L112" s="46"/>
      <c r="M112" s="36"/>
      <c r="N112" s="37"/>
      <c r="O112" s="37"/>
      <c r="P112" s="38"/>
      <c r="Q112" s="40"/>
      <c r="R112" s="40"/>
      <c r="S112" s="39"/>
      <c r="T112" s="39"/>
      <c r="U112" s="40"/>
      <c r="V112" s="40"/>
      <c r="W112" s="40"/>
      <c r="X112" s="40"/>
      <c r="Y112" s="40"/>
      <c r="Z112" s="40"/>
      <c r="AA112" s="40"/>
      <c r="AB112" s="41"/>
      <c r="AC112" s="39"/>
      <c r="AD112" s="39"/>
      <c r="AE112" s="39"/>
      <c r="AF112" s="39"/>
      <c r="AG112" s="39"/>
      <c r="AH112" s="39"/>
      <c r="AI112" s="39"/>
      <c r="AJ112" s="42"/>
      <c r="AK112" s="16"/>
      <c r="AL112" s="141"/>
      <c r="AM112" s="173">
        <v>3</v>
      </c>
      <c r="AN112" s="178">
        <f t="shared" ref="AN112:AN122" si="61">AM112*86.4212</f>
        <v>259.2636</v>
      </c>
      <c r="AO112" s="198"/>
      <c r="AP112" s="199"/>
      <c r="AQ112" s="141"/>
      <c r="AR112" s="200"/>
      <c r="AS112" s="200"/>
      <c r="AT112" s="201"/>
      <c r="AU112" s="203">
        <f t="shared" si="26"/>
        <v>0</v>
      </c>
    </row>
    <row r="113" spans="1:47" ht="84.75" hidden="1" thickBot="1" x14ac:dyDescent="0.3">
      <c r="A113" s="39"/>
      <c r="B113" s="166" t="s">
        <v>514</v>
      </c>
      <c r="C113" s="44" t="s">
        <v>69</v>
      </c>
      <c r="D113" s="44" t="s">
        <v>97</v>
      </c>
      <c r="E113" s="44" t="s">
        <v>33</v>
      </c>
      <c r="F113" s="204" t="s">
        <v>573</v>
      </c>
      <c r="G113" s="44">
        <v>149774008</v>
      </c>
      <c r="H113" s="168" t="s">
        <v>574</v>
      </c>
      <c r="I113" s="167"/>
      <c r="J113" s="132">
        <v>0</v>
      </c>
      <c r="K113" s="132">
        <v>1985</v>
      </c>
      <c r="L113" s="52">
        <f>(K113-J113)/1000</f>
        <v>1.9850000000000001</v>
      </c>
      <c r="M113" s="51">
        <f>6.9+2.9</f>
        <v>9.8000000000000007</v>
      </c>
      <c r="N113" s="45">
        <v>17188824</v>
      </c>
      <c r="O113" s="45">
        <v>2342534</v>
      </c>
      <c r="P113" s="133">
        <f>N113+O113</f>
        <v>19531358</v>
      </c>
      <c r="Q113" s="40"/>
      <c r="R113" s="40"/>
      <c r="S113" s="39"/>
      <c r="T113" s="39"/>
      <c r="U113" s="40"/>
      <c r="V113" s="40"/>
      <c r="W113" s="40"/>
      <c r="X113" s="40"/>
      <c r="Y113" s="40"/>
      <c r="Z113" s="40"/>
      <c r="AA113" s="40"/>
      <c r="AB113" s="41"/>
      <c r="AC113" s="39"/>
      <c r="AD113" s="39"/>
      <c r="AE113" s="39"/>
      <c r="AF113" s="39"/>
      <c r="AG113" s="39"/>
      <c r="AH113" s="39"/>
      <c r="AI113" s="39"/>
      <c r="AJ113" s="42"/>
      <c r="AK113" s="195" t="s">
        <v>616</v>
      </c>
      <c r="AL113" s="141"/>
      <c r="AM113" s="173">
        <v>2</v>
      </c>
      <c r="AN113" s="178">
        <f t="shared" si="61"/>
        <v>172.8424</v>
      </c>
      <c r="AO113" s="198"/>
      <c r="AP113" s="199"/>
      <c r="AQ113" s="141"/>
      <c r="AR113" s="200"/>
      <c r="AS113" s="200"/>
      <c r="AT113" s="201"/>
      <c r="AU113" s="203">
        <f t="shared" si="26"/>
        <v>0</v>
      </c>
    </row>
    <row r="114" spans="1:47" ht="24.75" hidden="1" thickBot="1" x14ac:dyDescent="0.3">
      <c r="A114" s="39"/>
      <c r="B114" s="39"/>
      <c r="C114" s="32" t="s">
        <v>69</v>
      </c>
      <c r="D114" s="32" t="s">
        <v>97</v>
      </c>
      <c r="E114" s="32" t="s">
        <v>33</v>
      </c>
      <c r="F114" s="33"/>
      <c r="G114" s="32">
        <v>149775058</v>
      </c>
      <c r="H114" s="35" t="s">
        <v>236</v>
      </c>
      <c r="I114" s="40"/>
      <c r="J114" s="20"/>
      <c r="K114" s="20"/>
      <c r="L114" s="46"/>
      <c r="M114" s="36"/>
      <c r="N114" s="37"/>
      <c r="O114" s="37"/>
      <c r="P114" s="38"/>
      <c r="Q114" s="40"/>
      <c r="R114" s="40"/>
      <c r="S114" s="39"/>
      <c r="T114" s="39"/>
      <c r="U114" s="40"/>
      <c r="V114" s="40"/>
      <c r="W114" s="40"/>
      <c r="X114" s="40"/>
      <c r="Y114" s="40"/>
      <c r="Z114" s="40"/>
      <c r="AA114" s="40"/>
      <c r="AB114" s="41"/>
      <c r="AC114" s="39"/>
      <c r="AD114" s="39"/>
      <c r="AE114" s="39"/>
      <c r="AF114" s="39"/>
      <c r="AG114" s="39"/>
      <c r="AH114" s="39"/>
      <c r="AI114" s="39"/>
      <c r="AJ114" s="42"/>
      <c r="AK114" s="16"/>
      <c r="AL114" s="141"/>
      <c r="AM114" s="173">
        <v>1</v>
      </c>
      <c r="AN114" s="178">
        <f t="shared" si="61"/>
        <v>86.421199999999999</v>
      </c>
      <c r="AO114" s="198"/>
      <c r="AP114" s="199"/>
      <c r="AQ114" s="141"/>
      <c r="AR114" s="200"/>
      <c r="AS114" s="200"/>
      <c r="AT114" s="201"/>
      <c r="AU114" s="203">
        <f t="shared" si="26"/>
        <v>0</v>
      </c>
    </row>
    <row r="115" spans="1:47" ht="60.75" hidden="1" thickBot="1" x14ac:dyDescent="0.3">
      <c r="A115" s="39"/>
      <c r="B115" s="166" t="s">
        <v>514</v>
      </c>
      <c r="C115" s="44" t="s">
        <v>69</v>
      </c>
      <c r="D115" s="44" t="s">
        <v>97</v>
      </c>
      <c r="E115" s="44" t="s">
        <v>33</v>
      </c>
      <c r="F115" s="204" t="s">
        <v>571</v>
      </c>
      <c r="G115" s="44">
        <v>149775066</v>
      </c>
      <c r="H115" s="168" t="s">
        <v>572</v>
      </c>
      <c r="I115" s="167"/>
      <c r="J115" s="132">
        <v>0</v>
      </c>
      <c r="K115" s="132">
        <v>2000</v>
      </c>
      <c r="L115" s="52">
        <f>(K115-J115)/1000</f>
        <v>2</v>
      </c>
      <c r="M115" s="51"/>
      <c r="N115" s="45">
        <v>18457590</v>
      </c>
      <c r="O115" s="45"/>
      <c r="P115" s="133">
        <f>N115+O115</f>
        <v>18457590</v>
      </c>
      <c r="Q115" s="40"/>
      <c r="R115" s="40"/>
      <c r="S115" s="39"/>
      <c r="T115" s="39"/>
      <c r="U115" s="40"/>
      <c r="V115" s="40"/>
      <c r="W115" s="40"/>
      <c r="X115" s="40"/>
      <c r="Y115" s="40"/>
      <c r="Z115" s="40"/>
      <c r="AA115" s="40"/>
      <c r="AB115" s="41"/>
      <c r="AC115" s="39"/>
      <c r="AD115" s="39"/>
      <c r="AE115" s="39"/>
      <c r="AF115" s="39"/>
      <c r="AG115" s="39"/>
      <c r="AH115" s="39"/>
      <c r="AI115" s="39"/>
      <c r="AJ115" s="42"/>
      <c r="AK115" s="195" t="s">
        <v>616</v>
      </c>
      <c r="AL115" s="141"/>
      <c r="AM115" s="173">
        <v>2</v>
      </c>
      <c r="AN115" s="178">
        <f t="shared" si="61"/>
        <v>172.8424</v>
      </c>
      <c r="AO115" s="198"/>
      <c r="AP115" s="199"/>
      <c r="AQ115" s="141"/>
      <c r="AR115" s="200"/>
      <c r="AS115" s="200"/>
      <c r="AT115" s="201"/>
      <c r="AU115" s="203">
        <f t="shared" si="26"/>
        <v>0</v>
      </c>
    </row>
    <row r="116" spans="1:47" ht="96.75" hidden="1" thickBot="1" x14ac:dyDescent="0.3">
      <c r="A116" s="39"/>
      <c r="B116" s="166" t="s">
        <v>514</v>
      </c>
      <c r="C116" s="44" t="s">
        <v>69</v>
      </c>
      <c r="D116" s="44" t="s">
        <v>97</v>
      </c>
      <c r="E116" s="44" t="s">
        <v>33</v>
      </c>
      <c r="F116" s="204" t="s">
        <v>569</v>
      </c>
      <c r="G116" s="44">
        <v>149774067</v>
      </c>
      <c r="H116" s="168" t="s">
        <v>570</v>
      </c>
      <c r="I116" s="167"/>
      <c r="J116" s="132">
        <v>0</v>
      </c>
      <c r="K116" s="132">
        <v>1000</v>
      </c>
      <c r="L116" s="52">
        <f>(K116-J116)/1000</f>
        <v>1</v>
      </c>
      <c r="M116" s="51">
        <v>3</v>
      </c>
      <c r="N116" s="45">
        <v>9000125</v>
      </c>
      <c r="O116" s="45">
        <v>312627</v>
      </c>
      <c r="P116" s="133">
        <f>N116+O116</f>
        <v>9312752</v>
      </c>
      <c r="Q116" s="40"/>
      <c r="R116" s="40"/>
      <c r="S116" s="39"/>
      <c r="T116" s="39"/>
      <c r="U116" s="40"/>
      <c r="V116" s="40"/>
      <c r="W116" s="40"/>
      <c r="X116" s="40"/>
      <c r="Y116" s="40"/>
      <c r="Z116" s="40"/>
      <c r="AA116" s="40"/>
      <c r="AB116" s="41"/>
      <c r="AC116" s="39"/>
      <c r="AD116" s="39"/>
      <c r="AE116" s="39"/>
      <c r="AF116" s="39"/>
      <c r="AG116" s="39"/>
      <c r="AH116" s="39"/>
      <c r="AI116" s="39"/>
      <c r="AJ116" s="42"/>
      <c r="AK116" s="195" t="s">
        <v>616</v>
      </c>
      <c r="AL116" s="141"/>
      <c r="AM116" s="173">
        <v>1</v>
      </c>
      <c r="AN116" s="178">
        <f t="shared" si="61"/>
        <v>86.421199999999999</v>
      </c>
      <c r="AO116" s="198"/>
      <c r="AP116" s="199"/>
      <c r="AQ116" s="141"/>
      <c r="AR116" s="200"/>
      <c r="AS116" s="200"/>
      <c r="AT116" s="201"/>
      <c r="AU116" s="203">
        <f t="shared" si="26"/>
        <v>0</v>
      </c>
    </row>
    <row r="117" spans="1:47" ht="96.75" hidden="1" thickBot="1" x14ac:dyDescent="0.3">
      <c r="A117" s="39"/>
      <c r="B117" s="166" t="s">
        <v>514</v>
      </c>
      <c r="C117" s="220" t="s">
        <v>69</v>
      </c>
      <c r="D117" s="220" t="s">
        <v>84</v>
      </c>
      <c r="E117" s="220" t="s">
        <v>578</v>
      </c>
      <c r="F117" s="204" t="s">
        <v>595</v>
      </c>
      <c r="G117" s="220">
        <v>149944076</v>
      </c>
      <c r="H117" s="232" t="s">
        <v>594</v>
      </c>
      <c r="I117" s="233"/>
      <c r="J117" s="231"/>
      <c r="K117" s="231"/>
      <c r="L117" s="207">
        <v>4</v>
      </c>
      <c r="M117" s="226"/>
      <c r="N117" s="227"/>
      <c r="O117" s="227"/>
      <c r="P117" s="228">
        <v>1981199</v>
      </c>
      <c r="Q117" s="40"/>
      <c r="R117" s="40"/>
      <c r="S117" s="39"/>
      <c r="T117" s="39"/>
      <c r="U117" s="40"/>
      <c r="V117" s="40"/>
      <c r="W117" s="40"/>
      <c r="X117" s="40"/>
      <c r="Y117" s="40"/>
      <c r="Z117" s="40"/>
      <c r="AA117" s="40"/>
      <c r="AB117" s="41"/>
      <c r="AC117" s="39"/>
      <c r="AD117" s="39"/>
      <c r="AE117" s="39"/>
      <c r="AF117" s="39"/>
      <c r="AG117" s="39"/>
      <c r="AH117" s="39"/>
      <c r="AI117" s="39"/>
      <c r="AJ117" s="42"/>
      <c r="AK117" s="195" t="s">
        <v>765</v>
      </c>
      <c r="AL117" s="141"/>
      <c r="AM117" s="173">
        <v>3</v>
      </c>
      <c r="AN117" s="178">
        <f t="shared" si="61"/>
        <v>259.2636</v>
      </c>
      <c r="AO117" s="198"/>
      <c r="AP117" s="199"/>
      <c r="AQ117" s="141"/>
      <c r="AR117" s="200"/>
      <c r="AS117" s="200"/>
      <c r="AT117" s="201"/>
      <c r="AU117" s="203">
        <f t="shared" si="26"/>
        <v>0</v>
      </c>
    </row>
    <row r="118" spans="1:47" ht="84.75" hidden="1" thickBot="1" x14ac:dyDescent="0.3">
      <c r="A118" s="39"/>
      <c r="B118" s="166" t="s">
        <v>514</v>
      </c>
      <c r="C118" s="220" t="s">
        <v>69</v>
      </c>
      <c r="D118" s="220" t="s">
        <v>14</v>
      </c>
      <c r="E118" s="220" t="s">
        <v>578</v>
      </c>
      <c r="F118" s="204" t="s">
        <v>596</v>
      </c>
      <c r="G118" s="220">
        <v>149525026</v>
      </c>
      <c r="H118" s="232" t="s">
        <v>597</v>
      </c>
      <c r="I118" s="233"/>
      <c r="J118" s="231"/>
      <c r="K118" s="231"/>
      <c r="L118" s="207">
        <v>1.65</v>
      </c>
      <c r="M118" s="226"/>
      <c r="N118" s="227"/>
      <c r="O118" s="227"/>
      <c r="P118" s="228">
        <v>1114033</v>
      </c>
      <c r="Q118" s="40"/>
      <c r="R118" s="40"/>
      <c r="S118" s="39"/>
      <c r="T118" s="39"/>
      <c r="U118" s="40"/>
      <c r="V118" s="40"/>
      <c r="W118" s="40"/>
      <c r="X118" s="40"/>
      <c r="Y118" s="40"/>
      <c r="Z118" s="40"/>
      <c r="AA118" s="40"/>
      <c r="AB118" s="41"/>
      <c r="AC118" s="39"/>
      <c r="AD118" s="39"/>
      <c r="AE118" s="39"/>
      <c r="AF118" s="39"/>
      <c r="AG118" s="39"/>
      <c r="AH118" s="39"/>
      <c r="AI118" s="39"/>
      <c r="AJ118" s="42"/>
      <c r="AK118" s="195" t="s">
        <v>671</v>
      </c>
      <c r="AL118" s="141"/>
      <c r="AM118" s="173"/>
      <c r="AN118" s="178"/>
      <c r="AO118" s="198"/>
      <c r="AP118" s="199"/>
      <c r="AQ118" s="141"/>
      <c r="AR118" s="200"/>
      <c r="AS118" s="200"/>
      <c r="AT118" s="201"/>
      <c r="AU118" s="203"/>
    </row>
    <row r="119" spans="1:47" ht="15.75" hidden="1" thickBot="1" x14ac:dyDescent="0.3">
      <c r="A119" s="39"/>
      <c r="B119" s="39"/>
      <c r="C119" s="32" t="s">
        <v>69</v>
      </c>
      <c r="D119" s="32" t="s">
        <v>84</v>
      </c>
      <c r="E119" s="32" t="s">
        <v>33</v>
      </c>
      <c r="F119" s="33"/>
      <c r="G119" s="32">
        <v>149944136</v>
      </c>
      <c r="H119" s="35" t="s">
        <v>237</v>
      </c>
      <c r="I119" s="40"/>
      <c r="J119" s="20"/>
      <c r="K119" s="20"/>
      <c r="L119" s="46"/>
      <c r="M119" s="36"/>
      <c r="N119" s="37"/>
      <c r="O119" s="37"/>
      <c r="P119" s="38"/>
      <c r="Q119" s="40"/>
      <c r="R119" s="40"/>
      <c r="S119" s="39"/>
      <c r="T119" s="39"/>
      <c r="U119" s="40"/>
      <c r="V119" s="40"/>
      <c r="W119" s="40"/>
      <c r="X119" s="40"/>
      <c r="Y119" s="40"/>
      <c r="Z119" s="40"/>
      <c r="AA119" s="40"/>
      <c r="AB119" s="41"/>
      <c r="AC119" s="39"/>
      <c r="AD119" s="39"/>
      <c r="AE119" s="39"/>
      <c r="AF119" s="39"/>
      <c r="AG119" s="39"/>
      <c r="AH119" s="39"/>
      <c r="AI119" s="39"/>
      <c r="AJ119" s="42"/>
      <c r="AK119" s="16"/>
      <c r="AL119" s="141"/>
      <c r="AM119" s="173">
        <v>3</v>
      </c>
      <c r="AN119" s="178">
        <f t="shared" si="61"/>
        <v>259.2636</v>
      </c>
      <c r="AO119" s="198"/>
      <c r="AP119" s="199"/>
      <c r="AQ119" s="141"/>
      <c r="AR119" s="200"/>
      <c r="AS119" s="200"/>
      <c r="AT119" s="201"/>
      <c r="AU119" s="203">
        <f t="shared" si="26"/>
        <v>0</v>
      </c>
    </row>
    <row r="120" spans="1:47" ht="48.75" hidden="1" thickBot="1" x14ac:dyDescent="0.3">
      <c r="A120" s="39"/>
      <c r="B120" s="166" t="s">
        <v>514</v>
      </c>
      <c r="C120" s="44" t="s">
        <v>69</v>
      </c>
      <c r="D120" s="44" t="s">
        <v>238</v>
      </c>
      <c r="E120" s="44" t="s">
        <v>33</v>
      </c>
      <c r="F120" s="204" t="s">
        <v>576</v>
      </c>
      <c r="G120" s="44">
        <v>149795038</v>
      </c>
      <c r="H120" s="168" t="s">
        <v>575</v>
      </c>
      <c r="I120" s="167"/>
      <c r="J120" s="132">
        <v>1000</v>
      </c>
      <c r="K120" s="132">
        <v>2000</v>
      </c>
      <c r="L120" s="52">
        <f>(K120-J120)/1000</f>
        <v>1</v>
      </c>
      <c r="M120" s="51"/>
      <c r="N120" s="45">
        <v>7923918</v>
      </c>
      <c r="O120" s="45"/>
      <c r="P120" s="133">
        <f>N120+O120</f>
        <v>7923918</v>
      </c>
      <c r="Q120" s="40"/>
      <c r="R120" s="40"/>
      <c r="S120" s="39"/>
      <c r="T120" s="39"/>
      <c r="U120" s="40"/>
      <c r="V120" s="40"/>
      <c r="W120" s="40"/>
      <c r="X120" s="40"/>
      <c r="Y120" s="40"/>
      <c r="Z120" s="40"/>
      <c r="AA120" s="40"/>
      <c r="AB120" s="41"/>
      <c r="AC120" s="39"/>
      <c r="AD120" s="39"/>
      <c r="AE120" s="39"/>
      <c r="AF120" s="39"/>
      <c r="AG120" s="39"/>
      <c r="AH120" s="39"/>
      <c r="AI120" s="39"/>
      <c r="AJ120" s="42"/>
      <c r="AK120" s="195" t="s">
        <v>616</v>
      </c>
      <c r="AL120" s="141"/>
      <c r="AM120" s="173">
        <v>1</v>
      </c>
      <c r="AN120" s="178">
        <f t="shared" si="61"/>
        <v>86.421199999999999</v>
      </c>
      <c r="AO120" s="198"/>
      <c r="AP120" s="199"/>
      <c r="AQ120" s="141"/>
      <c r="AR120" s="200"/>
      <c r="AS120" s="200"/>
      <c r="AT120" s="201"/>
      <c r="AU120" s="203">
        <f t="shared" si="26"/>
        <v>0</v>
      </c>
    </row>
    <row r="121" spans="1:47" ht="36.75" hidden="1" thickBot="1" x14ac:dyDescent="0.3">
      <c r="A121" s="39"/>
      <c r="B121" s="39"/>
      <c r="C121" s="32" t="s">
        <v>69</v>
      </c>
      <c r="D121" s="32" t="s">
        <v>238</v>
      </c>
      <c r="E121" s="32" t="s">
        <v>33</v>
      </c>
      <c r="F121" s="33"/>
      <c r="G121" s="32">
        <v>149795077</v>
      </c>
      <c r="H121" s="35" t="s">
        <v>239</v>
      </c>
      <c r="I121" s="40"/>
      <c r="J121" s="20"/>
      <c r="K121" s="20"/>
      <c r="L121" s="46"/>
      <c r="M121" s="36"/>
      <c r="N121" s="37"/>
      <c r="O121" s="37"/>
      <c r="P121" s="38"/>
      <c r="Q121" s="40"/>
      <c r="R121" s="40"/>
      <c r="S121" s="39"/>
      <c r="T121" s="39"/>
      <c r="U121" s="40"/>
      <c r="V121" s="40"/>
      <c r="W121" s="40"/>
      <c r="X121" s="40"/>
      <c r="Y121" s="40"/>
      <c r="Z121" s="40"/>
      <c r="AA121" s="40"/>
      <c r="AB121" s="41"/>
      <c r="AC121" s="39"/>
      <c r="AD121" s="39"/>
      <c r="AE121" s="39"/>
      <c r="AF121" s="39"/>
      <c r="AG121" s="39"/>
      <c r="AH121" s="39"/>
      <c r="AI121" s="39"/>
      <c r="AJ121" s="42"/>
      <c r="AK121" s="16"/>
      <c r="AL121" s="141"/>
      <c r="AM121" s="173">
        <v>2.2000000000000002</v>
      </c>
      <c r="AN121" s="178">
        <f t="shared" si="61"/>
        <v>190.12664000000001</v>
      </c>
      <c r="AO121" s="198"/>
      <c r="AP121" s="199"/>
      <c r="AQ121" s="141"/>
      <c r="AR121" s="200"/>
      <c r="AS121" s="200"/>
      <c r="AT121" s="201"/>
      <c r="AU121" s="203">
        <f t="shared" si="26"/>
        <v>0</v>
      </c>
    </row>
    <row r="122" spans="1:47" ht="60.75" hidden="1" thickBot="1" x14ac:dyDescent="0.3">
      <c r="A122" s="39"/>
      <c r="B122" s="166" t="s">
        <v>514</v>
      </c>
      <c r="C122" s="32" t="s">
        <v>69</v>
      </c>
      <c r="D122" s="32" t="s">
        <v>238</v>
      </c>
      <c r="E122" s="32" t="s">
        <v>33</v>
      </c>
      <c r="F122" s="164" t="s">
        <v>538</v>
      </c>
      <c r="G122" s="44">
        <v>149794017</v>
      </c>
      <c r="H122" s="60" t="s">
        <v>539</v>
      </c>
      <c r="I122" s="71" t="s">
        <v>553</v>
      </c>
      <c r="J122" s="46">
        <v>1000</v>
      </c>
      <c r="K122" s="46">
        <v>3000</v>
      </c>
      <c r="L122" s="46">
        <f t="shared" ref="L122:L124" si="62">(K122-J122)/1000</f>
        <v>2</v>
      </c>
      <c r="M122" s="36"/>
      <c r="N122" s="37">
        <v>17170453</v>
      </c>
      <c r="O122" s="37"/>
      <c r="P122" s="38">
        <f t="shared" ref="P122:P124" si="63">O122+N122</f>
        <v>17170453</v>
      </c>
      <c r="Q122" s="72">
        <v>15980384.43</v>
      </c>
      <c r="R122" s="72"/>
      <c r="S122" s="39">
        <f t="shared" ref="S122" si="64">Q122+R122</f>
        <v>15980384.43</v>
      </c>
      <c r="T122" s="39"/>
      <c r="U122" s="39"/>
      <c r="V122" s="73">
        <v>43887</v>
      </c>
      <c r="W122" s="73">
        <v>43906</v>
      </c>
      <c r="X122" s="73">
        <v>43974</v>
      </c>
      <c r="Y122" s="73">
        <v>44338</v>
      </c>
      <c r="Z122" s="40"/>
      <c r="AA122" s="73">
        <v>44330</v>
      </c>
      <c r="AB122" s="41">
        <v>0</v>
      </c>
      <c r="AC122" s="39"/>
      <c r="AD122" s="39"/>
      <c r="AE122" s="39"/>
      <c r="AF122" s="39"/>
      <c r="AG122" s="39"/>
      <c r="AH122" s="39"/>
      <c r="AI122" s="39"/>
      <c r="AJ122" s="42"/>
      <c r="AK122" s="7" t="s">
        <v>600</v>
      </c>
      <c r="AL122" s="141"/>
      <c r="AM122" s="173">
        <v>2</v>
      </c>
      <c r="AN122" s="178">
        <f t="shared" si="61"/>
        <v>172.8424</v>
      </c>
      <c r="AO122" s="198">
        <f t="shared" ref="AO122" si="65">Y122-W122</f>
        <v>432</v>
      </c>
      <c r="AP122" s="199">
        <f t="shared" ref="AP122" si="66">$AP$5/(Y122-W122)</f>
        <v>0.23148148148148148</v>
      </c>
      <c r="AQ122" s="141">
        <f t="shared" ref="AQ122" ca="1" si="67">$AQ$5-W122</f>
        <v>300</v>
      </c>
      <c r="AR122" s="200">
        <f t="shared" ref="AR122" ca="1" si="68">(AQ122*AP122)/100</f>
        <v>0.69444444444444442</v>
      </c>
      <c r="AS122" s="200">
        <f t="shared" ca="1" si="40"/>
        <v>0.69444444444444442</v>
      </c>
      <c r="AT122" s="201">
        <f t="shared" si="33"/>
        <v>0</v>
      </c>
      <c r="AU122" s="203">
        <f t="shared" ca="1" si="26"/>
        <v>0.69444444444444442</v>
      </c>
    </row>
    <row r="123" spans="1:47" ht="84.75" hidden="1" thickBot="1" x14ac:dyDescent="0.3">
      <c r="A123" s="39"/>
      <c r="B123" s="166" t="s">
        <v>514</v>
      </c>
      <c r="C123" s="32" t="s">
        <v>69</v>
      </c>
      <c r="D123" s="32" t="s">
        <v>19</v>
      </c>
      <c r="E123" s="32" t="s">
        <v>35</v>
      </c>
      <c r="F123" s="33" t="s">
        <v>544</v>
      </c>
      <c r="G123" s="32">
        <v>149064029</v>
      </c>
      <c r="H123" s="35" t="s">
        <v>543</v>
      </c>
      <c r="I123" s="40"/>
      <c r="J123" s="20">
        <v>1200</v>
      </c>
      <c r="K123" s="20">
        <v>2250</v>
      </c>
      <c r="L123" s="46">
        <f t="shared" si="62"/>
        <v>1.05</v>
      </c>
      <c r="M123" s="36">
        <v>2.5</v>
      </c>
      <c r="N123" s="37">
        <v>5160645</v>
      </c>
      <c r="O123" s="37">
        <v>758362</v>
      </c>
      <c r="P123" s="38">
        <f t="shared" si="63"/>
        <v>5919007</v>
      </c>
      <c r="Q123" s="72">
        <v>5172960.88</v>
      </c>
      <c r="R123" s="40"/>
      <c r="S123" s="39">
        <f t="shared" ref="S123" si="69">Q123+R123</f>
        <v>5172960.88</v>
      </c>
      <c r="T123" s="39"/>
      <c r="U123" s="40"/>
      <c r="V123" s="73">
        <v>44169</v>
      </c>
      <c r="W123" s="73">
        <v>43942</v>
      </c>
      <c r="X123" s="73">
        <v>43966</v>
      </c>
      <c r="Y123" s="73">
        <v>44453</v>
      </c>
      <c r="Z123" s="73"/>
      <c r="AA123" s="73">
        <v>44444</v>
      </c>
      <c r="AB123" s="41">
        <v>0.7</v>
      </c>
      <c r="AC123" s="212">
        <v>3000000</v>
      </c>
      <c r="AD123" s="39">
        <v>0</v>
      </c>
      <c r="AE123" s="39">
        <f t="shared" ref="AE123" si="70">AC123+AD123</f>
        <v>3000000</v>
      </c>
      <c r="AF123" s="39">
        <v>0</v>
      </c>
      <c r="AG123" s="39">
        <v>0</v>
      </c>
      <c r="AH123" s="39">
        <f t="shared" ref="AH123" si="71">AF123+AG123</f>
        <v>0</v>
      </c>
      <c r="AI123" s="39">
        <f t="shared" ref="AI123" si="72">AE123+AH123</f>
        <v>3000000</v>
      </c>
      <c r="AJ123" s="41">
        <f>AI123/S123</f>
        <v>0.57993865981062664</v>
      </c>
      <c r="AK123" s="146" t="s">
        <v>657</v>
      </c>
      <c r="AL123" s="141"/>
      <c r="AM123" s="173">
        <v>1.05</v>
      </c>
      <c r="AN123" s="173">
        <f t="shared" ref="AN123:AN124" si="73">AM123*57.96</f>
        <v>60.858000000000004</v>
      </c>
      <c r="AO123" s="198"/>
      <c r="AP123" s="199"/>
      <c r="AQ123" s="141"/>
      <c r="AR123" s="200"/>
      <c r="AS123" s="200"/>
      <c r="AT123" s="201"/>
      <c r="AU123" s="203">
        <f t="shared" si="26"/>
        <v>0</v>
      </c>
    </row>
    <row r="124" spans="1:47" ht="96.75" hidden="1" thickBot="1" x14ac:dyDescent="0.3">
      <c r="A124" s="39"/>
      <c r="B124" s="247" t="s">
        <v>685</v>
      </c>
      <c r="C124" s="44" t="s">
        <v>69</v>
      </c>
      <c r="D124" s="44" t="s">
        <v>97</v>
      </c>
      <c r="E124" s="44" t="s">
        <v>33</v>
      </c>
      <c r="F124" s="248" t="s">
        <v>683</v>
      </c>
      <c r="G124" s="44"/>
      <c r="H124" s="168" t="s">
        <v>682</v>
      </c>
      <c r="I124" s="167"/>
      <c r="J124" s="132">
        <v>0</v>
      </c>
      <c r="K124" s="132">
        <v>1580</v>
      </c>
      <c r="L124" s="52">
        <f t="shared" si="62"/>
        <v>1.58</v>
      </c>
      <c r="M124" s="51">
        <v>1</v>
      </c>
      <c r="N124" s="45">
        <v>13888297</v>
      </c>
      <c r="O124" s="45">
        <v>101493</v>
      </c>
      <c r="P124" s="133">
        <f t="shared" si="63"/>
        <v>13989790</v>
      </c>
      <c r="Q124" s="72"/>
      <c r="R124" s="40"/>
      <c r="S124" s="39"/>
      <c r="T124" s="39"/>
      <c r="U124" s="40"/>
      <c r="V124" s="73"/>
      <c r="W124" s="73"/>
      <c r="X124" s="73"/>
      <c r="Y124" s="73"/>
      <c r="Z124" s="73"/>
      <c r="AA124" s="73"/>
      <c r="AB124" s="41"/>
      <c r="AC124" s="39"/>
      <c r="AD124" s="39"/>
      <c r="AE124" s="39"/>
      <c r="AF124" s="39"/>
      <c r="AG124" s="39"/>
      <c r="AH124" s="39"/>
      <c r="AI124" s="39"/>
      <c r="AJ124" s="42"/>
      <c r="AK124" s="11" t="s">
        <v>684</v>
      </c>
      <c r="AL124" s="141"/>
      <c r="AM124" s="173">
        <v>1.5</v>
      </c>
      <c r="AN124" s="173">
        <f t="shared" si="73"/>
        <v>86.94</v>
      </c>
      <c r="AO124" s="198"/>
      <c r="AP124" s="199"/>
      <c r="AQ124" s="141"/>
      <c r="AR124" s="200"/>
      <c r="AS124" s="200"/>
      <c r="AT124" s="201"/>
      <c r="AU124" s="203">
        <f t="shared" si="26"/>
        <v>0</v>
      </c>
    </row>
    <row r="125" spans="1:47" ht="15.75" hidden="1" thickBot="1" x14ac:dyDescent="0.3">
      <c r="A125" s="39"/>
      <c r="B125" s="39"/>
      <c r="C125" s="32" t="s">
        <v>69</v>
      </c>
      <c r="D125" s="32" t="s">
        <v>97</v>
      </c>
      <c r="E125" s="32" t="s">
        <v>192</v>
      </c>
      <c r="F125" s="33"/>
      <c r="G125" s="32"/>
      <c r="H125" s="35" t="s">
        <v>240</v>
      </c>
      <c r="I125" s="40"/>
      <c r="J125" s="20"/>
      <c r="K125" s="20"/>
      <c r="L125" s="46"/>
      <c r="M125" s="36"/>
      <c r="N125" s="37"/>
      <c r="O125" s="37"/>
      <c r="P125" s="38"/>
      <c r="Q125" s="40"/>
      <c r="R125" s="40"/>
      <c r="S125" s="39"/>
      <c r="T125" s="39"/>
      <c r="U125" s="40"/>
      <c r="V125" s="40"/>
      <c r="W125" s="40"/>
      <c r="X125" s="40"/>
      <c r="Y125" s="40"/>
      <c r="Z125" s="40"/>
      <c r="AA125" s="40"/>
      <c r="AB125" s="41"/>
      <c r="AC125" s="39"/>
      <c r="AD125" s="39"/>
      <c r="AE125" s="39"/>
      <c r="AF125" s="39"/>
      <c r="AG125" s="39"/>
      <c r="AH125" s="39"/>
      <c r="AI125" s="39"/>
      <c r="AJ125" s="42"/>
      <c r="AK125" s="16"/>
      <c r="AL125" s="141"/>
      <c r="AM125" s="182"/>
      <c r="AN125" s="182">
        <v>62.7</v>
      </c>
      <c r="AO125" s="198"/>
      <c r="AP125" s="199"/>
      <c r="AQ125" s="141"/>
      <c r="AR125" s="200"/>
      <c r="AS125" s="200"/>
      <c r="AT125" s="201"/>
      <c r="AU125" s="203">
        <f t="shared" si="26"/>
        <v>0</v>
      </c>
    </row>
    <row r="126" spans="1:47" ht="15.75" hidden="1" thickBot="1" x14ac:dyDescent="0.3">
      <c r="A126" s="39"/>
      <c r="B126" s="39"/>
      <c r="C126" s="32" t="s">
        <v>69</v>
      </c>
      <c r="D126" s="32" t="s">
        <v>70</v>
      </c>
      <c r="E126" s="32" t="s">
        <v>192</v>
      </c>
      <c r="F126" s="33"/>
      <c r="G126" s="32"/>
      <c r="H126" s="35" t="s">
        <v>241</v>
      </c>
      <c r="I126" s="40"/>
      <c r="J126" s="20"/>
      <c r="K126" s="20"/>
      <c r="L126" s="46"/>
      <c r="M126" s="36"/>
      <c r="N126" s="37"/>
      <c r="O126" s="37"/>
      <c r="P126" s="38"/>
      <c r="Q126" s="40"/>
      <c r="R126" s="40"/>
      <c r="S126" s="39"/>
      <c r="T126" s="39"/>
      <c r="U126" s="40"/>
      <c r="V126" s="40"/>
      <c r="W126" s="40"/>
      <c r="X126" s="40"/>
      <c r="Y126" s="40"/>
      <c r="Z126" s="40"/>
      <c r="AA126" s="40"/>
      <c r="AB126" s="41"/>
      <c r="AC126" s="39"/>
      <c r="AD126" s="39"/>
      <c r="AE126" s="39"/>
      <c r="AF126" s="39"/>
      <c r="AG126" s="39"/>
      <c r="AH126" s="39"/>
      <c r="AI126" s="39"/>
      <c r="AJ126" s="42"/>
      <c r="AK126" s="16"/>
      <c r="AL126" s="141"/>
      <c r="AM126" s="182"/>
      <c r="AN126" s="182">
        <v>62.7</v>
      </c>
      <c r="AO126" s="198"/>
      <c r="AP126" s="199"/>
      <c r="AQ126" s="141"/>
      <c r="AR126" s="200"/>
      <c r="AS126" s="200"/>
      <c r="AT126" s="201"/>
      <c r="AU126" s="203">
        <f t="shared" si="26"/>
        <v>0</v>
      </c>
    </row>
    <row r="127" spans="1:47" ht="15.75" hidden="1" thickBot="1" x14ac:dyDescent="0.3">
      <c r="A127" s="39"/>
      <c r="B127" s="39"/>
      <c r="C127" s="32" t="s">
        <v>69</v>
      </c>
      <c r="D127" s="32" t="s">
        <v>70</v>
      </c>
      <c r="E127" s="32" t="s">
        <v>192</v>
      </c>
      <c r="F127" s="33"/>
      <c r="G127" s="32"/>
      <c r="H127" s="35" t="s">
        <v>242</v>
      </c>
      <c r="I127" s="40"/>
      <c r="J127" s="20"/>
      <c r="K127" s="20"/>
      <c r="L127" s="46"/>
      <c r="M127" s="36"/>
      <c r="N127" s="37"/>
      <c r="O127" s="37"/>
      <c r="P127" s="38"/>
      <c r="Q127" s="40"/>
      <c r="R127" s="40"/>
      <c r="S127" s="39"/>
      <c r="T127" s="39"/>
      <c r="U127" s="40"/>
      <c r="V127" s="40"/>
      <c r="W127" s="40"/>
      <c r="X127" s="40"/>
      <c r="Y127" s="40"/>
      <c r="Z127" s="40"/>
      <c r="AA127" s="40"/>
      <c r="AB127" s="41"/>
      <c r="AC127" s="39"/>
      <c r="AD127" s="39"/>
      <c r="AE127" s="39"/>
      <c r="AF127" s="39"/>
      <c r="AG127" s="39"/>
      <c r="AH127" s="39"/>
      <c r="AI127" s="39"/>
      <c r="AJ127" s="42"/>
      <c r="AK127" s="16"/>
      <c r="AL127" s="141"/>
      <c r="AM127" s="182"/>
      <c r="AN127" s="182">
        <v>62.7</v>
      </c>
      <c r="AO127" s="198"/>
      <c r="AP127" s="199"/>
      <c r="AQ127" s="141"/>
      <c r="AR127" s="200"/>
      <c r="AS127" s="200"/>
      <c r="AT127" s="201"/>
      <c r="AU127" s="203">
        <f t="shared" si="26"/>
        <v>0</v>
      </c>
    </row>
    <row r="128" spans="1:47" ht="15.75" hidden="1" thickBot="1" x14ac:dyDescent="0.3">
      <c r="A128" s="39"/>
      <c r="B128" s="39"/>
      <c r="C128" s="32" t="s">
        <v>69</v>
      </c>
      <c r="D128" s="32" t="s">
        <v>70</v>
      </c>
      <c r="E128" s="32" t="s">
        <v>192</v>
      </c>
      <c r="F128" s="33"/>
      <c r="G128" s="32"/>
      <c r="H128" s="35" t="s">
        <v>243</v>
      </c>
      <c r="I128" s="40"/>
      <c r="J128" s="20"/>
      <c r="K128" s="20"/>
      <c r="L128" s="46"/>
      <c r="M128" s="36"/>
      <c r="N128" s="37"/>
      <c r="O128" s="37"/>
      <c r="P128" s="38"/>
      <c r="Q128" s="40"/>
      <c r="R128" s="40"/>
      <c r="S128" s="39"/>
      <c r="T128" s="39"/>
      <c r="U128" s="40"/>
      <c r="V128" s="40"/>
      <c r="W128" s="40"/>
      <c r="X128" s="40"/>
      <c r="Y128" s="40"/>
      <c r="Z128" s="40"/>
      <c r="AA128" s="40"/>
      <c r="AB128" s="41"/>
      <c r="AC128" s="39"/>
      <c r="AD128" s="39"/>
      <c r="AE128" s="39"/>
      <c r="AF128" s="39"/>
      <c r="AG128" s="39"/>
      <c r="AH128" s="39"/>
      <c r="AI128" s="39"/>
      <c r="AJ128" s="42"/>
      <c r="AK128" s="16"/>
      <c r="AL128" s="141"/>
      <c r="AM128" s="182"/>
      <c r="AN128" s="182">
        <v>62.7</v>
      </c>
      <c r="AO128" s="198"/>
      <c r="AP128" s="199"/>
      <c r="AQ128" s="141"/>
      <c r="AR128" s="200"/>
      <c r="AS128" s="200"/>
      <c r="AT128" s="201"/>
      <c r="AU128" s="203">
        <f t="shared" si="26"/>
        <v>0</v>
      </c>
    </row>
    <row r="129" spans="1:47" ht="15.75" hidden="1" thickBot="1" x14ac:dyDescent="0.3">
      <c r="A129" s="39"/>
      <c r="B129" s="39"/>
      <c r="C129" s="32" t="s">
        <v>69</v>
      </c>
      <c r="D129" s="32" t="s">
        <v>84</v>
      </c>
      <c r="E129" s="32" t="s">
        <v>192</v>
      </c>
      <c r="F129" s="33"/>
      <c r="G129" s="32"/>
      <c r="H129" s="35" t="s">
        <v>244</v>
      </c>
      <c r="I129" s="40"/>
      <c r="J129" s="20"/>
      <c r="K129" s="20"/>
      <c r="L129" s="46"/>
      <c r="M129" s="36"/>
      <c r="N129" s="37"/>
      <c r="O129" s="37"/>
      <c r="P129" s="38"/>
      <c r="Q129" s="40"/>
      <c r="R129" s="40"/>
      <c r="S129" s="39"/>
      <c r="T129" s="39"/>
      <c r="U129" s="40"/>
      <c r="V129" s="40"/>
      <c r="W129" s="40"/>
      <c r="X129" s="40"/>
      <c r="Y129" s="40"/>
      <c r="Z129" s="40"/>
      <c r="AA129" s="40"/>
      <c r="AB129" s="41"/>
      <c r="AC129" s="39"/>
      <c r="AD129" s="39"/>
      <c r="AE129" s="39"/>
      <c r="AF129" s="39"/>
      <c r="AG129" s="39"/>
      <c r="AH129" s="39"/>
      <c r="AI129" s="39"/>
      <c r="AJ129" s="42"/>
      <c r="AK129" s="16"/>
      <c r="AL129" s="141"/>
      <c r="AM129" s="182"/>
      <c r="AN129" s="182">
        <v>62.7</v>
      </c>
      <c r="AO129" s="198"/>
      <c r="AP129" s="199"/>
      <c r="AQ129" s="141"/>
      <c r="AR129" s="200"/>
      <c r="AS129" s="200"/>
      <c r="AT129" s="201"/>
      <c r="AU129" s="203">
        <f t="shared" si="26"/>
        <v>0</v>
      </c>
    </row>
    <row r="130" spans="1:47" ht="15.75" hidden="1" thickBot="1" x14ac:dyDescent="0.3">
      <c r="A130" s="39"/>
      <c r="B130" s="39"/>
      <c r="C130" s="32" t="s">
        <v>69</v>
      </c>
      <c r="D130" s="32" t="s">
        <v>84</v>
      </c>
      <c r="E130" s="32" t="s">
        <v>192</v>
      </c>
      <c r="F130" s="33"/>
      <c r="G130" s="32"/>
      <c r="H130" s="35" t="s">
        <v>245</v>
      </c>
      <c r="I130" s="40"/>
      <c r="J130" s="20"/>
      <c r="K130" s="20"/>
      <c r="L130" s="46"/>
      <c r="M130" s="36"/>
      <c r="N130" s="37"/>
      <c r="O130" s="37"/>
      <c r="P130" s="38"/>
      <c r="Q130" s="40"/>
      <c r="R130" s="40"/>
      <c r="S130" s="39"/>
      <c r="T130" s="39"/>
      <c r="U130" s="40"/>
      <c r="V130" s="40"/>
      <c r="W130" s="40"/>
      <c r="X130" s="40"/>
      <c r="Y130" s="40"/>
      <c r="Z130" s="40"/>
      <c r="AA130" s="40"/>
      <c r="AB130" s="41"/>
      <c r="AC130" s="39"/>
      <c r="AD130" s="39"/>
      <c r="AE130" s="39"/>
      <c r="AF130" s="39"/>
      <c r="AG130" s="39"/>
      <c r="AH130" s="39"/>
      <c r="AI130" s="39"/>
      <c r="AJ130" s="42"/>
      <c r="AK130" s="16"/>
      <c r="AL130" s="141"/>
      <c r="AM130" s="182"/>
      <c r="AN130" s="182">
        <v>62.7</v>
      </c>
      <c r="AO130" s="198"/>
      <c r="AP130" s="199"/>
      <c r="AQ130" s="141"/>
      <c r="AR130" s="200"/>
      <c r="AS130" s="200"/>
      <c r="AT130" s="201"/>
      <c r="AU130" s="203">
        <f t="shared" si="26"/>
        <v>0</v>
      </c>
    </row>
    <row r="131" spans="1:47" ht="15.75" hidden="1" thickBot="1" x14ac:dyDescent="0.3">
      <c r="A131" s="39"/>
      <c r="B131" s="39"/>
      <c r="C131" s="32" t="s">
        <v>69</v>
      </c>
      <c r="D131" s="32" t="s">
        <v>81</v>
      </c>
      <c r="E131" s="32" t="s">
        <v>192</v>
      </c>
      <c r="F131" s="33"/>
      <c r="G131" s="32"/>
      <c r="H131" s="35" t="s">
        <v>246</v>
      </c>
      <c r="I131" s="40"/>
      <c r="J131" s="20"/>
      <c r="K131" s="20"/>
      <c r="L131" s="46"/>
      <c r="M131" s="36"/>
      <c r="N131" s="37"/>
      <c r="O131" s="37"/>
      <c r="P131" s="38"/>
      <c r="Q131" s="40"/>
      <c r="R131" s="40"/>
      <c r="S131" s="39"/>
      <c r="T131" s="39"/>
      <c r="U131" s="40"/>
      <c r="V131" s="40"/>
      <c r="W131" s="40"/>
      <c r="X131" s="40"/>
      <c r="Y131" s="40"/>
      <c r="Z131" s="40"/>
      <c r="AA131" s="40"/>
      <c r="AB131" s="41"/>
      <c r="AC131" s="39"/>
      <c r="AD131" s="39"/>
      <c r="AE131" s="39"/>
      <c r="AF131" s="39"/>
      <c r="AG131" s="39"/>
      <c r="AH131" s="39"/>
      <c r="AI131" s="39"/>
      <c r="AJ131" s="42"/>
      <c r="AK131" s="16"/>
      <c r="AL131" s="141"/>
      <c r="AM131" s="182"/>
      <c r="AN131" s="182">
        <v>62.7</v>
      </c>
      <c r="AO131" s="198"/>
      <c r="AP131" s="199"/>
      <c r="AQ131" s="141"/>
      <c r="AR131" s="200"/>
      <c r="AS131" s="200"/>
      <c r="AT131" s="201"/>
      <c r="AU131" s="203">
        <f t="shared" si="26"/>
        <v>0</v>
      </c>
    </row>
    <row r="132" spans="1:47" ht="75.75" hidden="1" thickBot="1" x14ac:dyDescent="0.3">
      <c r="A132" s="39"/>
      <c r="B132" s="166" t="s">
        <v>514</v>
      </c>
      <c r="C132" s="32" t="s">
        <v>69</v>
      </c>
      <c r="D132" s="32" t="s">
        <v>14</v>
      </c>
      <c r="E132" s="32" t="s">
        <v>192</v>
      </c>
      <c r="F132" s="50" t="s">
        <v>652</v>
      </c>
      <c r="G132" s="32"/>
      <c r="H132" s="35" t="s">
        <v>598</v>
      </c>
      <c r="I132" s="40"/>
      <c r="J132" s="20"/>
      <c r="K132" s="20"/>
      <c r="L132" s="46"/>
      <c r="M132" s="36"/>
      <c r="N132" s="37"/>
      <c r="O132" s="37"/>
      <c r="P132" s="38">
        <v>9805786</v>
      </c>
      <c r="Q132" s="40"/>
      <c r="R132" s="40"/>
      <c r="S132" s="39"/>
      <c r="T132" s="39"/>
      <c r="U132" s="40"/>
      <c r="V132" s="40"/>
      <c r="W132" s="40"/>
      <c r="X132" s="40"/>
      <c r="Y132" s="40"/>
      <c r="Z132" s="40"/>
      <c r="AA132" s="40"/>
      <c r="AB132" s="41"/>
      <c r="AC132" s="39"/>
      <c r="AD132" s="39"/>
      <c r="AE132" s="39"/>
      <c r="AF132" s="39"/>
      <c r="AG132" s="39"/>
      <c r="AH132" s="39"/>
      <c r="AI132" s="39"/>
      <c r="AJ132" s="42"/>
      <c r="AK132" s="206" t="s">
        <v>656</v>
      </c>
      <c r="AL132" s="141"/>
      <c r="AM132" s="182"/>
      <c r="AN132" s="182">
        <v>62.7</v>
      </c>
      <c r="AO132" s="198"/>
      <c r="AP132" s="199"/>
      <c r="AQ132" s="141"/>
      <c r="AR132" s="200"/>
      <c r="AS132" s="200"/>
      <c r="AT132" s="201"/>
      <c r="AU132" s="203">
        <f t="shared" si="26"/>
        <v>0</v>
      </c>
    </row>
    <row r="133" spans="1:47" ht="15.75" hidden="1" thickBot="1" x14ac:dyDescent="0.3">
      <c r="A133" s="39"/>
      <c r="B133" s="39"/>
      <c r="C133" s="32" t="s">
        <v>69</v>
      </c>
      <c r="D133" s="32" t="s">
        <v>14</v>
      </c>
      <c r="E133" s="32" t="s">
        <v>192</v>
      </c>
      <c r="F133" s="33"/>
      <c r="G133" s="32"/>
      <c r="H133" s="35" t="s">
        <v>247</v>
      </c>
      <c r="I133" s="40"/>
      <c r="J133" s="20"/>
      <c r="K133" s="20"/>
      <c r="L133" s="46"/>
      <c r="M133" s="36"/>
      <c r="N133" s="37"/>
      <c r="O133" s="37"/>
      <c r="P133" s="38"/>
      <c r="Q133" s="40"/>
      <c r="R133" s="40"/>
      <c r="S133" s="39"/>
      <c r="T133" s="39"/>
      <c r="U133" s="40"/>
      <c r="V133" s="40"/>
      <c r="W133" s="40"/>
      <c r="X133" s="40"/>
      <c r="Y133" s="40"/>
      <c r="Z133" s="40"/>
      <c r="AA133" s="40"/>
      <c r="AB133" s="41"/>
      <c r="AC133" s="39"/>
      <c r="AD133" s="39"/>
      <c r="AE133" s="39"/>
      <c r="AF133" s="39"/>
      <c r="AG133" s="39"/>
      <c r="AH133" s="39"/>
      <c r="AI133" s="39"/>
      <c r="AJ133" s="42"/>
      <c r="AK133" s="16"/>
      <c r="AL133" s="141"/>
      <c r="AM133" s="182"/>
      <c r="AN133" s="182">
        <v>62.7</v>
      </c>
      <c r="AO133" s="198"/>
      <c r="AP133" s="199"/>
      <c r="AQ133" s="141"/>
      <c r="AR133" s="200"/>
      <c r="AS133" s="200"/>
      <c r="AT133" s="201"/>
      <c r="AU133" s="203">
        <f t="shared" si="26"/>
        <v>0</v>
      </c>
    </row>
    <row r="134" spans="1:47" ht="15.75" hidden="1" thickBot="1" x14ac:dyDescent="0.3">
      <c r="A134" s="39"/>
      <c r="B134" s="39"/>
      <c r="C134" s="32" t="s">
        <v>69</v>
      </c>
      <c r="D134" s="32" t="s">
        <v>97</v>
      </c>
      <c r="E134" s="32" t="s">
        <v>196</v>
      </c>
      <c r="F134" s="33"/>
      <c r="G134" s="32"/>
      <c r="H134" s="35" t="s">
        <v>248</v>
      </c>
      <c r="I134" s="40"/>
      <c r="J134" s="20"/>
      <c r="K134" s="20"/>
      <c r="L134" s="46"/>
      <c r="M134" s="36"/>
      <c r="N134" s="37"/>
      <c r="O134" s="37"/>
      <c r="P134" s="38"/>
      <c r="Q134" s="40"/>
      <c r="R134" s="40"/>
      <c r="S134" s="39"/>
      <c r="T134" s="39"/>
      <c r="U134" s="40"/>
      <c r="V134" s="40"/>
      <c r="W134" s="40"/>
      <c r="X134" s="40"/>
      <c r="Y134" s="40"/>
      <c r="Z134" s="40"/>
      <c r="AA134" s="40"/>
      <c r="AB134" s="41"/>
      <c r="AC134" s="39"/>
      <c r="AD134" s="39"/>
      <c r="AE134" s="39"/>
      <c r="AF134" s="39"/>
      <c r="AG134" s="39"/>
      <c r="AH134" s="39"/>
      <c r="AI134" s="39"/>
      <c r="AJ134" s="42"/>
      <c r="AK134" s="16"/>
      <c r="AL134" s="141"/>
      <c r="AM134" s="182"/>
      <c r="AN134" s="182">
        <v>41.77</v>
      </c>
      <c r="AO134" s="198"/>
      <c r="AP134" s="199"/>
      <c r="AQ134" s="141"/>
      <c r="AR134" s="200"/>
      <c r="AS134" s="200"/>
      <c r="AT134" s="201"/>
      <c r="AU134" s="203">
        <f t="shared" si="26"/>
        <v>0</v>
      </c>
    </row>
    <row r="135" spans="1:47" ht="15.75" hidden="1" thickBot="1" x14ac:dyDescent="0.3">
      <c r="A135" s="39"/>
      <c r="B135" s="39"/>
      <c r="C135" s="32" t="s">
        <v>69</v>
      </c>
      <c r="D135" s="32" t="s">
        <v>97</v>
      </c>
      <c r="E135" s="32" t="s">
        <v>196</v>
      </c>
      <c r="F135" s="33"/>
      <c r="G135" s="32"/>
      <c r="H135" s="35" t="s">
        <v>249</v>
      </c>
      <c r="I135" s="40"/>
      <c r="J135" s="20"/>
      <c r="K135" s="20"/>
      <c r="L135" s="46"/>
      <c r="M135" s="36"/>
      <c r="N135" s="37"/>
      <c r="O135" s="37"/>
      <c r="P135" s="38"/>
      <c r="Q135" s="40"/>
      <c r="R135" s="40"/>
      <c r="S135" s="39"/>
      <c r="T135" s="39"/>
      <c r="U135" s="40"/>
      <c r="V135" s="40"/>
      <c r="W135" s="40"/>
      <c r="X135" s="40"/>
      <c r="Y135" s="40"/>
      <c r="Z135" s="40"/>
      <c r="AA135" s="40"/>
      <c r="AB135" s="41"/>
      <c r="AC135" s="39"/>
      <c r="AD135" s="39"/>
      <c r="AE135" s="39"/>
      <c r="AF135" s="39"/>
      <c r="AG135" s="39"/>
      <c r="AH135" s="39"/>
      <c r="AI135" s="39"/>
      <c r="AJ135" s="42"/>
      <c r="AK135" s="16"/>
      <c r="AL135" s="141"/>
      <c r="AM135" s="182"/>
      <c r="AN135" s="182">
        <v>41.77</v>
      </c>
      <c r="AO135" s="198"/>
      <c r="AP135" s="199"/>
      <c r="AQ135" s="141"/>
      <c r="AR135" s="200"/>
      <c r="AS135" s="200"/>
      <c r="AT135" s="201"/>
      <c r="AU135" s="203">
        <f t="shared" si="26"/>
        <v>0</v>
      </c>
    </row>
    <row r="136" spans="1:47" ht="15.75" hidden="1" thickBot="1" x14ac:dyDescent="0.3">
      <c r="A136" s="39"/>
      <c r="B136" s="39"/>
      <c r="C136" s="32" t="s">
        <v>69</v>
      </c>
      <c r="D136" s="32" t="s">
        <v>97</v>
      </c>
      <c r="E136" s="32" t="s">
        <v>196</v>
      </c>
      <c r="F136" s="33"/>
      <c r="G136" s="32"/>
      <c r="H136" s="35" t="s">
        <v>250</v>
      </c>
      <c r="I136" s="40"/>
      <c r="J136" s="20"/>
      <c r="K136" s="20"/>
      <c r="L136" s="46"/>
      <c r="M136" s="36"/>
      <c r="N136" s="37"/>
      <c r="O136" s="37"/>
      <c r="P136" s="38"/>
      <c r="Q136" s="40"/>
      <c r="R136" s="40"/>
      <c r="S136" s="39"/>
      <c r="T136" s="39"/>
      <c r="U136" s="40"/>
      <c r="V136" s="40"/>
      <c r="W136" s="40"/>
      <c r="X136" s="40"/>
      <c r="Y136" s="40"/>
      <c r="Z136" s="40"/>
      <c r="AA136" s="40"/>
      <c r="AB136" s="41"/>
      <c r="AC136" s="39"/>
      <c r="AD136" s="39"/>
      <c r="AE136" s="39"/>
      <c r="AF136" s="39"/>
      <c r="AG136" s="39"/>
      <c r="AH136" s="39"/>
      <c r="AI136" s="39"/>
      <c r="AJ136" s="42"/>
      <c r="AK136" s="16"/>
      <c r="AL136" s="141"/>
      <c r="AM136" s="182"/>
      <c r="AN136" s="182">
        <v>41.77</v>
      </c>
      <c r="AO136" s="198"/>
      <c r="AP136" s="199"/>
      <c r="AQ136" s="141"/>
      <c r="AR136" s="200"/>
      <c r="AS136" s="200"/>
      <c r="AT136" s="201"/>
      <c r="AU136" s="203">
        <f t="shared" si="26"/>
        <v>0</v>
      </c>
    </row>
    <row r="137" spans="1:47" ht="15.75" hidden="1" thickBot="1" x14ac:dyDescent="0.3">
      <c r="A137" s="39"/>
      <c r="B137" s="39"/>
      <c r="C137" s="32" t="s">
        <v>69</v>
      </c>
      <c r="D137" s="32" t="s">
        <v>97</v>
      </c>
      <c r="E137" s="32" t="s">
        <v>196</v>
      </c>
      <c r="F137" s="33"/>
      <c r="G137" s="32"/>
      <c r="H137" s="35" t="s">
        <v>251</v>
      </c>
      <c r="I137" s="40"/>
      <c r="J137" s="20"/>
      <c r="K137" s="20"/>
      <c r="L137" s="46"/>
      <c r="M137" s="36"/>
      <c r="N137" s="37"/>
      <c r="O137" s="37"/>
      <c r="P137" s="38"/>
      <c r="Q137" s="40"/>
      <c r="R137" s="40"/>
      <c r="S137" s="39"/>
      <c r="T137" s="39"/>
      <c r="U137" s="40"/>
      <c r="V137" s="40"/>
      <c r="W137" s="40"/>
      <c r="X137" s="40"/>
      <c r="Y137" s="40"/>
      <c r="Z137" s="40"/>
      <c r="AA137" s="40"/>
      <c r="AB137" s="41"/>
      <c r="AC137" s="39"/>
      <c r="AD137" s="39"/>
      <c r="AE137" s="39"/>
      <c r="AF137" s="39"/>
      <c r="AG137" s="39"/>
      <c r="AH137" s="39"/>
      <c r="AI137" s="39"/>
      <c r="AJ137" s="42"/>
      <c r="AK137" s="16"/>
      <c r="AL137" s="141"/>
      <c r="AM137" s="182"/>
      <c r="AN137" s="182">
        <v>41.77</v>
      </c>
      <c r="AO137" s="198"/>
      <c r="AP137" s="199"/>
      <c r="AQ137" s="141"/>
      <c r="AR137" s="200"/>
      <c r="AS137" s="200"/>
      <c r="AT137" s="201"/>
      <c r="AU137" s="203">
        <f t="shared" si="26"/>
        <v>0</v>
      </c>
    </row>
    <row r="138" spans="1:47" ht="15.75" hidden="1" thickBot="1" x14ac:dyDescent="0.3">
      <c r="A138" s="39"/>
      <c r="B138" s="39"/>
      <c r="C138" s="32" t="s">
        <v>69</v>
      </c>
      <c r="D138" s="32" t="s">
        <v>97</v>
      </c>
      <c r="E138" s="32" t="s">
        <v>196</v>
      </c>
      <c r="F138" s="33"/>
      <c r="G138" s="32"/>
      <c r="H138" s="35" t="s">
        <v>252</v>
      </c>
      <c r="I138" s="40"/>
      <c r="J138" s="20"/>
      <c r="K138" s="20"/>
      <c r="L138" s="46"/>
      <c r="M138" s="36"/>
      <c r="N138" s="37"/>
      <c r="O138" s="37"/>
      <c r="P138" s="38"/>
      <c r="Q138" s="40"/>
      <c r="R138" s="40"/>
      <c r="S138" s="39"/>
      <c r="T138" s="39"/>
      <c r="U138" s="40"/>
      <c r="V138" s="40"/>
      <c r="W138" s="40"/>
      <c r="X138" s="40"/>
      <c r="Y138" s="40"/>
      <c r="Z138" s="40"/>
      <c r="AA138" s="40"/>
      <c r="AB138" s="41"/>
      <c r="AC138" s="39"/>
      <c r="AD138" s="39"/>
      <c r="AE138" s="39"/>
      <c r="AF138" s="39"/>
      <c r="AG138" s="39"/>
      <c r="AH138" s="39"/>
      <c r="AI138" s="39"/>
      <c r="AJ138" s="42"/>
      <c r="AK138" s="16"/>
      <c r="AL138" s="141"/>
      <c r="AM138" s="182"/>
      <c r="AN138" s="182">
        <v>41.77</v>
      </c>
      <c r="AO138" s="198"/>
      <c r="AP138" s="199"/>
      <c r="AQ138" s="141"/>
      <c r="AR138" s="200"/>
      <c r="AS138" s="200"/>
      <c r="AT138" s="201"/>
      <c r="AU138" s="203">
        <f t="shared" si="26"/>
        <v>0</v>
      </c>
    </row>
    <row r="139" spans="1:47" ht="15.75" hidden="1" thickBot="1" x14ac:dyDescent="0.3">
      <c r="A139" s="39"/>
      <c r="B139" s="39"/>
      <c r="C139" s="32" t="s">
        <v>69</v>
      </c>
      <c r="D139" s="32" t="s">
        <v>97</v>
      </c>
      <c r="E139" s="32" t="s">
        <v>196</v>
      </c>
      <c r="F139" s="33"/>
      <c r="G139" s="32"/>
      <c r="H139" s="35" t="s">
        <v>253</v>
      </c>
      <c r="I139" s="40"/>
      <c r="J139" s="20"/>
      <c r="K139" s="20"/>
      <c r="L139" s="46"/>
      <c r="M139" s="36"/>
      <c r="N139" s="37"/>
      <c r="O139" s="37"/>
      <c r="P139" s="38"/>
      <c r="Q139" s="40"/>
      <c r="R139" s="40"/>
      <c r="S139" s="39"/>
      <c r="T139" s="39"/>
      <c r="U139" s="40"/>
      <c r="V139" s="40"/>
      <c r="W139" s="40"/>
      <c r="X139" s="40"/>
      <c r="Y139" s="40"/>
      <c r="Z139" s="40"/>
      <c r="AA139" s="40"/>
      <c r="AB139" s="41"/>
      <c r="AC139" s="39"/>
      <c r="AD139" s="39"/>
      <c r="AE139" s="39"/>
      <c r="AF139" s="39"/>
      <c r="AG139" s="39"/>
      <c r="AH139" s="39"/>
      <c r="AI139" s="39"/>
      <c r="AJ139" s="42"/>
      <c r="AK139" s="16"/>
      <c r="AL139" s="141"/>
      <c r="AM139" s="182"/>
      <c r="AN139" s="182">
        <v>41.77</v>
      </c>
      <c r="AO139" s="198"/>
      <c r="AP139" s="199"/>
      <c r="AQ139" s="141"/>
      <c r="AR139" s="200"/>
      <c r="AS139" s="200"/>
      <c r="AT139" s="201"/>
      <c r="AU139" s="203">
        <f t="shared" si="26"/>
        <v>0</v>
      </c>
    </row>
    <row r="140" spans="1:47" ht="15.75" hidden="1" thickBot="1" x14ac:dyDescent="0.3">
      <c r="A140" s="39"/>
      <c r="B140" s="39"/>
      <c r="C140" s="32" t="s">
        <v>69</v>
      </c>
      <c r="D140" s="32" t="s">
        <v>70</v>
      </c>
      <c r="E140" s="32" t="s">
        <v>196</v>
      </c>
      <c r="F140" s="33"/>
      <c r="G140" s="32"/>
      <c r="H140" s="35" t="s">
        <v>254</v>
      </c>
      <c r="I140" s="40"/>
      <c r="J140" s="20"/>
      <c r="K140" s="20"/>
      <c r="L140" s="46"/>
      <c r="M140" s="36"/>
      <c r="N140" s="37"/>
      <c r="O140" s="37"/>
      <c r="P140" s="38"/>
      <c r="Q140" s="40"/>
      <c r="R140" s="40"/>
      <c r="S140" s="39"/>
      <c r="T140" s="39"/>
      <c r="U140" s="40"/>
      <c r="V140" s="40"/>
      <c r="W140" s="40"/>
      <c r="X140" s="40"/>
      <c r="Y140" s="40"/>
      <c r="Z140" s="40"/>
      <c r="AA140" s="40"/>
      <c r="AB140" s="41"/>
      <c r="AC140" s="39"/>
      <c r="AD140" s="39"/>
      <c r="AE140" s="39"/>
      <c r="AF140" s="39"/>
      <c r="AG140" s="39"/>
      <c r="AH140" s="39"/>
      <c r="AI140" s="39"/>
      <c r="AJ140" s="42"/>
      <c r="AK140" s="16"/>
      <c r="AL140" s="141"/>
      <c r="AM140" s="182"/>
      <c r="AN140" s="182">
        <v>41.77</v>
      </c>
      <c r="AO140" s="198"/>
      <c r="AP140" s="199"/>
      <c r="AQ140" s="141"/>
      <c r="AR140" s="200"/>
      <c r="AS140" s="200"/>
      <c r="AT140" s="201"/>
      <c r="AU140" s="203">
        <f t="shared" si="26"/>
        <v>0</v>
      </c>
    </row>
    <row r="141" spans="1:47" ht="15.75" hidden="1" thickBot="1" x14ac:dyDescent="0.3">
      <c r="A141" s="39"/>
      <c r="B141" s="39"/>
      <c r="C141" s="32" t="s">
        <v>69</v>
      </c>
      <c r="D141" s="32" t="s">
        <v>70</v>
      </c>
      <c r="E141" s="32" t="s">
        <v>196</v>
      </c>
      <c r="F141" s="33"/>
      <c r="G141" s="32"/>
      <c r="H141" s="35" t="s">
        <v>255</v>
      </c>
      <c r="I141" s="40"/>
      <c r="J141" s="20"/>
      <c r="K141" s="20"/>
      <c r="L141" s="46"/>
      <c r="M141" s="36"/>
      <c r="N141" s="37"/>
      <c r="O141" s="37"/>
      <c r="P141" s="38"/>
      <c r="Q141" s="40"/>
      <c r="R141" s="40"/>
      <c r="S141" s="39"/>
      <c r="T141" s="39"/>
      <c r="U141" s="40"/>
      <c r="V141" s="40"/>
      <c r="W141" s="40"/>
      <c r="X141" s="40"/>
      <c r="Y141" s="40"/>
      <c r="Z141" s="40"/>
      <c r="AA141" s="40"/>
      <c r="AB141" s="41"/>
      <c r="AC141" s="39"/>
      <c r="AD141" s="39"/>
      <c r="AE141" s="39"/>
      <c r="AF141" s="39"/>
      <c r="AG141" s="39"/>
      <c r="AH141" s="39"/>
      <c r="AI141" s="39"/>
      <c r="AJ141" s="42"/>
      <c r="AK141" s="16"/>
      <c r="AL141" s="141"/>
      <c r="AM141" s="182"/>
      <c r="AN141" s="182">
        <v>41.77</v>
      </c>
      <c r="AO141" s="198"/>
      <c r="AP141" s="199"/>
      <c r="AQ141" s="141"/>
      <c r="AR141" s="200"/>
      <c r="AS141" s="200"/>
      <c r="AT141" s="201"/>
      <c r="AU141" s="203">
        <f t="shared" si="26"/>
        <v>0</v>
      </c>
    </row>
    <row r="142" spans="1:47" ht="15.75" hidden="1" thickBot="1" x14ac:dyDescent="0.3">
      <c r="A142" s="39"/>
      <c r="B142" s="39"/>
      <c r="C142" s="32" t="s">
        <v>69</v>
      </c>
      <c r="D142" s="32" t="s">
        <v>78</v>
      </c>
      <c r="E142" s="32" t="s">
        <v>196</v>
      </c>
      <c r="F142" s="33"/>
      <c r="G142" s="32"/>
      <c r="H142" s="35" t="s">
        <v>256</v>
      </c>
      <c r="I142" s="40"/>
      <c r="J142" s="20"/>
      <c r="K142" s="20"/>
      <c r="L142" s="46"/>
      <c r="M142" s="36"/>
      <c r="N142" s="37"/>
      <c r="O142" s="37"/>
      <c r="P142" s="38"/>
      <c r="Q142" s="40"/>
      <c r="R142" s="40"/>
      <c r="S142" s="39"/>
      <c r="T142" s="39"/>
      <c r="U142" s="40"/>
      <c r="V142" s="40"/>
      <c r="W142" s="40"/>
      <c r="X142" s="40"/>
      <c r="Y142" s="40"/>
      <c r="Z142" s="40"/>
      <c r="AA142" s="40"/>
      <c r="AB142" s="41"/>
      <c r="AC142" s="39"/>
      <c r="AD142" s="39"/>
      <c r="AE142" s="39"/>
      <c r="AF142" s="39"/>
      <c r="AG142" s="39"/>
      <c r="AH142" s="39"/>
      <c r="AI142" s="39"/>
      <c r="AJ142" s="42"/>
      <c r="AK142" s="16"/>
      <c r="AL142" s="141"/>
      <c r="AM142" s="182"/>
      <c r="AN142" s="182">
        <v>41.77</v>
      </c>
      <c r="AO142" s="198"/>
      <c r="AP142" s="199"/>
      <c r="AQ142" s="141"/>
      <c r="AR142" s="200"/>
      <c r="AS142" s="200"/>
      <c r="AT142" s="201"/>
      <c r="AU142" s="203">
        <f t="shared" si="26"/>
        <v>0</v>
      </c>
    </row>
    <row r="143" spans="1:47" ht="15.75" hidden="1" thickBot="1" x14ac:dyDescent="0.3">
      <c r="A143" s="39"/>
      <c r="B143" s="39"/>
      <c r="C143" s="32" t="s">
        <v>69</v>
      </c>
      <c r="D143" s="32" t="s">
        <v>78</v>
      </c>
      <c r="E143" s="32" t="s">
        <v>196</v>
      </c>
      <c r="F143" s="33"/>
      <c r="G143" s="32"/>
      <c r="H143" s="35" t="s">
        <v>257</v>
      </c>
      <c r="I143" s="40"/>
      <c r="J143" s="20"/>
      <c r="K143" s="20"/>
      <c r="L143" s="46"/>
      <c r="M143" s="36"/>
      <c r="N143" s="37"/>
      <c r="O143" s="37"/>
      <c r="P143" s="38"/>
      <c r="Q143" s="40"/>
      <c r="R143" s="40"/>
      <c r="S143" s="39"/>
      <c r="T143" s="39"/>
      <c r="U143" s="40"/>
      <c r="V143" s="40"/>
      <c r="W143" s="40"/>
      <c r="X143" s="40"/>
      <c r="Y143" s="40"/>
      <c r="Z143" s="40"/>
      <c r="AA143" s="40"/>
      <c r="AB143" s="41"/>
      <c r="AC143" s="39"/>
      <c r="AD143" s="39"/>
      <c r="AE143" s="39"/>
      <c r="AF143" s="39"/>
      <c r="AG143" s="39"/>
      <c r="AH143" s="39"/>
      <c r="AI143" s="39"/>
      <c r="AJ143" s="42"/>
      <c r="AK143" s="16"/>
      <c r="AL143" s="141"/>
      <c r="AM143" s="182"/>
      <c r="AN143" s="182">
        <v>41.77</v>
      </c>
      <c r="AO143" s="198"/>
      <c r="AP143" s="199"/>
      <c r="AQ143" s="141"/>
      <c r="AR143" s="200"/>
      <c r="AS143" s="200"/>
      <c r="AT143" s="201"/>
      <c r="AU143" s="203">
        <f t="shared" si="26"/>
        <v>0</v>
      </c>
    </row>
    <row r="144" spans="1:47" ht="15.75" hidden="1" thickBot="1" x14ac:dyDescent="0.3">
      <c r="A144" s="39"/>
      <c r="B144" s="39"/>
      <c r="C144" s="32" t="s">
        <v>69</v>
      </c>
      <c r="D144" s="32" t="s">
        <v>78</v>
      </c>
      <c r="E144" s="32" t="s">
        <v>196</v>
      </c>
      <c r="F144" s="33"/>
      <c r="G144" s="32"/>
      <c r="H144" s="35" t="s">
        <v>258</v>
      </c>
      <c r="I144" s="40"/>
      <c r="J144" s="20"/>
      <c r="K144" s="20"/>
      <c r="L144" s="46"/>
      <c r="M144" s="36"/>
      <c r="N144" s="37"/>
      <c r="O144" s="37"/>
      <c r="P144" s="38"/>
      <c r="Q144" s="40"/>
      <c r="R144" s="40"/>
      <c r="S144" s="39"/>
      <c r="T144" s="39"/>
      <c r="U144" s="40"/>
      <c r="V144" s="40"/>
      <c r="W144" s="40"/>
      <c r="X144" s="40"/>
      <c r="Y144" s="40"/>
      <c r="Z144" s="40"/>
      <c r="AA144" s="40"/>
      <c r="AB144" s="41"/>
      <c r="AC144" s="39"/>
      <c r="AD144" s="39"/>
      <c r="AE144" s="39"/>
      <c r="AF144" s="39"/>
      <c r="AG144" s="39"/>
      <c r="AH144" s="39"/>
      <c r="AI144" s="39"/>
      <c r="AJ144" s="42"/>
      <c r="AK144" s="16"/>
      <c r="AL144" s="141"/>
      <c r="AM144" s="182"/>
      <c r="AN144" s="182">
        <v>41.77</v>
      </c>
      <c r="AO144" s="198"/>
      <c r="AP144" s="199"/>
      <c r="AQ144" s="141"/>
      <c r="AR144" s="200"/>
      <c r="AS144" s="200"/>
      <c r="AT144" s="201"/>
      <c r="AU144" s="203">
        <f t="shared" si="26"/>
        <v>0</v>
      </c>
    </row>
    <row r="145" spans="1:47" ht="15.75" hidden="1" thickBot="1" x14ac:dyDescent="0.3">
      <c r="A145" s="39"/>
      <c r="B145" s="39"/>
      <c r="C145" s="32" t="s">
        <v>69</v>
      </c>
      <c r="D145" s="32" t="s">
        <v>78</v>
      </c>
      <c r="E145" s="32" t="s">
        <v>196</v>
      </c>
      <c r="F145" s="33"/>
      <c r="G145" s="32"/>
      <c r="H145" s="35" t="s">
        <v>259</v>
      </c>
      <c r="I145" s="40"/>
      <c r="J145" s="20"/>
      <c r="K145" s="20"/>
      <c r="L145" s="46"/>
      <c r="M145" s="36"/>
      <c r="N145" s="37"/>
      <c r="O145" s="37"/>
      <c r="P145" s="38"/>
      <c r="Q145" s="40"/>
      <c r="R145" s="40"/>
      <c r="S145" s="39"/>
      <c r="T145" s="39"/>
      <c r="U145" s="40"/>
      <c r="V145" s="40"/>
      <c r="W145" s="40"/>
      <c r="X145" s="40"/>
      <c r="Y145" s="40"/>
      <c r="Z145" s="40"/>
      <c r="AA145" s="40"/>
      <c r="AB145" s="41"/>
      <c r="AC145" s="39"/>
      <c r="AD145" s="39"/>
      <c r="AE145" s="39"/>
      <c r="AF145" s="39"/>
      <c r="AG145" s="39"/>
      <c r="AH145" s="39"/>
      <c r="AI145" s="39"/>
      <c r="AJ145" s="42"/>
      <c r="AK145" s="16"/>
      <c r="AL145" s="141"/>
      <c r="AM145" s="182"/>
      <c r="AN145" s="182">
        <v>41.77</v>
      </c>
      <c r="AO145" s="198"/>
      <c r="AP145" s="199"/>
      <c r="AQ145" s="141"/>
      <c r="AR145" s="200"/>
      <c r="AS145" s="200"/>
      <c r="AT145" s="201"/>
      <c r="AU145" s="203">
        <f t="shared" ref="AU145:AU215" si="74">AS145-AT145</f>
        <v>0</v>
      </c>
    </row>
    <row r="146" spans="1:47" ht="15.75" hidden="1" thickBot="1" x14ac:dyDescent="0.3">
      <c r="A146" s="39"/>
      <c r="B146" s="39"/>
      <c r="C146" s="32" t="s">
        <v>69</v>
      </c>
      <c r="D146" s="32" t="s">
        <v>78</v>
      </c>
      <c r="E146" s="32" t="s">
        <v>196</v>
      </c>
      <c r="F146" s="33"/>
      <c r="G146" s="32"/>
      <c r="H146" s="35" t="s">
        <v>260</v>
      </c>
      <c r="I146" s="40"/>
      <c r="J146" s="20"/>
      <c r="K146" s="20"/>
      <c r="L146" s="46"/>
      <c r="M146" s="36"/>
      <c r="N146" s="37"/>
      <c r="O146" s="37"/>
      <c r="P146" s="38"/>
      <c r="Q146" s="40"/>
      <c r="R146" s="40"/>
      <c r="S146" s="39"/>
      <c r="T146" s="39"/>
      <c r="U146" s="40"/>
      <c r="V146" s="40"/>
      <c r="W146" s="40"/>
      <c r="X146" s="40"/>
      <c r="Y146" s="40"/>
      <c r="Z146" s="40"/>
      <c r="AA146" s="40"/>
      <c r="AB146" s="41"/>
      <c r="AC146" s="39"/>
      <c r="AD146" s="39"/>
      <c r="AE146" s="39"/>
      <c r="AF146" s="39"/>
      <c r="AG146" s="39"/>
      <c r="AH146" s="39"/>
      <c r="AI146" s="39"/>
      <c r="AJ146" s="42"/>
      <c r="AK146" s="16"/>
      <c r="AL146" s="141"/>
      <c r="AM146" s="182"/>
      <c r="AN146" s="182">
        <v>41.77</v>
      </c>
      <c r="AO146" s="198"/>
      <c r="AP146" s="199"/>
      <c r="AQ146" s="141"/>
      <c r="AR146" s="200"/>
      <c r="AS146" s="200"/>
      <c r="AT146" s="201"/>
      <c r="AU146" s="203">
        <f t="shared" si="74"/>
        <v>0</v>
      </c>
    </row>
    <row r="147" spans="1:47" ht="120.75" hidden="1" thickBot="1" x14ac:dyDescent="0.3">
      <c r="A147" s="39"/>
      <c r="B147" s="166" t="s">
        <v>514</v>
      </c>
      <c r="C147" s="32" t="s">
        <v>69</v>
      </c>
      <c r="D147" s="32" t="s">
        <v>84</v>
      </c>
      <c r="E147" s="32" t="s">
        <v>196</v>
      </c>
      <c r="F147" s="50" t="s">
        <v>483</v>
      </c>
      <c r="G147" s="32"/>
      <c r="H147" s="35" t="s">
        <v>482</v>
      </c>
      <c r="I147" s="71" t="s">
        <v>647</v>
      </c>
      <c r="J147" s="20"/>
      <c r="K147" s="20"/>
      <c r="L147" s="46"/>
      <c r="M147" s="36"/>
      <c r="N147" s="37"/>
      <c r="O147" s="37"/>
      <c r="P147" s="38">
        <v>2577497</v>
      </c>
      <c r="Q147" s="40"/>
      <c r="R147" s="40"/>
      <c r="S147" s="38">
        <v>2577497</v>
      </c>
      <c r="T147" s="39"/>
      <c r="U147" s="40"/>
      <c r="V147" s="40"/>
      <c r="W147" s="73">
        <v>43821</v>
      </c>
      <c r="X147" s="73">
        <v>43828</v>
      </c>
      <c r="Y147" s="73">
        <v>44193</v>
      </c>
      <c r="Z147" s="40"/>
      <c r="AA147" s="40"/>
      <c r="AB147" s="162">
        <v>0.35</v>
      </c>
      <c r="AC147" s="39">
        <v>800000</v>
      </c>
      <c r="AD147" s="39">
        <v>0</v>
      </c>
      <c r="AE147" s="39">
        <f t="shared" ref="AE147" si="75">AC147+AD147</f>
        <v>800000</v>
      </c>
      <c r="AF147" s="39">
        <v>0</v>
      </c>
      <c r="AG147" s="39">
        <v>0</v>
      </c>
      <c r="AH147" s="39">
        <f t="shared" ref="AH147" si="76">AF147+AG147</f>
        <v>0</v>
      </c>
      <c r="AI147" s="39">
        <f t="shared" ref="AI147" si="77">AE147+AH147</f>
        <v>800000</v>
      </c>
      <c r="AJ147" s="41">
        <f t="shared" ref="AJ147" si="78">AI147/S147</f>
        <v>0.31037863477629651</v>
      </c>
      <c r="AK147" s="206" t="s">
        <v>654</v>
      </c>
      <c r="AL147" s="141"/>
      <c r="AM147" s="182"/>
      <c r="AN147" s="182">
        <v>41.77</v>
      </c>
      <c r="AO147" s="198">
        <f t="shared" ref="AO147:AO149" si="79">Y147-W147</f>
        <v>372</v>
      </c>
      <c r="AP147" s="199">
        <f t="shared" ref="AP147:AP149" si="80">$AP$5/(Y147-W147)</f>
        <v>0.26881720430107525</v>
      </c>
      <c r="AQ147" s="141">
        <f t="shared" ref="AQ147:AQ149" ca="1" si="81">$AQ$5-W147</f>
        <v>385</v>
      </c>
      <c r="AR147" s="200">
        <f t="shared" ref="AR147:AR149" ca="1" si="82">(AQ147*AP147)/100</f>
        <v>1.0349462365591398</v>
      </c>
      <c r="AS147" s="200">
        <f t="shared" ref="AS147:AS149" ca="1" si="83">IF(AR147&gt;100%,100%,AR147)</f>
        <v>1</v>
      </c>
      <c r="AT147" s="201">
        <f t="shared" ref="AT147:AT206" si="84">AB147</f>
        <v>0.35</v>
      </c>
      <c r="AU147" s="203">
        <f t="shared" ca="1" si="74"/>
        <v>0.65</v>
      </c>
    </row>
    <row r="148" spans="1:47" ht="75.75" hidden="1" thickBot="1" x14ac:dyDescent="0.3">
      <c r="A148" s="39"/>
      <c r="B148" s="166" t="s">
        <v>514</v>
      </c>
      <c r="C148" s="32" t="s">
        <v>69</v>
      </c>
      <c r="D148" s="32" t="s">
        <v>84</v>
      </c>
      <c r="E148" s="32" t="s">
        <v>196</v>
      </c>
      <c r="F148" s="50" t="s">
        <v>484</v>
      </c>
      <c r="G148" s="32"/>
      <c r="H148" s="35" t="s">
        <v>482</v>
      </c>
      <c r="I148" s="71" t="s">
        <v>648</v>
      </c>
      <c r="J148" s="20"/>
      <c r="K148" s="20"/>
      <c r="L148" s="46"/>
      <c r="M148" s="36"/>
      <c r="N148" s="37"/>
      <c r="O148" s="37"/>
      <c r="P148" s="38">
        <v>2579493</v>
      </c>
      <c r="Q148" s="40"/>
      <c r="R148" s="40"/>
      <c r="S148" s="38">
        <v>2579493</v>
      </c>
      <c r="T148" s="39"/>
      <c r="U148" s="40"/>
      <c r="V148" s="40"/>
      <c r="W148" s="73">
        <v>43821</v>
      </c>
      <c r="X148" s="73">
        <v>43828</v>
      </c>
      <c r="Y148" s="73">
        <v>44193</v>
      </c>
      <c r="Z148" s="40"/>
      <c r="AA148" s="40"/>
      <c r="AB148" s="162">
        <v>0.35</v>
      </c>
      <c r="AC148" s="39">
        <v>800000</v>
      </c>
      <c r="AD148" s="39">
        <v>0</v>
      </c>
      <c r="AE148" s="39">
        <f t="shared" ref="AE148:AE149" si="85">AC148+AD148</f>
        <v>800000</v>
      </c>
      <c r="AF148" s="39">
        <v>0</v>
      </c>
      <c r="AG148" s="39">
        <v>0</v>
      </c>
      <c r="AH148" s="39">
        <f t="shared" ref="AH148:AH149" si="86">AF148+AG148</f>
        <v>0</v>
      </c>
      <c r="AI148" s="39">
        <f t="shared" ref="AI148:AI149" si="87">AE148+AH148</f>
        <v>800000</v>
      </c>
      <c r="AJ148" s="41">
        <f t="shared" ref="AJ148:AJ149" si="88">AI148/S148</f>
        <v>0.31013846519451693</v>
      </c>
      <c r="AK148" s="206" t="s">
        <v>655</v>
      </c>
      <c r="AL148" s="141"/>
      <c r="AM148" s="184"/>
      <c r="AN148" s="184"/>
      <c r="AO148" s="198">
        <f t="shared" si="79"/>
        <v>372</v>
      </c>
      <c r="AP148" s="199">
        <f t="shared" si="80"/>
        <v>0.26881720430107525</v>
      </c>
      <c r="AQ148" s="141">
        <f t="shared" ca="1" si="81"/>
        <v>385</v>
      </c>
      <c r="AR148" s="200">
        <f t="shared" ca="1" si="82"/>
        <v>1.0349462365591398</v>
      </c>
      <c r="AS148" s="200">
        <f t="shared" ca="1" si="83"/>
        <v>1</v>
      </c>
      <c r="AT148" s="201">
        <f t="shared" si="84"/>
        <v>0.35</v>
      </c>
      <c r="AU148" s="203">
        <f t="shared" ca="1" si="74"/>
        <v>0.65</v>
      </c>
    </row>
    <row r="149" spans="1:47" ht="75.75" hidden="1" thickBot="1" x14ac:dyDescent="0.3">
      <c r="A149" s="39"/>
      <c r="B149" s="166" t="s">
        <v>514</v>
      </c>
      <c r="C149" s="32" t="s">
        <v>69</v>
      </c>
      <c r="D149" s="32" t="s">
        <v>84</v>
      </c>
      <c r="E149" s="32" t="s">
        <v>196</v>
      </c>
      <c r="F149" s="50" t="s">
        <v>548</v>
      </c>
      <c r="G149" s="32"/>
      <c r="H149" s="35" t="s">
        <v>482</v>
      </c>
      <c r="I149" s="71" t="s">
        <v>649</v>
      </c>
      <c r="J149" s="20"/>
      <c r="K149" s="20"/>
      <c r="L149" s="46"/>
      <c r="M149" s="36"/>
      <c r="N149" s="37"/>
      <c r="O149" s="37"/>
      <c r="P149" s="38">
        <v>534466</v>
      </c>
      <c r="Q149" s="40"/>
      <c r="R149" s="40"/>
      <c r="S149" s="38">
        <v>534466</v>
      </c>
      <c r="T149" s="39"/>
      <c r="U149" s="40"/>
      <c r="V149" s="40"/>
      <c r="W149" s="73">
        <v>43842</v>
      </c>
      <c r="X149" s="73">
        <v>43849</v>
      </c>
      <c r="Y149" s="73">
        <v>44030</v>
      </c>
      <c r="Z149" s="40"/>
      <c r="AA149" s="40"/>
      <c r="AB149" s="162">
        <v>0.8</v>
      </c>
      <c r="AC149" s="39">
        <v>200000</v>
      </c>
      <c r="AD149" s="39">
        <v>0</v>
      </c>
      <c r="AE149" s="39">
        <f t="shared" si="85"/>
        <v>200000</v>
      </c>
      <c r="AF149" s="39">
        <v>0</v>
      </c>
      <c r="AG149" s="39">
        <v>0</v>
      </c>
      <c r="AH149" s="39">
        <f t="shared" si="86"/>
        <v>0</v>
      </c>
      <c r="AI149" s="39">
        <f t="shared" si="87"/>
        <v>200000</v>
      </c>
      <c r="AJ149" s="41">
        <f t="shared" si="88"/>
        <v>0.37420528153334354</v>
      </c>
      <c r="AK149" s="206" t="s">
        <v>653</v>
      </c>
      <c r="AL149" s="141"/>
      <c r="AM149" s="184"/>
      <c r="AN149" s="184"/>
      <c r="AO149" s="198">
        <f t="shared" si="79"/>
        <v>188</v>
      </c>
      <c r="AP149" s="199">
        <f t="shared" si="80"/>
        <v>0.53191489361702127</v>
      </c>
      <c r="AQ149" s="141">
        <f t="shared" ca="1" si="81"/>
        <v>364</v>
      </c>
      <c r="AR149" s="200">
        <f t="shared" ca="1" si="82"/>
        <v>1.9361702127659575</v>
      </c>
      <c r="AS149" s="200">
        <f t="shared" ca="1" si="83"/>
        <v>1</v>
      </c>
      <c r="AT149" s="201">
        <f t="shared" si="84"/>
        <v>0.8</v>
      </c>
      <c r="AU149" s="203">
        <f t="shared" ca="1" si="74"/>
        <v>0.19999999999999996</v>
      </c>
    </row>
    <row r="150" spans="1:47" ht="45.75" hidden="1" thickBot="1" x14ac:dyDescent="0.3">
      <c r="A150" s="39"/>
      <c r="B150" s="247" t="s">
        <v>685</v>
      </c>
      <c r="C150" s="32" t="s">
        <v>69</v>
      </c>
      <c r="D150" s="32" t="s">
        <v>14</v>
      </c>
      <c r="E150" s="32" t="s">
        <v>578</v>
      </c>
      <c r="F150" s="248" t="s">
        <v>737</v>
      </c>
      <c r="G150" s="32">
        <v>149525029</v>
      </c>
      <c r="H150" s="35" t="s">
        <v>729</v>
      </c>
      <c r="I150" s="71"/>
      <c r="J150" s="132">
        <v>1500</v>
      </c>
      <c r="K150" s="132">
        <v>4500</v>
      </c>
      <c r="L150" s="46">
        <v>3</v>
      </c>
      <c r="M150" s="36"/>
      <c r="N150" s="38">
        <v>1311672.96</v>
      </c>
      <c r="O150" s="37"/>
      <c r="P150" s="133">
        <f t="shared" ref="P150:P152" si="89">O150+N150</f>
        <v>1311672.96</v>
      </c>
      <c r="Q150" s="40"/>
      <c r="R150" s="40"/>
      <c r="S150" s="38"/>
      <c r="T150" s="39"/>
      <c r="U150" s="40"/>
      <c r="V150" s="40"/>
      <c r="W150" s="73"/>
      <c r="X150" s="73"/>
      <c r="Y150" s="73"/>
      <c r="Z150" s="40"/>
      <c r="AA150" s="40"/>
      <c r="AB150" s="162"/>
      <c r="AC150" s="39"/>
      <c r="AD150" s="39"/>
      <c r="AE150" s="39"/>
      <c r="AF150" s="39"/>
      <c r="AG150" s="39"/>
      <c r="AH150" s="39"/>
      <c r="AI150" s="39"/>
      <c r="AJ150" s="41"/>
      <c r="AK150" s="206" t="s">
        <v>734</v>
      </c>
      <c r="AL150" s="141"/>
      <c r="AM150" s="184"/>
      <c r="AN150" s="184"/>
      <c r="AO150" s="198"/>
      <c r="AP150" s="199"/>
      <c r="AQ150" s="141"/>
      <c r="AR150" s="200"/>
      <c r="AS150" s="200"/>
      <c r="AT150" s="201"/>
      <c r="AU150" s="203"/>
    </row>
    <row r="151" spans="1:47" ht="45.75" hidden="1" thickBot="1" x14ac:dyDescent="0.3">
      <c r="A151" s="39"/>
      <c r="B151" s="247" t="s">
        <v>685</v>
      </c>
      <c r="C151" s="32" t="s">
        <v>69</v>
      </c>
      <c r="D151" s="32" t="s">
        <v>97</v>
      </c>
      <c r="E151" s="32" t="s">
        <v>578</v>
      </c>
      <c r="F151" s="248" t="s">
        <v>727</v>
      </c>
      <c r="G151" s="189" t="s">
        <v>739</v>
      </c>
      <c r="H151" s="35" t="s">
        <v>730</v>
      </c>
      <c r="I151" s="71"/>
      <c r="J151" s="132" t="s">
        <v>147</v>
      </c>
      <c r="K151" s="132" t="s">
        <v>733</v>
      </c>
      <c r="L151" s="46">
        <v>2.8</v>
      </c>
      <c r="M151" s="36"/>
      <c r="N151" s="38">
        <v>1587940.81</v>
      </c>
      <c r="O151" s="37"/>
      <c r="P151" s="133">
        <f t="shared" si="89"/>
        <v>1587940.81</v>
      </c>
      <c r="Q151" s="40"/>
      <c r="R151" s="40"/>
      <c r="S151" s="38"/>
      <c r="T151" s="39"/>
      <c r="U151" s="40"/>
      <c r="V151" s="40"/>
      <c r="W151" s="73"/>
      <c r="X151" s="73"/>
      <c r="Y151" s="73"/>
      <c r="Z151" s="40"/>
      <c r="AA151" s="40"/>
      <c r="AB151" s="162"/>
      <c r="AC151" s="39"/>
      <c r="AD151" s="39"/>
      <c r="AE151" s="39"/>
      <c r="AF151" s="39"/>
      <c r="AG151" s="39"/>
      <c r="AH151" s="39"/>
      <c r="AI151" s="39"/>
      <c r="AJ151" s="41"/>
      <c r="AK151" s="206" t="s">
        <v>734</v>
      </c>
      <c r="AL151" s="141"/>
      <c r="AM151" s="184"/>
      <c r="AN151" s="184"/>
      <c r="AO151" s="198"/>
      <c r="AP151" s="199"/>
      <c r="AQ151" s="141"/>
      <c r="AR151" s="200"/>
      <c r="AS151" s="200"/>
      <c r="AT151" s="201"/>
      <c r="AU151" s="203"/>
    </row>
    <row r="152" spans="1:47" ht="45.75" hidden="1" thickBot="1" x14ac:dyDescent="0.3">
      <c r="A152" s="39"/>
      <c r="B152" s="247" t="s">
        <v>685</v>
      </c>
      <c r="C152" s="32" t="s">
        <v>69</v>
      </c>
      <c r="D152" s="32" t="s">
        <v>81</v>
      </c>
      <c r="E152" s="32" t="s">
        <v>578</v>
      </c>
      <c r="F152" s="248" t="s">
        <v>728</v>
      </c>
      <c r="G152" s="32">
        <v>149084006</v>
      </c>
      <c r="H152" s="35" t="s">
        <v>731</v>
      </c>
      <c r="I152" s="71"/>
      <c r="J152" s="132">
        <v>0</v>
      </c>
      <c r="K152" s="132">
        <v>0.82499999999999996</v>
      </c>
      <c r="L152" s="46">
        <v>0.82499999999999996</v>
      </c>
      <c r="M152" s="36"/>
      <c r="N152" s="38">
        <v>713992.18</v>
      </c>
      <c r="O152" s="37"/>
      <c r="P152" s="133">
        <f t="shared" si="89"/>
        <v>713992.18</v>
      </c>
      <c r="Q152" s="40"/>
      <c r="R152" s="40"/>
      <c r="S152" s="38"/>
      <c r="T152" s="39"/>
      <c r="U152" s="40"/>
      <c r="V152" s="40"/>
      <c r="W152" s="73"/>
      <c r="X152" s="73"/>
      <c r="Y152" s="73"/>
      <c r="Z152" s="40"/>
      <c r="AA152" s="40"/>
      <c r="AB152" s="162"/>
      <c r="AC152" s="39"/>
      <c r="AD152" s="39"/>
      <c r="AE152" s="39"/>
      <c r="AF152" s="39"/>
      <c r="AG152" s="39"/>
      <c r="AH152" s="39"/>
      <c r="AI152" s="39"/>
      <c r="AJ152" s="41"/>
      <c r="AK152" s="206" t="s">
        <v>734</v>
      </c>
      <c r="AL152" s="141"/>
      <c r="AM152" s="184"/>
      <c r="AN152" s="184"/>
      <c r="AO152" s="198"/>
      <c r="AP152" s="199"/>
      <c r="AQ152" s="141"/>
      <c r="AR152" s="200"/>
      <c r="AS152" s="200"/>
      <c r="AT152" s="201"/>
      <c r="AU152" s="203"/>
    </row>
    <row r="153" spans="1:47" ht="15.75" hidden="1" thickBot="1" x14ac:dyDescent="0.3">
      <c r="A153" s="39"/>
      <c r="B153" s="39"/>
      <c r="C153" s="32" t="s">
        <v>69</v>
      </c>
      <c r="D153" s="32" t="s">
        <v>238</v>
      </c>
      <c r="E153" s="32" t="s">
        <v>196</v>
      </c>
      <c r="F153" s="33"/>
      <c r="G153" s="32"/>
      <c r="H153" s="35" t="s">
        <v>261</v>
      </c>
      <c r="I153" s="40"/>
      <c r="J153" s="20"/>
      <c r="K153" s="20"/>
      <c r="L153" s="46"/>
      <c r="M153" s="36"/>
      <c r="N153" s="37"/>
      <c r="O153" s="37"/>
      <c r="P153" s="38"/>
      <c r="Q153" s="40"/>
      <c r="R153" s="40"/>
      <c r="S153" s="39"/>
      <c r="T153" s="39"/>
      <c r="U153" s="40"/>
      <c r="V153" s="40"/>
      <c r="W153" s="40"/>
      <c r="X153" s="40"/>
      <c r="Y153" s="40"/>
      <c r="Z153" s="40"/>
      <c r="AA153" s="40"/>
      <c r="AB153" s="41"/>
      <c r="AC153" s="39"/>
      <c r="AD153" s="39"/>
      <c r="AE153" s="39"/>
      <c r="AF153" s="39"/>
      <c r="AG153" s="39"/>
      <c r="AH153" s="39"/>
      <c r="AI153" s="39"/>
      <c r="AJ153" s="42"/>
      <c r="AK153" s="16"/>
      <c r="AL153" s="141"/>
      <c r="AM153" s="182"/>
      <c r="AN153" s="182">
        <v>41.77</v>
      </c>
      <c r="AO153" s="198"/>
      <c r="AP153" s="199"/>
      <c r="AQ153" s="141"/>
      <c r="AR153" s="200"/>
      <c r="AS153" s="200"/>
      <c r="AT153" s="201"/>
      <c r="AU153" s="203">
        <f t="shared" si="74"/>
        <v>0</v>
      </c>
    </row>
    <row r="154" spans="1:47" ht="15.75" hidden="1" thickBot="1" x14ac:dyDescent="0.3">
      <c r="A154" s="39"/>
      <c r="B154" s="39"/>
      <c r="C154" s="32" t="s">
        <v>69</v>
      </c>
      <c r="D154" s="32" t="s">
        <v>238</v>
      </c>
      <c r="E154" s="32" t="s">
        <v>196</v>
      </c>
      <c r="F154" s="33"/>
      <c r="G154" s="32"/>
      <c r="H154" s="35" t="s">
        <v>262</v>
      </c>
      <c r="I154" s="40"/>
      <c r="J154" s="20"/>
      <c r="K154" s="20"/>
      <c r="L154" s="46"/>
      <c r="M154" s="36"/>
      <c r="N154" s="37"/>
      <c r="O154" s="37"/>
      <c r="P154" s="38"/>
      <c r="Q154" s="40"/>
      <c r="R154" s="40"/>
      <c r="S154" s="39"/>
      <c r="T154" s="39"/>
      <c r="U154" s="40"/>
      <c r="V154" s="40"/>
      <c r="W154" s="40"/>
      <c r="X154" s="40"/>
      <c r="Y154" s="40"/>
      <c r="Z154" s="40"/>
      <c r="AA154" s="40"/>
      <c r="AB154" s="41"/>
      <c r="AC154" s="39"/>
      <c r="AD154" s="39"/>
      <c r="AE154" s="39"/>
      <c r="AF154" s="39"/>
      <c r="AG154" s="39"/>
      <c r="AH154" s="39"/>
      <c r="AI154" s="39"/>
      <c r="AJ154" s="42"/>
      <c r="AK154" s="16"/>
      <c r="AL154" s="141"/>
      <c r="AM154" s="182"/>
      <c r="AN154" s="182">
        <v>41.77</v>
      </c>
      <c r="AO154" s="198"/>
      <c r="AP154" s="199"/>
      <c r="AQ154" s="141"/>
      <c r="AR154" s="200"/>
      <c r="AS154" s="200"/>
      <c r="AT154" s="201"/>
      <c r="AU154" s="203">
        <f t="shared" si="74"/>
        <v>0</v>
      </c>
    </row>
    <row r="155" spans="1:47" ht="15.75" hidden="1" thickBot="1" x14ac:dyDescent="0.3">
      <c r="A155" s="39"/>
      <c r="B155" s="39"/>
      <c r="C155" s="32" t="s">
        <v>69</v>
      </c>
      <c r="D155" s="32" t="s">
        <v>238</v>
      </c>
      <c r="E155" s="32" t="s">
        <v>196</v>
      </c>
      <c r="F155" s="33"/>
      <c r="G155" s="32"/>
      <c r="H155" s="35" t="s">
        <v>263</v>
      </c>
      <c r="I155" s="40"/>
      <c r="J155" s="20"/>
      <c r="K155" s="20"/>
      <c r="L155" s="46"/>
      <c r="M155" s="36"/>
      <c r="N155" s="37"/>
      <c r="O155" s="37"/>
      <c r="P155" s="38"/>
      <c r="Q155" s="40"/>
      <c r="R155" s="40"/>
      <c r="S155" s="39"/>
      <c r="T155" s="39"/>
      <c r="U155" s="40"/>
      <c r="V155" s="40"/>
      <c r="W155" s="40"/>
      <c r="X155" s="40"/>
      <c r="Y155" s="40"/>
      <c r="Z155" s="40"/>
      <c r="AA155" s="40"/>
      <c r="AB155" s="41"/>
      <c r="AC155" s="39"/>
      <c r="AD155" s="39"/>
      <c r="AE155" s="39"/>
      <c r="AF155" s="39"/>
      <c r="AG155" s="39"/>
      <c r="AH155" s="39"/>
      <c r="AI155" s="39"/>
      <c r="AJ155" s="42"/>
      <c r="AK155" s="16"/>
      <c r="AL155" s="141"/>
      <c r="AM155" s="182"/>
      <c r="AN155" s="182">
        <v>41.77</v>
      </c>
      <c r="AO155" s="198"/>
      <c r="AP155" s="199"/>
      <c r="AQ155" s="141"/>
      <c r="AR155" s="200"/>
      <c r="AS155" s="200"/>
      <c r="AT155" s="201"/>
      <c r="AU155" s="203">
        <f t="shared" si="74"/>
        <v>0</v>
      </c>
    </row>
    <row r="156" spans="1:47" ht="15.75" hidden="1" thickBot="1" x14ac:dyDescent="0.3">
      <c r="A156" s="39"/>
      <c r="B156" s="39"/>
      <c r="C156" s="32" t="s">
        <v>69</v>
      </c>
      <c r="D156" s="32" t="s">
        <v>264</v>
      </c>
      <c r="E156" s="32" t="s">
        <v>196</v>
      </c>
      <c r="F156" s="33"/>
      <c r="G156" s="32"/>
      <c r="H156" s="35" t="s">
        <v>265</v>
      </c>
      <c r="I156" s="40"/>
      <c r="J156" s="20"/>
      <c r="K156" s="20"/>
      <c r="L156" s="46"/>
      <c r="M156" s="36"/>
      <c r="N156" s="37"/>
      <c r="O156" s="37"/>
      <c r="P156" s="38"/>
      <c r="Q156" s="40"/>
      <c r="R156" s="40"/>
      <c r="S156" s="39"/>
      <c r="T156" s="39"/>
      <c r="U156" s="40"/>
      <c r="V156" s="40"/>
      <c r="W156" s="40"/>
      <c r="X156" s="40"/>
      <c r="Y156" s="40"/>
      <c r="Z156" s="40"/>
      <c r="AA156" s="40"/>
      <c r="AB156" s="41"/>
      <c r="AC156" s="39"/>
      <c r="AD156" s="39"/>
      <c r="AE156" s="39"/>
      <c r="AF156" s="39"/>
      <c r="AG156" s="39"/>
      <c r="AH156" s="39"/>
      <c r="AI156" s="39"/>
      <c r="AJ156" s="42"/>
      <c r="AK156" s="16"/>
      <c r="AL156" s="141"/>
      <c r="AM156" s="182"/>
      <c r="AN156" s="182">
        <v>41.77</v>
      </c>
      <c r="AO156" s="198"/>
      <c r="AP156" s="199"/>
      <c r="AQ156" s="141"/>
      <c r="AR156" s="200"/>
      <c r="AS156" s="200"/>
      <c r="AT156" s="201"/>
      <c r="AU156" s="203">
        <f t="shared" si="74"/>
        <v>0</v>
      </c>
    </row>
    <row r="157" spans="1:47" ht="15.75" hidden="1" thickBot="1" x14ac:dyDescent="0.3">
      <c r="A157" s="39"/>
      <c r="B157" s="39"/>
      <c r="C157" s="32" t="s">
        <v>69</v>
      </c>
      <c r="D157" s="32" t="s">
        <v>264</v>
      </c>
      <c r="E157" s="32" t="s">
        <v>196</v>
      </c>
      <c r="F157" s="33"/>
      <c r="G157" s="32"/>
      <c r="H157" s="35" t="s">
        <v>266</v>
      </c>
      <c r="I157" s="40"/>
      <c r="J157" s="20"/>
      <c r="K157" s="20"/>
      <c r="L157" s="46"/>
      <c r="M157" s="36"/>
      <c r="N157" s="37"/>
      <c r="O157" s="37"/>
      <c r="P157" s="38"/>
      <c r="Q157" s="40"/>
      <c r="R157" s="40"/>
      <c r="S157" s="39"/>
      <c r="T157" s="39"/>
      <c r="U157" s="40"/>
      <c r="V157" s="40"/>
      <c r="W157" s="40"/>
      <c r="X157" s="40"/>
      <c r="Y157" s="40"/>
      <c r="Z157" s="40"/>
      <c r="AA157" s="40"/>
      <c r="AB157" s="41"/>
      <c r="AC157" s="39"/>
      <c r="AD157" s="39"/>
      <c r="AE157" s="39"/>
      <c r="AF157" s="39"/>
      <c r="AG157" s="39"/>
      <c r="AH157" s="39"/>
      <c r="AI157" s="39"/>
      <c r="AJ157" s="42"/>
      <c r="AK157" s="16"/>
      <c r="AL157" s="141"/>
      <c r="AM157" s="182"/>
      <c r="AN157" s="182">
        <v>41.77</v>
      </c>
      <c r="AO157" s="198"/>
      <c r="AP157" s="199"/>
      <c r="AQ157" s="141"/>
      <c r="AR157" s="200"/>
      <c r="AS157" s="200"/>
      <c r="AT157" s="201"/>
      <c r="AU157" s="203">
        <f t="shared" si="74"/>
        <v>0</v>
      </c>
    </row>
    <row r="158" spans="1:47" ht="15.75" hidden="1" thickBot="1" x14ac:dyDescent="0.3">
      <c r="A158" s="39"/>
      <c r="B158" s="39"/>
      <c r="C158" s="32" t="s">
        <v>69</v>
      </c>
      <c r="D158" s="32" t="s">
        <v>264</v>
      </c>
      <c r="E158" s="32" t="s">
        <v>196</v>
      </c>
      <c r="F158" s="33"/>
      <c r="G158" s="32"/>
      <c r="H158" s="35" t="s">
        <v>267</v>
      </c>
      <c r="I158" s="40"/>
      <c r="J158" s="20"/>
      <c r="K158" s="20"/>
      <c r="L158" s="46"/>
      <c r="M158" s="36"/>
      <c r="N158" s="37"/>
      <c r="O158" s="37"/>
      <c r="P158" s="38"/>
      <c r="Q158" s="40"/>
      <c r="R158" s="40"/>
      <c r="S158" s="39"/>
      <c r="T158" s="39"/>
      <c r="U158" s="40"/>
      <c r="V158" s="40"/>
      <c r="W158" s="40"/>
      <c r="X158" s="40"/>
      <c r="Y158" s="40"/>
      <c r="Z158" s="40"/>
      <c r="AA158" s="40"/>
      <c r="AB158" s="41"/>
      <c r="AC158" s="39"/>
      <c r="AD158" s="39"/>
      <c r="AE158" s="39"/>
      <c r="AF158" s="39"/>
      <c r="AG158" s="39"/>
      <c r="AH158" s="39"/>
      <c r="AI158" s="39"/>
      <c r="AJ158" s="42"/>
      <c r="AK158" s="16"/>
      <c r="AL158" s="141"/>
      <c r="AM158" s="182"/>
      <c r="AN158" s="182">
        <v>41.77</v>
      </c>
      <c r="AO158" s="198"/>
      <c r="AP158" s="199"/>
      <c r="AQ158" s="141"/>
      <c r="AR158" s="200"/>
      <c r="AS158" s="200"/>
      <c r="AT158" s="201"/>
      <c r="AU158" s="203">
        <f t="shared" si="74"/>
        <v>0</v>
      </c>
    </row>
    <row r="159" spans="1:47" ht="15.75" hidden="1" thickBot="1" x14ac:dyDescent="0.3">
      <c r="A159" s="39"/>
      <c r="B159" s="39"/>
      <c r="C159" s="32" t="s">
        <v>69</v>
      </c>
      <c r="D159" s="32" t="s">
        <v>264</v>
      </c>
      <c r="E159" s="32" t="s">
        <v>196</v>
      </c>
      <c r="F159" s="33"/>
      <c r="G159" s="32"/>
      <c r="H159" s="35" t="s">
        <v>268</v>
      </c>
      <c r="I159" s="40"/>
      <c r="J159" s="20"/>
      <c r="K159" s="20"/>
      <c r="L159" s="46"/>
      <c r="M159" s="36"/>
      <c r="N159" s="37"/>
      <c r="O159" s="37"/>
      <c r="P159" s="38"/>
      <c r="Q159" s="40"/>
      <c r="R159" s="40"/>
      <c r="S159" s="39"/>
      <c r="T159" s="39"/>
      <c r="U159" s="40"/>
      <c r="V159" s="40"/>
      <c r="W159" s="40"/>
      <c r="X159" s="40"/>
      <c r="Y159" s="40"/>
      <c r="Z159" s="40"/>
      <c r="AA159" s="40"/>
      <c r="AB159" s="41"/>
      <c r="AC159" s="39"/>
      <c r="AD159" s="39"/>
      <c r="AE159" s="39"/>
      <c r="AF159" s="39"/>
      <c r="AG159" s="39"/>
      <c r="AH159" s="39"/>
      <c r="AI159" s="39"/>
      <c r="AJ159" s="42"/>
      <c r="AK159" s="16"/>
      <c r="AL159" s="141"/>
      <c r="AM159" s="182"/>
      <c r="AN159" s="182">
        <v>41.77</v>
      </c>
      <c r="AO159" s="198"/>
      <c r="AP159" s="199"/>
      <c r="AQ159" s="141"/>
      <c r="AR159" s="200"/>
      <c r="AS159" s="200"/>
      <c r="AT159" s="201"/>
      <c r="AU159" s="203">
        <f t="shared" si="74"/>
        <v>0</v>
      </c>
    </row>
    <row r="160" spans="1:47" ht="15.75" hidden="1" thickBot="1" x14ac:dyDescent="0.3">
      <c r="A160" s="39"/>
      <c r="B160" s="39"/>
      <c r="C160" s="32" t="s">
        <v>69</v>
      </c>
      <c r="D160" s="32" t="s">
        <v>14</v>
      </c>
      <c r="E160" s="32" t="s">
        <v>196</v>
      </c>
      <c r="F160" s="33"/>
      <c r="G160" s="32"/>
      <c r="H160" s="35" t="s">
        <v>269</v>
      </c>
      <c r="I160" s="40"/>
      <c r="J160" s="20"/>
      <c r="K160" s="20"/>
      <c r="L160" s="46"/>
      <c r="M160" s="36"/>
      <c r="N160" s="37"/>
      <c r="O160" s="37"/>
      <c r="P160" s="38"/>
      <c r="Q160" s="40"/>
      <c r="R160" s="40"/>
      <c r="S160" s="39"/>
      <c r="T160" s="39"/>
      <c r="U160" s="40"/>
      <c r="V160" s="40"/>
      <c r="W160" s="40"/>
      <c r="X160" s="40"/>
      <c r="Y160" s="40"/>
      <c r="Z160" s="40"/>
      <c r="AA160" s="40"/>
      <c r="AB160" s="41"/>
      <c r="AC160" s="39"/>
      <c r="AD160" s="39"/>
      <c r="AE160" s="39"/>
      <c r="AF160" s="39"/>
      <c r="AG160" s="39"/>
      <c r="AH160" s="39"/>
      <c r="AI160" s="39"/>
      <c r="AJ160" s="42"/>
      <c r="AK160" s="16"/>
      <c r="AL160" s="141"/>
      <c r="AM160" s="182"/>
      <c r="AN160" s="182">
        <v>41.77</v>
      </c>
      <c r="AO160" s="198"/>
      <c r="AP160" s="199"/>
      <c r="AQ160" s="141"/>
      <c r="AR160" s="200"/>
      <c r="AS160" s="200"/>
      <c r="AT160" s="201"/>
      <c r="AU160" s="203">
        <f t="shared" si="74"/>
        <v>0</v>
      </c>
    </row>
    <row r="161" spans="1:47" ht="15.75" hidden="1" thickBot="1" x14ac:dyDescent="0.3">
      <c r="A161" s="39"/>
      <c r="B161" s="39"/>
      <c r="C161" s="32" t="s">
        <v>69</v>
      </c>
      <c r="D161" s="32" t="s">
        <v>14</v>
      </c>
      <c r="E161" s="32" t="s">
        <v>196</v>
      </c>
      <c r="F161" s="33"/>
      <c r="G161" s="32"/>
      <c r="H161" s="35" t="s">
        <v>270</v>
      </c>
      <c r="I161" s="40"/>
      <c r="J161" s="20"/>
      <c r="K161" s="20"/>
      <c r="L161" s="46"/>
      <c r="M161" s="36"/>
      <c r="N161" s="37"/>
      <c r="O161" s="37"/>
      <c r="P161" s="38"/>
      <c r="Q161" s="40"/>
      <c r="R161" s="40"/>
      <c r="S161" s="39"/>
      <c r="T161" s="39"/>
      <c r="U161" s="40"/>
      <c r="V161" s="40"/>
      <c r="W161" s="40"/>
      <c r="X161" s="40"/>
      <c r="Y161" s="40"/>
      <c r="Z161" s="40"/>
      <c r="AA161" s="40"/>
      <c r="AB161" s="41"/>
      <c r="AC161" s="39"/>
      <c r="AD161" s="39"/>
      <c r="AE161" s="39"/>
      <c r="AF161" s="39"/>
      <c r="AG161" s="39"/>
      <c r="AH161" s="39"/>
      <c r="AI161" s="39"/>
      <c r="AJ161" s="42"/>
      <c r="AK161" s="16"/>
      <c r="AL161" s="141"/>
      <c r="AM161" s="182"/>
      <c r="AN161" s="182">
        <v>41.77</v>
      </c>
      <c r="AO161" s="198"/>
      <c r="AP161" s="199"/>
      <c r="AQ161" s="141"/>
      <c r="AR161" s="200"/>
      <c r="AS161" s="200"/>
      <c r="AT161" s="201"/>
      <c r="AU161" s="203">
        <f t="shared" si="74"/>
        <v>0</v>
      </c>
    </row>
    <row r="162" spans="1:47" ht="15.75" hidden="1" thickBot="1" x14ac:dyDescent="0.3">
      <c r="A162" s="39"/>
      <c r="B162" s="39"/>
      <c r="C162" s="32" t="s">
        <v>69</v>
      </c>
      <c r="D162" s="32" t="s">
        <v>14</v>
      </c>
      <c r="E162" s="32" t="s">
        <v>196</v>
      </c>
      <c r="F162" s="33"/>
      <c r="G162" s="32"/>
      <c r="H162" s="35" t="s">
        <v>271</v>
      </c>
      <c r="I162" s="40"/>
      <c r="J162" s="20"/>
      <c r="K162" s="20"/>
      <c r="L162" s="46"/>
      <c r="M162" s="36"/>
      <c r="N162" s="37"/>
      <c r="O162" s="37"/>
      <c r="P162" s="38"/>
      <c r="Q162" s="40"/>
      <c r="R162" s="40"/>
      <c r="S162" s="39"/>
      <c r="T162" s="39"/>
      <c r="U162" s="40"/>
      <c r="V162" s="40"/>
      <c r="W162" s="40"/>
      <c r="X162" s="40"/>
      <c r="Y162" s="40"/>
      <c r="Z162" s="40"/>
      <c r="AA162" s="40"/>
      <c r="AB162" s="41"/>
      <c r="AC162" s="39"/>
      <c r="AD162" s="39"/>
      <c r="AE162" s="39"/>
      <c r="AF162" s="39"/>
      <c r="AG162" s="39"/>
      <c r="AH162" s="39"/>
      <c r="AI162" s="39"/>
      <c r="AJ162" s="42"/>
      <c r="AK162" s="16"/>
      <c r="AL162" s="141"/>
      <c r="AM162" s="182"/>
      <c r="AN162" s="182">
        <v>41.77</v>
      </c>
      <c r="AO162" s="198"/>
      <c r="AP162" s="199"/>
      <c r="AQ162" s="141"/>
      <c r="AR162" s="200"/>
      <c r="AS162" s="200"/>
      <c r="AT162" s="201"/>
      <c r="AU162" s="203">
        <f t="shared" si="74"/>
        <v>0</v>
      </c>
    </row>
    <row r="163" spans="1:47" ht="15.75" hidden="1" thickBot="1" x14ac:dyDescent="0.3">
      <c r="A163" s="39"/>
      <c r="B163" s="39"/>
      <c r="C163" s="32" t="s">
        <v>69</v>
      </c>
      <c r="D163" s="32" t="s">
        <v>14</v>
      </c>
      <c r="E163" s="32" t="s">
        <v>196</v>
      </c>
      <c r="F163" s="33"/>
      <c r="G163" s="32"/>
      <c r="H163" s="35" t="s">
        <v>272</v>
      </c>
      <c r="I163" s="40"/>
      <c r="J163" s="20"/>
      <c r="K163" s="20"/>
      <c r="L163" s="46"/>
      <c r="M163" s="36"/>
      <c r="N163" s="37"/>
      <c r="O163" s="37"/>
      <c r="P163" s="38"/>
      <c r="Q163" s="40"/>
      <c r="R163" s="40"/>
      <c r="S163" s="39"/>
      <c r="T163" s="39"/>
      <c r="U163" s="40"/>
      <c r="V163" s="40"/>
      <c r="W163" s="40"/>
      <c r="X163" s="40"/>
      <c r="Y163" s="40"/>
      <c r="Z163" s="40"/>
      <c r="AA163" s="40"/>
      <c r="AB163" s="41"/>
      <c r="AC163" s="39"/>
      <c r="AD163" s="39"/>
      <c r="AE163" s="39"/>
      <c r="AF163" s="39"/>
      <c r="AG163" s="39"/>
      <c r="AH163" s="39"/>
      <c r="AI163" s="39"/>
      <c r="AJ163" s="42"/>
      <c r="AK163" s="16"/>
      <c r="AL163" s="141"/>
      <c r="AM163" s="182"/>
      <c r="AN163" s="182">
        <v>41.77</v>
      </c>
      <c r="AO163" s="198"/>
      <c r="AP163" s="199"/>
      <c r="AQ163" s="141"/>
      <c r="AR163" s="200"/>
      <c r="AS163" s="200"/>
      <c r="AT163" s="201"/>
      <c r="AU163" s="203">
        <f t="shared" si="74"/>
        <v>0</v>
      </c>
    </row>
    <row r="164" spans="1:47" ht="15.75" hidden="1" thickBot="1" x14ac:dyDescent="0.3">
      <c r="A164" s="39"/>
      <c r="B164" s="39"/>
      <c r="C164" s="32" t="s">
        <v>69</v>
      </c>
      <c r="D164" s="32" t="s">
        <v>14</v>
      </c>
      <c r="E164" s="32" t="s">
        <v>196</v>
      </c>
      <c r="F164" s="33"/>
      <c r="G164" s="32"/>
      <c r="H164" s="35" t="s">
        <v>273</v>
      </c>
      <c r="I164" s="40"/>
      <c r="J164" s="20"/>
      <c r="K164" s="20"/>
      <c r="L164" s="46"/>
      <c r="M164" s="36"/>
      <c r="N164" s="37"/>
      <c r="O164" s="37"/>
      <c r="P164" s="38"/>
      <c r="Q164" s="40"/>
      <c r="R164" s="40"/>
      <c r="S164" s="39"/>
      <c r="T164" s="39"/>
      <c r="U164" s="40"/>
      <c r="V164" s="40"/>
      <c r="W164" s="40"/>
      <c r="X164" s="40"/>
      <c r="Y164" s="40"/>
      <c r="Z164" s="40"/>
      <c r="AA164" s="40"/>
      <c r="AB164" s="41"/>
      <c r="AC164" s="39"/>
      <c r="AD164" s="39"/>
      <c r="AE164" s="39"/>
      <c r="AF164" s="39"/>
      <c r="AG164" s="39"/>
      <c r="AH164" s="39"/>
      <c r="AI164" s="39"/>
      <c r="AJ164" s="42"/>
      <c r="AK164" s="16"/>
      <c r="AL164" s="141"/>
      <c r="AM164" s="182"/>
      <c r="AN164" s="182">
        <v>41.77</v>
      </c>
      <c r="AO164" s="198"/>
      <c r="AP164" s="199"/>
      <c r="AQ164" s="141"/>
      <c r="AR164" s="200"/>
      <c r="AS164" s="200"/>
      <c r="AT164" s="201"/>
      <c r="AU164" s="203">
        <f t="shared" si="74"/>
        <v>0</v>
      </c>
    </row>
    <row r="165" spans="1:47" ht="15.75" hidden="1" thickBot="1" x14ac:dyDescent="0.3">
      <c r="A165" s="39"/>
      <c r="B165" s="39"/>
      <c r="C165" s="32" t="s">
        <v>69</v>
      </c>
      <c r="D165" s="32" t="s">
        <v>14</v>
      </c>
      <c r="E165" s="32" t="s">
        <v>196</v>
      </c>
      <c r="F165" s="33"/>
      <c r="G165" s="32"/>
      <c r="H165" s="35" t="s">
        <v>274</v>
      </c>
      <c r="I165" s="40"/>
      <c r="J165" s="20"/>
      <c r="K165" s="20"/>
      <c r="L165" s="46"/>
      <c r="M165" s="36"/>
      <c r="N165" s="37"/>
      <c r="O165" s="37"/>
      <c r="P165" s="38"/>
      <c r="Q165" s="40"/>
      <c r="R165" s="40"/>
      <c r="S165" s="39"/>
      <c r="T165" s="39"/>
      <c r="U165" s="40"/>
      <c r="V165" s="40"/>
      <c r="W165" s="40"/>
      <c r="X165" s="40"/>
      <c r="Y165" s="40"/>
      <c r="Z165" s="40"/>
      <c r="AA165" s="40"/>
      <c r="AB165" s="41"/>
      <c r="AC165" s="39"/>
      <c r="AD165" s="39"/>
      <c r="AE165" s="39"/>
      <c r="AF165" s="39"/>
      <c r="AG165" s="39"/>
      <c r="AH165" s="39"/>
      <c r="AI165" s="39"/>
      <c r="AJ165" s="42"/>
      <c r="AK165" s="16"/>
      <c r="AL165" s="141"/>
      <c r="AM165" s="182"/>
      <c r="AN165" s="182">
        <v>41.77</v>
      </c>
      <c r="AO165" s="198"/>
      <c r="AP165" s="199"/>
      <c r="AQ165" s="141"/>
      <c r="AR165" s="200"/>
      <c r="AS165" s="200"/>
      <c r="AT165" s="201"/>
      <c r="AU165" s="203">
        <f t="shared" si="74"/>
        <v>0</v>
      </c>
    </row>
    <row r="166" spans="1:47" ht="15.75" hidden="1" thickBot="1" x14ac:dyDescent="0.3">
      <c r="A166" s="39"/>
      <c r="B166" s="39"/>
      <c r="C166" s="32" t="s">
        <v>69</v>
      </c>
      <c r="D166" s="32"/>
      <c r="E166" s="32" t="s">
        <v>196</v>
      </c>
      <c r="F166" s="33"/>
      <c r="G166" s="32"/>
      <c r="H166" s="35" t="s">
        <v>275</v>
      </c>
      <c r="I166" s="40"/>
      <c r="J166" s="20"/>
      <c r="K166" s="20"/>
      <c r="L166" s="46"/>
      <c r="M166" s="36"/>
      <c r="N166" s="37"/>
      <c r="O166" s="37"/>
      <c r="P166" s="38"/>
      <c r="Q166" s="40"/>
      <c r="R166" s="40"/>
      <c r="S166" s="39"/>
      <c r="T166" s="39"/>
      <c r="U166" s="40"/>
      <c r="V166" s="40"/>
      <c r="W166" s="40"/>
      <c r="X166" s="40"/>
      <c r="Y166" s="40"/>
      <c r="Z166" s="40"/>
      <c r="AA166" s="40"/>
      <c r="AB166" s="41"/>
      <c r="AC166" s="39"/>
      <c r="AD166" s="39"/>
      <c r="AE166" s="39"/>
      <c r="AF166" s="39"/>
      <c r="AG166" s="39"/>
      <c r="AH166" s="39"/>
      <c r="AI166" s="39"/>
      <c r="AJ166" s="42"/>
      <c r="AK166" s="16"/>
      <c r="AL166" s="141"/>
      <c r="AM166" s="182"/>
      <c r="AN166" s="182">
        <v>41.77</v>
      </c>
      <c r="AO166" s="198"/>
      <c r="AP166" s="199"/>
      <c r="AQ166" s="141"/>
      <c r="AR166" s="200"/>
      <c r="AS166" s="200"/>
      <c r="AT166" s="201"/>
      <c r="AU166" s="203">
        <f t="shared" si="74"/>
        <v>0</v>
      </c>
    </row>
    <row r="167" spans="1:47" ht="15.75" hidden="1" thickBot="1" x14ac:dyDescent="0.3">
      <c r="A167" s="39"/>
      <c r="B167" s="39"/>
      <c r="C167" s="32" t="s">
        <v>69</v>
      </c>
      <c r="D167" s="32" t="s">
        <v>19</v>
      </c>
      <c r="E167" s="32" t="s">
        <v>196</v>
      </c>
      <c r="F167" s="33"/>
      <c r="G167" s="32"/>
      <c r="H167" s="35" t="s">
        <v>276</v>
      </c>
      <c r="I167" s="40"/>
      <c r="J167" s="20"/>
      <c r="K167" s="20"/>
      <c r="L167" s="46"/>
      <c r="M167" s="36"/>
      <c r="N167" s="37"/>
      <c r="O167" s="37"/>
      <c r="P167" s="38"/>
      <c r="Q167" s="40"/>
      <c r="R167" s="40"/>
      <c r="S167" s="39"/>
      <c r="T167" s="39"/>
      <c r="U167" s="40"/>
      <c r="V167" s="40"/>
      <c r="W167" s="40"/>
      <c r="X167" s="40"/>
      <c r="Y167" s="40"/>
      <c r="Z167" s="40"/>
      <c r="AA167" s="40"/>
      <c r="AB167" s="41"/>
      <c r="AC167" s="39"/>
      <c r="AD167" s="39"/>
      <c r="AE167" s="39"/>
      <c r="AF167" s="39"/>
      <c r="AG167" s="39"/>
      <c r="AH167" s="39"/>
      <c r="AI167" s="39"/>
      <c r="AJ167" s="42"/>
      <c r="AK167" s="16"/>
      <c r="AL167" s="141"/>
      <c r="AM167" s="182"/>
      <c r="AN167" s="182">
        <v>41.77</v>
      </c>
      <c r="AO167" s="198"/>
      <c r="AP167" s="199"/>
      <c r="AQ167" s="141"/>
      <c r="AR167" s="200"/>
      <c r="AS167" s="200"/>
      <c r="AT167" s="201"/>
      <c r="AU167" s="203">
        <f t="shared" si="74"/>
        <v>0</v>
      </c>
    </row>
    <row r="168" spans="1:47" ht="15.75" hidden="1" thickBot="1" x14ac:dyDescent="0.3">
      <c r="A168" s="39"/>
      <c r="B168" s="39"/>
      <c r="C168" s="32" t="s">
        <v>69</v>
      </c>
      <c r="D168" s="32" t="s">
        <v>19</v>
      </c>
      <c r="E168" s="32" t="s">
        <v>196</v>
      </c>
      <c r="F168" s="33"/>
      <c r="G168" s="32"/>
      <c r="H168" s="35" t="s">
        <v>277</v>
      </c>
      <c r="I168" s="40"/>
      <c r="J168" s="20"/>
      <c r="K168" s="20"/>
      <c r="L168" s="46"/>
      <c r="M168" s="36"/>
      <c r="N168" s="37"/>
      <c r="O168" s="37"/>
      <c r="P168" s="38"/>
      <c r="Q168" s="40"/>
      <c r="R168" s="40"/>
      <c r="S168" s="39"/>
      <c r="T168" s="39"/>
      <c r="U168" s="40"/>
      <c r="V168" s="40"/>
      <c r="W168" s="40"/>
      <c r="X168" s="40"/>
      <c r="Y168" s="40"/>
      <c r="Z168" s="40"/>
      <c r="AA168" s="40"/>
      <c r="AB168" s="41"/>
      <c r="AC168" s="39"/>
      <c r="AD168" s="39"/>
      <c r="AE168" s="39"/>
      <c r="AF168" s="39"/>
      <c r="AG168" s="39"/>
      <c r="AH168" s="39"/>
      <c r="AI168" s="39"/>
      <c r="AJ168" s="42"/>
      <c r="AK168" s="16"/>
      <c r="AL168" s="141"/>
      <c r="AM168" s="182"/>
      <c r="AN168" s="182">
        <v>41.77</v>
      </c>
      <c r="AO168" s="198"/>
      <c r="AP168" s="199"/>
      <c r="AQ168" s="141"/>
      <c r="AR168" s="200"/>
      <c r="AS168" s="200"/>
      <c r="AT168" s="201"/>
      <c r="AU168" s="203">
        <f t="shared" si="74"/>
        <v>0</v>
      </c>
    </row>
    <row r="169" spans="1:47" ht="15.75" hidden="1" thickBot="1" x14ac:dyDescent="0.3">
      <c r="A169" s="39"/>
      <c r="B169" s="39"/>
      <c r="C169" s="32" t="s">
        <v>69</v>
      </c>
      <c r="D169" s="32" t="s">
        <v>97</v>
      </c>
      <c r="E169" s="32" t="s">
        <v>221</v>
      </c>
      <c r="F169" s="33"/>
      <c r="G169" s="32"/>
      <c r="H169" s="35" t="s">
        <v>278</v>
      </c>
      <c r="I169" s="40"/>
      <c r="J169" s="20"/>
      <c r="K169" s="20"/>
      <c r="L169" s="46"/>
      <c r="M169" s="36"/>
      <c r="N169" s="37"/>
      <c r="O169" s="37"/>
      <c r="P169" s="38"/>
      <c r="Q169" s="40"/>
      <c r="R169" s="40"/>
      <c r="S169" s="39"/>
      <c r="T169" s="39"/>
      <c r="U169" s="40"/>
      <c r="V169" s="40"/>
      <c r="W169" s="40"/>
      <c r="X169" s="40"/>
      <c r="Y169" s="40"/>
      <c r="Z169" s="40"/>
      <c r="AA169" s="40"/>
      <c r="AB169" s="41"/>
      <c r="AC169" s="39"/>
      <c r="AD169" s="39"/>
      <c r="AE169" s="39"/>
      <c r="AF169" s="39"/>
      <c r="AG169" s="39"/>
      <c r="AH169" s="39"/>
      <c r="AI169" s="39"/>
      <c r="AJ169" s="42"/>
      <c r="AK169" s="16"/>
      <c r="AL169" s="141"/>
      <c r="AM169" s="182"/>
      <c r="AN169" s="182">
        <v>26.11</v>
      </c>
      <c r="AO169" s="198"/>
      <c r="AP169" s="199"/>
      <c r="AQ169" s="141"/>
      <c r="AR169" s="200"/>
      <c r="AS169" s="200"/>
      <c r="AT169" s="201"/>
      <c r="AU169" s="203">
        <f t="shared" si="74"/>
        <v>0</v>
      </c>
    </row>
    <row r="170" spans="1:47" ht="15.75" hidden="1" thickBot="1" x14ac:dyDescent="0.3">
      <c r="A170" s="39"/>
      <c r="B170" s="39"/>
      <c r="C170" s="32" t="s">
        <v>69</v>
      </c>
      <c r="D170" s="32" t="s">
        <v>97</v>
      </c>
      <c r="E170" s="32" t="s">
        <v>221</v>
      </c>
      <c r="F170" s="33"/>
      <c r="G170" s="32"/>
      <c r="H170" s="35" t="s">
        <v>279</v>
      </c>
      <c r="I170" s="40"/>
      <c r="J170" s="20"/>
      <c r="K170" s="20"/>
      <c r="L170" s="46"/>
      <c r="M170" s="36"/>
      <c r="N170" s="37"/>
      <c r="O170" s="37"/>
      <c r="P170" s="38"/>
      <c r="Q170" s="40"/>
      <c r="R170" s="40"/>
      <c r="S170" s="39"/>
      <c r="T170" s="39"/>
      <c r="U170" s="40"/>
      <c r="V170" s="40"/>
      <c r="W170" s="40"/>
      <c r="X170" s="40"/>
      <c r="Y170" s="40"/>
      <c r="Z170" s="40"/>
      <c r="AA170" s="40"/>
      <c r="AB170" s="41"/>
      <c r="AC170" s="39"/>
      <c r="AD170" s="39"/>
      <c r="AE170" s="39"/>
      <c r="AF170" s="39"/>
      <c r="AG170" s="39"/>
      <c r="AH170" s="39"/>
      <c r="AI170" s="39"/>
      <c r="AJ170" s="42"/>
      <c r="AK170" s="16"/>
      <c r="AL170" s="141"/>
      <c r="AM170" s="182"/>
      <c r="AN170" s="182">
        <v>26.11</v>
      </c>
      <c r="AO170" s="198"/>
      <c r="AP170" s="199"/>
      <c r="AQ170" s="141"/>
      <c r="AR170" s="200"/>
      <c r="AS170" s="200"/>
      <c r="AT170" s="201"/>
      <c r="AU170" s="203">
        <f t="shared" si="74"/>
        <v>0</v>
      </c>
    </row>
    <row r="171" spans="1:47" ht="15.75" hidden="1" thickBot="1" x14ac:dyDescent="0.3">
      <c r="A171" s="39"/>
      <c r="B171" s="39"/>
      <c r="C171" s="32" t="s">
        <v>69</v>
      </c>
      <c r="D171" s="32" t="s">
        <v>97</v>
      </c>
      <c r="E171" s="32" t="s">
        <v>221</v>
      </c>
      <c r="F171" s="33"/>
      <c r="G171" s="32"/>
      <c r="H171" s="35" t="s">
        <v>280</v>
      </c>
      <c r="I171" s="40"/>
      <c r="J171" s="20"/>
      <c r="K171" s="20"/>
      <c r="L171" s="46"/>
      <c r="M171" s="36"/>
      <c r="N171" s="37"/>
      <c r="O171" s="37"/>
      <c r="P171" s="38"/>
      <c r="Q171" s="40"/>
      <c r="R171" s="40"/>
      <c r="S171" s="39"/>
      <c r="T171" s="39"/>
      <c r="U171" s="40"/>
      <c r="V171" s="40"/>
      <c r="W171" s="40"/>
      <c r="X171" s="40"/>
      <c r="Y171" s="40"/>
      <c r="Z171" s="40"/>
      <c r="AA171" s="40"/>
      <c r="AB171" s="41"/>
      <c r="AC171" s="39"/>
      <c r="AD171" s="39"/>
      <c r="AE171" s="39"/>
      <c r="AF171" s="39"/>
      <c r="AG171" s="39"/>
      <c r="AH171" s="39"/>
      <c r="AI171" s="39"/>
      <c r="AJ171" s="42"/>
      <c r="AK171" s="16"/>
      <c r="AL171" s="141"/>
      <c r="AM171" s="182"/>
      <c r="AN171" s="182">
        <v>26.11</v>
      </c>
      <c r="AO171" s="198"/>
      <c r="AP171" s="199"/>
      <c r="AQ171" s="141"/>
      <c r="AR171" s="200"/>
      <c r="AS171" s="200"/>
      <c r="AT171" s="201"/>
      <c r="AU171" s="203">
        <f t="shared" si="74"/>
        <v>0</v>
      </c>
    </row>
    <row r="172" spans="1:47" ht="15.75" hidden="1" thickBot="1" x14ac:dyDescent="0.3">
      <c r="A172" s="39"/>
      <c r="B172" s="39"/>
      <c r="C172" s="32" t="s">
        <v>69</v>
      </c>
      <c r="D172" s="32" t="s">
        <v>97</v>
      </c>
      <c r="E172" s="32" t="s">
        <v>221</v>
      </c>
      <c r="F172" s="33"/>
      <c r="G172" s="32"/>
      <c r="H172" s="35" t="s">
        <v>281</v>
      </c>
      <c r="I172" s="40"/>
      <c r="J172" s="20"/>
      <c r="K172" s="20"/>
      <c r="L172" s="46"/>
      <c r="M172" s="36"/>
      <c r="N172" s="37"/>
      <c r="O172" s="37"/>
      <c r="P172" s="38"/>
      <c r="Q172" s="40"/>
      <c r="R172" s="40"/>
      <c r="S172" s="39"/>
      <c r="T172" s="39"/>
      <c r="U172" s="40"/>
      <c r="V172" s="40"/>
      <c r="W172" s="40"/>
      <c r="X172" s="40"/>
      <c r="Y172" s="40"/>
      <c r="Z172" s="40"/>
      <c r="AA172" s="40"/>
      <c r="AB172" s="41"/>
      <c r="AC172" s="39"/>
      <c r="AD172" s="39"/>
      <c r="AE172" s="39"/>
      <c r="AF172" s="39"/>
      <c r="AG172" s="39"/>
      <c r="AH172" s="39"/>
      <c r="AI172" s="39"/>
      <c r="AJ172" s="42"/>
      <c r="AK172" s="16"/>
      <c r="AL172" s="141"/>
      <c r="AM172" s="182"/>
      <c r="AN172" s="182">
        <v>26.11</v>
      </c>
      <c r="AO172" s="198"/>
      <c r="AP172" s="199"/>
      <c r="AQ172" s="141"/>
      <c r="AR172" s="200"/>
      <c r="AS172" s="200"/>
      <c r="AT172" s="201"/>
      <c r="AU172" s="203">
        <f t="shared" si="74"/>
        <v>0</v>
      </c>
    </row>
    <row r="173" spans="1:47" ht="15.75" hidden="1" thickBot="1" x14ac:dyDescent="0.3">
      <c r="A173" s="39"/>
      <c r="B173" s="39"/>
      <c r="C173" s="32" t="s">
        <v>69</v>
      </c>
      <c r="D173" s="32" t="s">
        <v>97</v>
      </c>
      <c r="E173" s="32" t="s">
        <v>221</v>
      </c>
      <c r="F173" s="33"/>
      <c r="G173" s="32"/>
      <c r="H173" s="35" t="s">
        <v>282</v>
      </c>
      <c r="I173" s="40"/>
      <c r="J173" s="20"/>
      <c r="K173" s="20"/>
      <c r="L173" s="46"/>
      <c r="M173" s="36"/>
      <c r="N173" s="37"/>
      <c r="O173" s="37"/>
      <c r="P173" s="38"/>
      <c r="Q173" s="40"/>
      <c r="R173" s="40"/>
      <c r="S173" s="39"/>
      <c r="T173" s="39"/>
      <c r="U173" s="40"/>
      <c r="V173" s="40"/>
      <c r="W173" s="40"/>
      <c r="X173" s="40"/>
      <c r="Y173" s="40"/>
      <c r="Z173" s="40"/>
      <c r="AA173" s="40"/>
      <c r="AB173" s="41"/>
      <c r="AC173" s="39"/>
      <c r="AD173" s="39"/>
      <c r="AE173" s="39"/>
      <c r="AF173" s="39"/>
      <c r="AG173" s="39"/>
      <c r="AH173" s="39"/>
      <c r="AI173" s="39"/>
      <c r="AJ173" s="42"/>
      <c r="AK173" s="16"/>
      <c r="AL173" s="141"/>
      <c r="AM173" s="182"/>
      <c r="AN173" s="182">
        <v>26.11</v>
      </c>
      <c r="AO173" s="198"/>
      <c r="AP173" s="199"/>
      <c r="AQ173" s="141"/>
      <c r="AR173" s="200"/>
      <c r="AS173" s="200"/>
      <c r="AT173" s="201"/>
      <c r="AU173" s="203">
        <f t="shared" si="74"/>
        <v>0</v>
      </c>
    </row>
    <row r="174" spans="1:47" ht="15.75" hidden="1" thickBot="1" x14ac:dyDescent="0.3">
      <c r="A174" s="39"/>
      <c r="B174" s="39"/>
      <c r="C174" s="32" t="s">
        <v>69</v>
      </c>
      <c r="D174" s="32" t="s">
        <v>78</v>
      </c>
      <c r="E174" s="32" t="s">
        <v>221</v>
      </c>
      <c r="F174" s="33"/>
      <c r="G174" s="32"/>
      <c r="H174" s="35" t="s">
        <v>283</v>
      </c>
      <c r="I174" s="40"/>
      <c r="J174" s="20"/>
      <c r="K174" s="20"/>
      <c r="L174" s="46"/>
      <c r="M174" s="36"/>
      <c r="N174" s="37"/>
      <c r="O174" s="37"/>
      <c r="P174" s="38"/>
      <c r="Q174" s="40"/>
      <c r="R174" s="40"/>
      <c r="S174" s="39"/>
      <c r="T174" s="39"/>
      <c r="U174" s="40"/>
      <c r="V174" s="40"/>
      <c r="W174" s="40"/>
      <c r="X174" s="40"/>
      <c r="Y174" s="40"/>
      <c r="Z174" s="40"/>
      <c r="AA174" s="40"/>
      <c r="AB174" s="41"/>
      <c r="AC174" s="39"/>
      <c r="AD174" s="39"/>
      <c r="AE174" s="39"/>
      <c r="AF174" s="39"/>
      <c r="AG174" s="39"/>
      <c r="AH174" s="39"/>
      <c r="AI174" s="39"/>
      <c r="AJ174" s="42"/>
      <c r="AK174" s="16"/>
      <c r="AL174" s="141"/>
      <c r="AM174" s="182"/>
      <c r="AN174" s="182">
        <v>26.11</v>
      </c>
      <c r="AO174" s="198"/>
      <c r="AP174" s="199"/>
      <c r="AQ174" s="141"/>
      <c r="AR174" s="200"/>
      <c r="AS174" s="200"/>
      <c r="AT174" s="201"/>
      <c r="AU174" s="203">
        <f t="shared" si="74"/>
        <v>0</v>
      </c>
    </row>
    <row r="175" spans="1:47" ht="15.75" hidden="1" thickBot="1" x14ac:dyDescent="0.3">
      <c r="A175" s="39"/>
      <c r="B175" s="39"/>
      <c r="C175" s="32" t="s">
        <v>69</v>
      </c>
      <c r="D175" s="32" t="s">
        <v>78</v>
      </c>
      <c r="E175" s="32" t="s">
        <v>221</v>
      </c>
      <c r="F175" s="33"/>
      <c r="G175" s="32"/>
      <c r="H175" s="35" t="s">
        <v>284</v>
      </c>
      <c r="I175" s="40"/>
      <c r="J175" s="20"/>
      <c r="K175" s="20"/>
      <c r="L175" s="46"/>
      <c r="M175" s="36"/>
      <c r="N175" s="37"/>
      <c r="O175" s="37"/>
      <c r="P175" s="38"/>
      <c r="Q175" s="40"/>
      <c r="R175" s="40"/>
      <c r="S175" s="39"/>
      <c r="T175" s="39"/>
      <c r="U175" s="40"/>
      <c r="V175" s="40"/>
      <c r="W175" s="40"/>
      <c r="X175" s="40"/>
      <c r="Y175" s="40"/>
      <c r="Z175" s="40"/>
      <c r="AA175" s="40"/>
      <c r="AB175" s="41"/>
      <c r="AC175" s="39"/>
      <c r="AD175" s="39"/>
      <c r="AE175" s="39"/>
      <c r="AF175" s="39"/>
      <c r="AG175" s="39"/>
      <c r="AH175" s="39"/>
      <c r="AI175" s="39"/>
      <c r="AJ175" s="42"/>
      <c r="AK175" s="16"/>
      <c r="AL175" s="141"/>
      <c r="AM175" s="182"/>
      <c r="AN175" s="182">
        <v>26.11</v>
      </c>
      <c r="AO175" s="198"/>
      <c r="AP175" s="199"/>
      <c r="AQ175" s="141"/>
      <c r="AR175" s="200"/>
      <c r="AS175" s="200"/>
      <c r="AT175" s="201"/>
      <c r="AU175" s="203">
        <f t="shared" si="74"/>
        <v>0</v>
      </c>
    </row>
    <row r="176" spans="1:47" ht="15.75" hidden="1" thickBot="1" x14ac:dyDescent="0.3">
      <c r="A176" s="39"/>
      <c r="B176" s="39"/>
      <c r="C176" s="32" t="s">
        <v>69</v>
      </c>
      <c r="D176" s="32" t="s">
        <v>78</v>
      </c>
      <c r="E176" s="32" t="s">
        <v>221</v>
      </c>
      <c r="F176" s="33"/>
      <c r="G176" s="32"/>
      <c r="H176" s="35" t="s">
        <v>285</v>
      </c>
      <c r="I176" s="40"/>
      <c r="J176" s="20"/>
      <c r="K176" s="20"/>
      <c r="L176" s="46"/>
      <c r="M176" s="36"/>
      <c r="N176" s="37"/>
      <c r="O176" s="37"/>
      <c r="P176" s="38"/>
      <c r="Q176" s="40"/>
      <c r="R176" s="40"/>
      <c r="S176" s="39"/>
      <c r="T176" s="39"/>
      <c r="U176" s="40"/>
      <c r="V176" s="40"/>
      <c r="W176" s="40"/>
      <c r="X176" s="40"/>
      <c r="Y176" s="40"/>
      <c r="Z176" s="40"/>
      <c r="AA176" s="40"/>
      <c r="AB176" s="41"/>
      <c r="AC176" s="39"/>
      <c r="AD176" s="39"/>
      <c r="AE176" s="39"/>
      <c r="AF176" s="39"/>
      <c r="AG176" s="39"/>
      <c r="AH176" s="39"/>
      <c r="AI176" s="39"/>
      <c r="AJ176" s="42"/>
      <c r="AK176" s="16"/>
      <c r="AL176" s="141"/>
      <c r="AM176" s="182"/>
      <c r="AN176" s="182">
        <v>26.11</v>
      </c>
      <c r="AO176" s="198"/>
      <c r="AP176" s="199"/>
      <c r="AQ176" s="141"/>
      <c r="AR176" s="200"/>
      <c r="AS176" s="200"/>
      <c r="AT176" s="201"/>
      <c r="AU176" s="203">
        <f t="shared" si="74"/>
        <v>0</v>
      </c>
    </row>
    <row r="177" spans="1:47" ht="15.75" hidden="1" thickBot="1" x14ac:dyDescent="0.3">
      <c r="A177" s="39"/>
      <c r="B177" s="39"/>
      <c r="C177" s="32" t="s">
        <v>69</v>
      </c>
      <c r="D177" s="32" t="s">
        <v>78</v>
      </c>
      <c r="E177" s="32" t="s">
        <v>221</v>
      </c>
      <c r="F177" s="33"/>
      <c r="G177" s="32"/>
      <c r="H177" s="35" t="s">
        <v>286</v>
      </c>
      <c r="I177" s="40"/>
      <c r="J177" s="20"/>
      <c r="K177" s="20"/>
      <c r="L177" s="46"/>
      <c r="M177" s="36"/>
      <c r="N177" s="37"/>
      <c r="O177" s="37"/>
      <c r="P177" s="38"/>
      <c r="Q177" s="40"/>
      <c r="R177" s="40"/>
      <c r="S177" s="39"/>
      <c r="T177" s="39"/>
      <c r="U177" s="40"/>
      <c r="V177" s="40"/>
      <c r="W177" s="40"/>
      <c r="X177" s="40"/>
      <c r="Y177" s="40"/>
      <c r="Z177" s="40"/>
      <c r="AA177" s="40"/>
      <c r="AB177" s="41"/>
      <c r="AC177" s="39"/>
      <c r="AD177" s="39"/>
      <c r="AE177" s="39"/>
      <c r="AF177" s="39"/>
      <c r="AG177" s="39"/>
      <c r="AH177" s="39"/>
      <c r="AI177" s="39"/>
      <c r="AJ177" s="42"/>
      <c r="AK177" s="16"/>
      <c r="AL177" s="141"/>
      <c r="AM177" s="182"/>
      <c r="AN177" s="182">
        <v>26.11</v>
      </c>
      <c r="AO177" s="198"/>
      <c r="AP177" s="199"/>
      <c r="AQ177" s="141"/>
      <c r="AR177" s="200"/>
      <c r="AS177" s="200"/>
      <c r="AT177" s="201"/>
      <c r="AU177" s="203">
        <f t="shared" si="74"/>
        <v>0</v>
      </c>
    </row>
    <row r="178" spans="1:47" ht="15.75" hidden="1" thickBot="1" x14ac:dyDescent="0.3">
      <c r="A178" s="39"/>
      <c r="B178" s="39"/>
      <c r="C178" s="32" t="s">
        <v>69</v>
      </c>
      <c r="D178" s="32" t="s">
        <v>78</v>
      </c>
      <c r="E178" s="32" t="s">
        <v>221</v>
      </c>
      <c r="F178" s="33"/>
      <c r="G178" s="32"/>
      <c r="H178" s="35" t="s">
        <v>287</v>
      </c>
      <c r="I178" s="40"/>
      <c r="J178" s="20"/>
      <c r="K178" s="20"/>
      <c r="L178" s="46"/>
      <c r="M178" s="36"/>
      <c r="N178" s="37"/>
      <c r="O178" s="37"/>
      <c r="P178" s="38"/>
      <c r="Q178" s="40"/>
      <c r="R178" s="40"/>
      <c r="S178" s="39"/>
      <c r="T178" s="39"/>
      <c r="U178" s="40"/>
      <c r="V178" s="40"/>
      <c r="W178" s="40"/>
      <c r="X178" s="40"/>
      <c r="Y178" s="40"/>
      <c r="Z178" s="40"/>
      <c r="AA178" s="40"/>
      <c r="AB178" s="41"/>
      <c r="AC178" s="39"/>
      <c r="AD178" s="39"/>
      <c r="AE178" s="39"/>
      <c r="AF178" s="39"/>
      <c r="AG178" s="39"/>
      <c r="AH178" s="39"/>
      <c r="AI178" s="39"/>
      <c r="AJ178" s="42"/>
      <c r="AK178" s="16"/>
      <c r="AL178" s="141"/>
      <c r="AM178" s="182"/>
      <c r="AN178" s="182">
        <v>26.11</v>
      </c>
      <c r="AO178" s="198"/>
      <c r="AP178" s="199"/>
      <c r="AQ178" s="141"/>
      <c r="AR178" s="200"/>
      <c r="AS178" s="200"/>
      <c r="AT178" s="201"/>
      <c r="AU178" s="203">
        <f t="shared" si="74"/>
        <v>0</v>
      </c>
    </row>
    <row r="179" spans="1:47" ht="15.75" hidden="1" thickBot="1" x14ac:dyDescent="0.3">
      <c r="A179" s="39"/>
      <c r="B179" s="39"/>
      <c r="C179" s="32" t="s">
        <v>69</v>
      </c>
      <c r="D179" s="32" t="s">
        <v>78</v>
      </c>
      <c r="E179" s="32" t="s">
        <v>221</v>
      </c>
      <c r="F179" s="33"/>
      <c r="G179" s="32"/>
      <c r="H179" s="35" t="s">
        <v>288</v>
      </c>
      <c r="I179" s="40"/>
      <c r="J179" s="20"/>
      <c r="K179" s="20"/>
      <c r="L179" s="46"/>
      <c r="M179" s="36"/>
      <c r="N179" s="37"/>
      <c r="O179" s="37"/>
      <c r="P179" s="38"/>
      <c r="Q179" s="40"/>
      <c r="R179" s="40"/>
      <c r="S179" s="39"/>
      <c r="T179" s="39"/>
      <c r="U179" s="40"/>
      <c r="V179" s="40"/>
      <c r="W179" s="40"/>
      <c r="X179" s="40"/>
      <c r="Y179" s="40"/>
      <c r="Z179" s="40"/>
      <c r="AA179" s="40"/>
      <c r="AB179" s="41"/>
      <c r="AC179" s="39"/>
      <c r="AD179" s="39"/>
      <c r="AE179" s="39"/>
      <c r="AF179" s="39"/>
      <c r="AG179" s="39"/>
      <c r="AH179" s="39"/>
      <c r="AI179" s="39"/>
      <c r="AJ179" s="42"/>
      <c r="AK179" s="16"/>
      <c r="AL179" s="141"/>
      <c r="AM179" s="182"/>
      <c r="AN179" s="182">
        <v>26.11</v>
      </c>
      <c r="AO179" s="198"/>
      <c r="AP179" s="199"/>
      <c r="AQ179" s="141"/>
      <c r="AR179" s="200"/>
      <c r="AS179" s="200"/>
      <c r="AT179" s="201"/>
      <c r="AU179" s="203">
        <f t="shared" si="74"/>
        <v>0</v>
      </c>
    </row>
    <row r="180" spans="1:47" ht="15.75" hidden="1" thickBot="1" x14ac:dyDescent="0.3">
      <c r="A180" s="39"/>
      <c r="B180" s="39"/>
      <c r="C180" s="32" t="s">
        <v>69</v>
      </c>
      <c r="D180" s="32"/>
      <c r="E180" s="32" t="s">
        <v>221</v>
      </c>
      <c r="F180" s="33"/>
      <c r="G180" s="32"/>
      <c r="H180" s="35" t="s">
        <v>289</v>
      </c>
      <c r="I180" s="40"/>
      <c r="J180" s="20"/>
      <c r="K180" s="20"/>
      <c r="L180" s="46"/>
      <c r="M180" s="36"/>
      <c r="N180" s="37"/>
      <c r="O180" s="37"/>
      <c r="P180" s="38"/>
      <c r="Q180" s="40"/>
      <c r="R180" s="40"/>
      <c r="S180" s="39"/>
      <c r="T180" s="39"/>
      <c r="U180" s="40"/>
      <c r="V180" s="40"/>
      <c r="W180" s="40"/>
      <c r="X180" s="40"/>
      <c r="Y180" s="40"/>
      <c r="Z180" s="40"/>
      <c r="AA180" s="40"/>
      <c r="AB180" s="41"/>
      <c r="AC180" s="39"/>
      <c r="AD180" s="39"/>
      <c r="AE180" s="39"/>
      <c r="AF180" s="39"/>
      <c r="AG180" s="39"/>
      <c r="AH180" s="39"/>
      <c r="AI180" s="39"/>
      <c r="AJ180" s="42"/>
      <c r="AK180" s="16"/>
      <c r="AL180" s="141"/>
      <c r="AM180" s="182"/>
      <c r="AN180" s="182">
        <v>26.11</v>
      </c>
      <c r="AO180" s="198"/>
      <c r="AP180" s="199"/>
      <c r="AQ180" s="141"/>
      <c r="AR180" s="200"/>
      <c r="AS180" s="200"/>
      <c r="AT180" s="201"/>
      <c r="AU180" s="203">
        <f t="shared" si="74"/>
        <v>0</v>
      </c>
    </row>
    <row r="181" spans="1:47" ht="15.75" hidden="1" thickBot="1" x14ac:dyDescent="0.3">
      <c r="A181" s="39"/>
      <c r="B181" s="39"/>
      <c r="C181" s="32" t="s">
        <v>69</v>
      </c>
      <c r="D181" s="32" t="s">
        <v>14</v>
      </c>
      <c r="E181" s="32" t="s">
        <v>221</v>
      </c>
      <c r="F181" s="33"/>
      <c r="G181" s="32"/>
      <c r="H181" s="35" t="s">
        <v>290</v>
      </c>
      <c r="I181" s="40"/>
      <c r="J181" s="20"/>
      <c r="K181" s="20"/>
      <c r="L181" s="46"/>
      <c r="M181" s="36"/>
      <c r="N181" s="37"/>
      <c r="O181" s="37"/>
      <c r="P181" s="38"/>
      <c r="Q181" s="40"/>
      <c r="R181" s="40"/>
      <c r="S181" s="39"/>
      <c r="T181" s="39"/>
      <c r="U181" s="40"/>
      <c r="V181" s="40"/>
      <c r="W181" s="40"/>
      <c r="X181" s="40"/>
      <c r="Y181" s="40"/>
      <c r="Z181" s="40"/>
      <c r="AA181" s="40"/>
      <c r="AB181" s="41"/>
      <c r="AC181" s="39"/>
      <c r="AD181" s="39"/>
      <c r="AE181" s="39"/>
      <c r="AF181" s="39"/>
      <c r="AG181" s="39"/>
      <c r="AH181" s="39"/>
      <c r="AI181" s="39"/>
      <c r="AJ181" s="42"/>
      <c r="AK181" s="16"/>
      <c r="AL181" s="141"/>
      <c r="AM181" s="182"/>
      <c r="AN181" s="182">
        <v>26.11</v>
      </c>
      <c r="AO181" s="198"/>
      <c r="AP181" s="199"/>
      <c r="AQ181" s="141"/>
      <c r="AR181" s="200"/>
      <c r="AS181" s="200"/>
      <c r="AT181" s="201"/>
      <c r="AU181" s="203">
        <f t="shared" si="74"/>
        <v>0</v>
      </c>
    </row>
    <row r="182" spans="1:47" ht="15.75" hidden="1" thickBot="1" x14ac:dyDescent="0.3">
      <c r="A182" s="39"/>
      <c r="B182" s="39"/>
      <c r="C182" s="32" t="s">
        <v>69</v>
      </c>
      <c r="D182" s="32" t="s">
        <v>19</v>
      </c>
      <c r="E182" s="32" t="s">
        <v>221</v>
      </c>
      <c r="F182" s="33"/>
      <c r="G182" s="32"/>
      <c r="H182" s="35" t="s">
        <v>291</v>
      </c>
      <c r="I182" s="40"/>
      <c r="J182" s="20"/>
      <c r="K182" s="20"/>
      <c r="L182" s="46"/>
      <c r="M182" s="36"/>
      <c r="N182" s="37"/>
      <c r="O182" s="37"/>
      <c r="P182" s="38"/>
      <c r="Q182" s="40"/>
      <c r="R182" s="40"/>
      <c r="S182" s="39"/>
      <c r="T182" s="39"/>
      <c r="U182" s="40"/>
      <c r="V182" s="40"/>
      <c r="W182" s="40"/>
      <c r="X182" s="40"/>
      <c r="Y182" s="40"/>
      <c r="Z182" s="40"/>
      <c r="AA182" s="40"/>
      <c r="AB182" s="41"/>
      <c r="AC182" s="39"/>
      <c r="AD182" s="39"/>
      <c r="AE182" s="39"/>
      <c r="AF182" s="39"/>
      <c r="AG182" s="39"/>
      <c r="AH182" s="39"/>
      <c r="AI182" s="39"/>
      <c r="AJ182" s="42"/>
      <c r="AK182" s="16"/>
      <c r="AL182" s="141"/>
      <c r="AM182" s="182"/>
      <c r="AN182" s="182">
        <v>26.11</v>
      </c>
      <c r="AO182" s="198"/>
      <c r="AP182" s="199"/>
      <c r="AQ182" s="141"/>
      <c r="AR182" s="200"/>
      <c r="AS182" s="200"/>
      <c r="AT182" s="201"/>
      <c r="AU182" s="203">
        <f t="shared" si="74"/>
        <v>0</v>
      </c>
    </row>
    <row r="183" spans="1:47" ht="78.75" hidden="1" customHeight="1" x14ac:dyDescent="0.25">
      <c r="A183" s="39"/>
      <c r="B183" s="39" t="s">
        <v>32</v>
      </c>
      <c r="C183" s="32" t="s">
        <v>101</v>
      </c>
      <c r="D183" s="32" t="s">
        <v>102</v>
      </c>
      <c r="E183" s="32" t="s">
        <v>34</v>
      </c>
      <c r="F183" s="33" t="s">
        <v>103</v>
      </c>
      <c r="G183" s="49">
        <v>185423012</v>
      </c>
      <c r="H183" s="34" t="s">
        <v>104</v>
      </c>
      <c r="I183" s="71" t="s">
        <v>409</v>
      </c>
      <c r="J183" s="20">
        <v>2375</v>
      </c>
      <c r="K183" s="20">
        <v>3055</v>
      </c>
      <c r="L183" s="46">
        <f>(K183-J183)/1000</f>
        <v>0.68</v>
      </c>
      <c r="M183" s="36">
        <v>0</v>
      </c>
      <c r="N183" s="37">
        <v>5430014.6900000004</v>
      </c>
      <c r="O183" s="37">
        <v>0</v>
      </c>
      <c r="P183" s="38">
        <f>N183+O183</f>
        <v>5430014.6900000004</v>
      </c>
      <c r="Q183" s="72">
        <v>5158514.25</v>
      </c>
      <c r="R183" s="72">
        <v>0</v>
      </c>
      <c r="S183" s="72">
        <f>Q183+R183</f>
        <v>5158514.25</v>
      </c>
      <c r="T183" s="39">
        <v>0</v>
      </c>
      <c r="U183" s="39">
        <v>0</v>
      </c>
      <c r="V183" s="73">
        <v>43543</v>
      </c>
      <c r="W183" s="73">
        <v>43564</v>
      </c>
      <c r="X183" s="73">
        <v>43571</v>
      </c>
      <c r="Y183" s="186">
        <v>43876</v>
      </c>
      <c r="Z183" s="73"/>
      <c r="AA183" s="73">
        <v>43914</v>
      </c>
      <c r="AB183" s="41">
        <v>0.2</v>
      </c>
      <c r="AC183" s="74">
        <v>0</v>
      </c>
      <c r="AD183" s="74">
        <v>0</v>
      </c>
      <c r="AE183" s="74">
        <f>AC183+AD183</f>
        <v>0</v>
      </c>
      <c r="AF183" s="74">
        <v>0</v>
      </c>
      <c r="AG183" s="74">
        <v>0</v>
      </c>
      <c r="AH183" s="74">
        <f>AF183+AG183</f>
        <v>0</v>
      </c>
      <c r="AI183" s="74">
        <f>AE183+AH183</f>
        <v>0</v>
      </c>
      <c r="AJ183" s="41">
        <f t="shared" ref="AJ183:AJ184" si="90">AI183/S183</f>
        <v>0</v>
      </c>
      <c r="AK183" s="172" t="s">
        <v>562</v>
      </c>
      <c r="AL183" s="141">
        <f>AA183-Y183</f>
        <v>38</v>
      </c>
      <c r="AM183" s="174">
        <v>1</v>
      </c>
      <c r="AN183" s="174">
        <f t="shared" ref="AN183:AN185" si="91">AM183*91.841</f>
        <v>91.840999999999994</v>
      </c>
      <c r="AO183" s="198">
        <f t="shared" ref="AO183:AO206" si="92">Y183-W183</f>
        <v>312</v>
      </c>
      <c r="AP183" s="199">
        <f t="shared" ref="AP183:AP206" si="93">$AP$5/(Y183-W183)</f>
        <v>0.32051282051282054</v>
      </c>
      <c r="AQ183" s="141">
        <f t="shared" ref="AQ183:AQ206" ca="1" si="94">$AQ$5-W183</f>
        <v>642</v>
      </c>
      <c r="AR183" s="200">
        <f t="shared" ref="AR183:AR206" ca="1" si="95">(AQ183*AP183)/100</f>
        <v>2.0576923076923079</v>
      </c>
      <c r="AS183" s="200">
        <f t="shared" ref="AS183:AS206" ca="1" si="96">IF(AR183&gt;100%,100%,AR183)</f>
        <v>1</v>
      </c>
      <c r="AT183" s="201">
        <f t="shared" si="84"/>
        <v>0.2</v>
      </c>
      <c r="AU183" s="203">
        <f t="shared" ca="1" si="74"/>
        <v>0.8</v>
      </c>
    </row>
    <row r="184" spans="1:47" ht="114.75" hidden="1" customHeight="1" x14ac:dyDescent="0.25">
      <c r="A184" s="39"/>
      <c r="B184" s="39" t="s">
        <v>32</v>
      </c>
      <c r="C184" s="32" t="s">
        <v>101</v>
      </c>
      <c r="D184" s="32" t="s">
        <v>105</v>
      </c>
      <c r="E184" s="32" t="s">
        <v>34</v>
      </c>
      <c r="F184" s="33" t="s">
        <v>541</v>
      </c>
      <c r="G184" s="49">
        <v>185273020</v>
      </c>
      <c r="H184" s="60" t="s">
        <v>397</v>
      </c>
      <c r="I184" s="71" t="s">
        <v>411</v>
      </c>
      <c r="J184" s="20">
        <v>0</v>
      </c>
      <c r="K184" s="20">
        <v>2350</v>
      </c>
      <c r="L184" s="46">
        <f>(K184-J184)/1000</f>
        <v>2.35</v>
      </c>
      <c r="M184" s="36">
        <v>4.8</v>
      </c>
      <c r="N184" s="37">
        <v>19971756.679999996</v>
      </c>
      <c r="O184" s="37">
        <v>1573720</v>
      </c>
      <c r="P184" s="38">
        <f>N184+O184</f>
        <v>21545476.679999996</v>
      </c>
      <c r="Q184" s="72">
        <v>18763031.629999999</v>
      </c>
      <c r="R184" s="72">
        <v>1476418.6</v>
      </c>
      <c r="S184" s="72">
        <f>Q184+R184</f>
        <v>20239450.23</v>
      </c>
      <c r="T184" s="39">
        <v>0</v>
      </c>
      <c r="U184" s="39">
        <v>0</v>
      </c>
      <c r="V184" s="73">
        <v>43570</v>
      </c>
      <c r="W184" s="73">
        <v>43585</v>
      </c>
      <c r="X184" s="73">
        <v>43591</v>
      </c>
      <c r="Y184" s="73">
        <v>43956</v>
      </c>
      <c r="Z184" s="73" t="s">
        <v>410</v>
      </c>
      <c r="AA184" s="73">
        <v>43985</v>
      </c>
      <c r="AB184" s="41">
        <v>0.95</v>
      </c>
      <c r="AC184" s="209">
        <f>6524625+597804+4175850+4492938</f>
        <v>15791217</v>
      </c>
      <c r="AD184" s="209">
        <v>0</v>
      </c>
      <c r="AE184" s="209">
        <f t="shared" ref="AE184" si="97">AC184+AD184</f>
        <v>15791217</v>
      </c>
      <c r="AF184" s="209">
        <f>926375+97058+1591344</f>
        <v>2614777</v>
      </c>
      <c r="AG184" s="209">
        <v>0</v>
      </c>
      <c r="AH184" s="74">
        <f t="shared" ref="AH184" si="98">AF184+AG184</f>
        <v>2614777</v>
      </c>
      <c r="AI184" s="74">
        <f t="shared" ref="AI184" si="99">AE184+AH184</f>
        <v>18405994</v>
      </c>
      <c r="AJ184" s="76">
        <f t="shared" si="90"/>
        <v>0.9094117572777568</v>
      </c>
      <c r="AK184" s="172" t="s">
        <v>559</v>
      </c>
      <c r="AL184" s="141">
        <f>AA184-Y184</f>
        <v>29</v>
      </c>
      <c r="AM184" s="174">
        <v>4.2</v>
      </c>
      <c r="AN184" s="174">
        <f t="shared" si="91"/>
        <v>385.73219999999998</v>
      </c>
      <c r="AO184" s="198">
        <f t="shared" si="92"/>
        <v>371</v>
      </c>
      <c r="AP184" s="199">
        <f t="shared" si="93"/>
        <v>0.26954177897574122</v>
      </c>
      <c r="AQ184" s="141">
        <f t="shared" ca="1" si="94"/>
        <v>621</v>
      </c>
      <c r="AR184" s="200">
        <f t="shared" ca="1" si="95"/>
        <v>1.6738544474393529</v>
      </c>
      <c r="AS184" s="200">
        <f t="shared" ca="1" si="96"/>
        <v>1</v>
      </c>
      <c r="AT184" s="201">
        <f t="shared" si="84"/>
        <v>0.95</v>
      </c>
      <c r="AU184" s="203">
        <f t="shared" ca="1" si="74"/>
        <v>5.0000000000000044E-2</v>
      </c>
    </row>
    <row r="185" spans="1:47" ht="144.75" hidden="1" thickBot="1" x14ac:dyDescent="0.3">
      <c r="A185" s="39"/>
      <c r="B185" s="166" t="s">
        <v>514</v>
      </c>
      <c r="C185" s="32" t="s">
        <v>101</v>
      </c>
      <c r="D185" s="32" t="s">
        <v>102</v>
      </c>
      <c r="E185" s="32" t="s">
        <v>34</v>
      </c>
      <c r="F185" s="164" t="s">
        <v>532</v>
      </c>
      <c r="G185" s="59">
        <v>185423013</v>
      </c>
      <c r="H185" s="60" t="s">
        <v>533</v>
      </c>
      <c r="I185" s="40"/>
      <c r="J185" s="46">
        <v>1412</v>
      </c>
      <c r="K185" s="46">
        <v>3412</v>
      </c>
      <c r="L185" s="46">
        <f t="shared" ref="L185" si="100">(K185-J185)/1000</f>
        <v>2</v>
      </c>
      <c r="M185" s="36">
        <v>22.5</v>
      </c>
      <c r="N185" s="37">
        <v>18739034</v>
      </c>
      <c r="O185" s="37">
        <v>6076156</v>
      </c>
      <c r="P185" s="38">
        <f t="shared" ref="P185" si="101">O185+N185</f>
        <v>24815190</v>
      </c>
      <c r="Q185" s="40"/>
      <c r="R185" s="40"/>
      <c r="S185" s="39"/>
      <c r="T185" s="39"/>
      <c r="U185" s="40"/>
      <c r="V185" s="40"/>
      <c r="W185" s="40"/>
      <c r="X185" s="40"/>
      <c r="Y185" s="40"/>
      <c r="Z185" s="40"/>
      <c r="AA185" s="40"/>
      <c r="AB185" s="41"/>
      <c r="AC185" s="39"/>
      <c r="AD185" s="39"/>
      <c r="AE185" s="39"/>
      <c r="AF185" s="39"/>
      <c r="AG185" s="39"/>
      <c r="AH185" s="39"/>
      <c r="AI185" s="39"/>
      <c r="AJ185" s="42"/>
      <c r="AK185" s="172" t="s">
        <v>557</v>
      </c>
      <c r="AL185" s="141"/>
      <c r="AM185" s="174">
        <v>2</v>
      </c>
      <c r="AN185" s="174">
        <f t="shared" si="91"/>
        <v>183.68199999999999</v>
      </c>
      <c r="AO185" s="198"/>
      <c r="AP185" s="199"/>
      <c r="AQ185" s="141"/>
      <c r="AR185" s="200"/>
      <c r="AS185" s="200"/>
      <c r="AT185" s="201"/>
      <c r="AU185" s="203">
        <f t="shared" si="74"/>
        <v>0</v>
      </c>
    </row>
    <row r="186" spans="1:47" ht="24.75" hidden="1" thickBot="1" x14ac:dyDescent="0.3">
      <c r="A186" s="39"/>
      <c r="B186" s="39"/>
      <c r="C186" s="32" t="s">
        <v>101</v>
      </c>
      <c r="D186" s="32" t="s">
        <v>102</v>
      </c>
      <c r="E186" s="32" t="s">
        <v>33</v>
      </c>
      <c r="F186" s="33"/>
      <c r="G186" s="49">
        <v>185424016</v>
      </c>
      <c r="H186" s="34" t="s">
        <v>292</v>
      </c>
      <c r="I186" s="40"/>
      <c r="J186" s="20"/>
      <c r="K186" s="20"/>
      <c r="L186" s="46"/>
      <c r="M186" s="51"/>
      <c r="N186" s="37"/>
      <c r="O186" s="37"/>
      <c r="P186" s="38"/>
      <c r="Q186" s="40"/>
      <c r="R186" s="40"/>
      <c r="S186" s="39"/>
      <c r="T186" s="39"/>
      <c r="U186" s="40"/>
      <c r="V186" s="40"/>
      <c r="W186" s="40"/>
      <c r="X186" s="40"/>
      <c r="Y186" s="40"/>
      <c r="Z186" s="40"/>
      <c r="AA186" s="40"/>
      <c r="AB186" s="41"/>
      <c r="AC186" s="39"/>
      <c r="AD186" s="39"/>
      <c r="AE186" s="39"/>
      <c r="AF186" s="39"/>
      <c r="AG186" s="39"/>
      <c r="AH186" s="39"/>
      <c r="AI186" s="39"/>
      <c r="AJ186" s="42"/>
      <c r="AK186" s="16"/>
      <c r="AL186" s="141"/>
      <c r="AM186" s="173">
        <v>0.84</v>
      </c>
      <c r="AN186" s="178">
        <f>AM186*86.4212</f>
        <v>72.593807999999996</v>
      </c>
      <c r="AO186" s="198"/>
      <c r="AP186" s="199"/>
      <c r="AQ186" s="141"/>
      <c r="AR186" s="200"/>
      <c r="AS186" s="200"/>
      <c r="AT186" s="201"/>
      <c r="AU186" s="203">
        <f t="shared" si="74"/>
        <v>0</v>
      </c>
    </row>
    <row r="187" spans="1:47" ht="96.75" hidden="1" thickBot="1" x14ac:dyDescent="0.3">
      <c r="A187" s="39"/>
      <c r="B187" s="247" t="s">
        <v>685</v>
      </c>
      <c r="C187" s="32" t="s">
        <v>101</v>
      </c>
      <c r="D187" s="32" t="s">
        <v>102</v>
      </c>
      <c r="E187" s="32" t="s">
        <v>33</v>
      </c>
      <c r="F187" s="248" t="s">
        <v>714</v>
      </c>
      <c r="G187" s="49">
        <v>185424058</v>
      </c>
      <c r="H187" s="34" t="s">
        <v>715</v>
      </c>
      <c r="I187" s="40"/>
      <c r="J187" s="20">
        <v>0</v>
      </c>
      <c r="K187" s="20">
        <v>1482</v>
      </c>
      <c r="L187" s="46">
        <f>(K187-J187)/1000</f>
        <v>1.482</v>
      </c>
      <c r="M187" s="51">
        <v>2</v>
      </c>
      <c r="N187" s="37">
        <v>13006125</v>
      </c>
      <c r="O187" s="37">
        <v>271764</v>
      </c>
      <c r="P187" s="38">
        <f>N187+O187</f>
        <v>13277889</v>
      </c>
      <c r="Q187" s="40"/>
      <c r="R187" s="40"/>
      <c r="S187" s="39"/>
      <c r="T187" s="39"/>
      <c r="U187" s="40"/>
      <c r="V187" s="40"/>
      <c r="W187" s="40"/>
      <c r="X187" s="40"/>
      <c r="Y187" s="40"/>
      <c r="Z187" s="40"/>
      <c r="AA187" s="40"/>
      <c r="AB187" s="41"/>
      <c r="AC187" s="39"/>
      <c r="AD187" s="39"/>
      <c r="AE187" s="39"/>
      <c r="AF187" s="39"/>
      <c r="AG187" s="39"/>
      <c r="AH187" s="39"/>
      <c r="AI187" s="39"/>
      <c r="AJ187" s="42"/>
      <c r="AK187" s="195" t="s">
        <v>748</v>
      </c>
      <c r="AL187" s="141"/>
      <c r="AM187" s="173">
        <v>2.35</v>
      </c>
      <c r="AN187" s="178">
        <f>AM187*86.4212</f>
        <v>203.08982</v>
      </c>
      <c r="AO187" s="198"/>
      <c r="AP187" s="199"/>
      <c r="AQ187" s="141"/>
      <c r="AR187" s="200"/>
      <c r="AS187" s="200"/>
      <c r="AT187" s="201"/>
      <c r="AU187" s="203">
        <f t="shared" si="74"/>
        <v>0</v>
      </c>
    </row>
    <row r="188" spans="1:47" ht="168.75" hidden="1" thickBot="1" x14ac:dyDescent="0.3">
      <c r="A188" s="39"/>
      <c r="B188" s="247" t="s">
        <v>685</v>
      </c>
      <c r="C188" s="32" t="s">
        <v>101</v>
      </c>
      <c r="D188" s="32" t="s">
        <v>102</v>
      </c>
      <c r="E188" s="32" t="s">
        <v>33</v>
      </c>
      <c r="F188" s="248" t="s">
        <v>717</v>
      </c>
      <c r="G188" s="49">
        <v>185424060</v>
      </c>
      <c r="H188" s="34" t="s">
        <v>718</v>
      </c>
      <c r="I188" s="40"/>
      <c r="J188" s="20">
        <v>0</v>
      </c>
      <c r="K188" s="20">
        <v>2785</v>
      </c>
      <c r="L188" s="46">
        <f>(K188-J188)/1000</f>
        <v>2.7850000000000001</v>
      </c>
      <c r="M188" s="51">
        <v>32.799999999999997</v>
      </c>
      <c r="N188" s="37">
        <v>23976518</v>
      </c>
      <c r="O188" s="37">
        <v>9984639</v>
      </c>
      <c r="P188" s="38">
        <f>N188+O188</f>
        <v>33961157</v>
      </c>
      <c r="Q188" s="40"/>
      <c r="R188" s="40"/>
      <c r="S188" s="39"/>
      <c r="T188" s="39"/>
      <c r="U188" s="40"/>
      <c r="V188" s="40"/>
      <c r="W188" s="40"/>
      <c r="X188" s="40"/>
      <c r="Y188" s="40"/>
      <c r="Z188" s="40"/>
      <c r="AA188" s="40"/>
      <c r="AB188" s="41"/>
      <c r="AC188" s="39"/>
      <c r="AD188" s="39"/>
      <c r="AE188" s="39"/>
      <c r="AF188" s="39"/>
      <c r="AG188" s="39"/>
      <c r="AH188" s="39"/>
      <c r="AI188" s="39"/>
      <c r="AJ188" s="42"/>
      <c r="AK188" s="195" t="s">
        <v>748</v>
      </c>
      <c r="AL188" s="141"/>
      <c r="AM188" s="173">
        <v>2.5</v>
      </c>
      <c r="AN188" s="178">
        <f>AM188*86.4212</f>
        <v>216.053</v>
      </c>
      <c r="AO188" s="198"/>
      <c r="AP188" s="199"/>
      <c r="AQ188" s="141"/>
      <c r="AR188" s="200"/>
      <c r="AS188" s="200"/>
      <c r="AT188" s="201"/>
      <c r="AU188" s="203">
        <f t="shared" si="74"/>
        <v>0</v>
      </c>
    </row>
    <row r="189" spans="1:47" ht="24.75" hidden="1" thickBot="1" x14ac:dyDescent="0.3">
      <c r="A189" s="39"/>
      <c r="B189" s="39"/>
      <c r="C189" s="32" t="s">
        <v>101</v>
      </c>
      <c r="D189" s="32" t="s">
        <v>105</v>
      </c>
      <c r="E189" s="32" t="s">
        <v>33</v>
      </c>
      <c r="F189" s="33"/>
      <c r="G189" s="49">
        <v>185275115</v>
      </c>
      <c r="H189" s="34" t="s">
        <v>293</v>
      </c>
      <c r="I189" s="40"/>
      <c r="J189" s="20"/>
      <c r="K189" s="20"/>
      <c r="L189" s="46"/>
      <c r="M189" s="51"/>
      <c r="N189" s="37"/>
      <c r="O189" s="37"/>
      <c r="P189" s="38"/>
      <c r="Q189" s="40"/>
      <c r="R189" s="40"/>
      <c r="S189" s="39"/>
      <c r="T189" s="39"/>
      <c r="U189" s="40"/>
      <c r="V189" s="40"/>
      <c r="W189" s="40"/>
      <c r="X189" s="40"/>
      <c r="Y189" s="40"/>
      <c r="Z189" s="40"/>
      <c r="AA189" s="40"/>
      <c r="AB189" s="41"/>
      <c r="AC189" s="39"/>
      <c r="AD189" s="39"/>
      <c r="AE189" s="39"/>
      <c r="AF189" s="39"/>
      <c r="AG189" s="39"/>
      <c r="AH189" s="39"/>
      <c r="AI189" s="39"/>
      <c r="AJ189" s="42"/>
      <c r="AK189" s="16"/>
      <c r="AL189" s="141"/>
      <c r="AM189" s="173">
        <v>1</v>
      </c>
      <c r="AN189" s="178">
        <f>AM189*86.4212</f>
        <v>86.421199999999999</v>
      </c>
      <c r="AO189" s="198"/>
      <c r="AP189" s="199"/>
      <c r="AQ189" s="141"/>
      <c r="AR189" s="200"/>
      <c r="AS189" s="200"/>
      <c r="AT189" s="201"/>
      <c r="AU189" s="203">
        <f t="shared" si="74"/>
        <v>0</v>
      </c>
    </row>
    <row r="190" spans="1:47" ht="24.75" hidden="1" thickBot="1" x14ac:dyDescent="0.3">
      <c r="A190" s="39"/>
      <c r="B190" s="39"/>
      <c r="C190" s="32" t="s">
        <v>101</v>
      </c>
      <c r="D190" s="32" t="s">
        <v>105</v>
      </c>
      <c r="E190" s="32" t="s">
        <v>33</v>
      </c>
      <c r="F190" s="33"/>
      <c r="G190" s="49">
        <v>185275107</v>
      </c>
      <c r="H190" s="34" t="s">
        <v>294</v>
      </c>
      <c r="I190" s="40"/>
      <c r="J190" s="20"/>
      <c r="K190" s="20"/>
      <c r="L190" s="46"/>
      <c r="M190" s="51"/>
      <c r="N190" s="37"/>
      <c r="O190" s="37"/>
      <c r="P190" s="38"/>
      <c r="Q190" s="40"/>
      <c r="R190" s="40"/>
      <c r="S190" s="39"/>
      <c r="T190" s="39"/>
      <c r="U190" s="40"/>
      <c r="V190" s="40"/>
      <c r="W190" s="40"/>
      <c r="X190" s="40"/>
      <c r="Y190" s="40"/>
      <c r="Z190" s="40"/>
      <c r="AA190" s="40"/>
      <c r="AB190" s="41"/>
      <c r="AC190" s="39"/>
      <c r="AD190" s="39"/>
      <c r="AE190" s="39"/>
      <c r="AF190" s="39"/>
      <c r="AG190" s="39"/>
      <c r="AH190" s="39"/>
      <c r="AI190" s="39"/>
      <c r="AJ190" s="42"/>
      <c r="AK190" s="16"/>
      <c r="AL190" s="141"/>
      <c r="AM190" s="173">
        <v>2</v>
      </c>
      <c r="AN190" s="178">
        <f>AM190*86.4212</f>
        <v>172.8424</v>
      </c>
      <c r="AO190" s="198"/>
      <c r="AP190" s="199"/>
      <c r="AQ190" s="141"/>
      <c r="AR190" s="200"/>
      <c r="AS190" s="200"/>
      <c r="AT190" s="201"/>
      <c r="AU190" s="203">
        <f t="shared" si="74"/>
        <v>0</v>
      </c>
    </row>
    <row r="191" spans="1:47" ht="36.75" hidden="1" thickBot="1" x14ac:dyDescent="0.3">
      <c r="A191" s="39"/>
      <c r="B191" s="39"/>
      <c r="C191" s="32" t="s">
        <v>101</v>
      </c>
      <c r="D191" s="32" t="s">
        <v>105</v>
      </c>
      <c r="E191" s="32" t="s">
        <v>35</v>
      </c>
      <c r="F191" s="33"/>
      <c r="G191" s="49">
        <v>185275134</v>
      </c>
      <c r="H191" s="34" t="s">
        <v>295</v>
      </c>
      <c r="I191" s="40"/>
      <c r="J191" s="20"/>
      <c r="K191" s="20"/>
      <c r="L191" s="46"/>
      <c r="M191" s="51"/>
      <c r="N191" s="37"/>
      <c r="O191" s="37"/>
      <c r="P191" s="38"/>
      <c r="Q191" s="40"/>
      <c r="R191" s="40"/>
      <c r="S191" s="39"/>
      <c r="T191" s="39"/>
      <c r="U191" s="40"/>
      <c r="V191" s="40"/>
      <c r="W191" s="40"/>
      <c r="X191" s="40"/>
      <c r="Y191" s="40"/>
      <c r="Z191" s="40"/>
      <c r="AA191" s="40"/>
      <c r="AB191" s="41"/>
      <c r="AC191" s="39"/>
      <c r="AD191" s="39"/>
      <c r="AE191" s="39"/>
      <c r="AF191" s="39"/>
      <c r="AG191" s="39"/>
      <c r="AH191" s="39"/>
      <c r="AI191" s="39"/>
      <c r="AJ191" s="42"/>
      <c r="AK191" s="16"/>
      <c r="AL191" s="141"/>
      <c r="AM191" s="173">
        <v>1.72</v>
      </c>
      <c r="AN191" s="173">
        <f t="shared" ref="AN191" si="102">AM191*57.96</f>
        <v>99.691199999999995</v>
      </c>
      <c r="AO191" s="198"/>
      <c r="AP191" s="199"/>
      <c r="AQ191" s="141"/>
      <c r="AR191" s="200"/>
      <c r="AS191" s="200"/>
      <c r="AT191" s="201"/>
      <c r="AU191" s="203">
        <f t="shared" si="74"/>
        <v>0</v>
      </c>
    </row>
    <row r="192" spans="1:47" ht="93.75" hidden="1" customHeight="1" x14ac:dyDescent="0.25">
      <c r="A192" s="39"/>
      <c r="B192" s="39" t="s">
        <v>32</v>
      </c>
      <c r="C192" s="32" t="s">
        <v>101</v>
      </c>
      <c r="D192" s="32" t="s">
        <v>102</v>
      </c>
      <c r="E192" s="32" t="s">
        <v>33</v>
      </c>
      <c r="F192" s="33" t="s">
        <v>106</v>
      </c>
      <c r="G192" s="49">
        <v>185424019</v>
      </c>
      <c r="H192" s="34" t="s">
        <v>107</v>
      </c>
      <c r="I192" s="71" t="s">
        <v>412</v>
      </c>
      <c r="J192" s="20">
        <v>0</v>
      </c>
      <c r="K192" s="20">
        <v>1715</v>
      </c>
      <c r="L192" s="46">
        <f>(K192-J192)/1000</f>
        <v>1.7150000000000001</v>
      </c>
      <c r="M192" s="36">
        <v>0.6</v>
      </c>
      <c r="N192" s="37">
        <v>13105734.48</v>
      </c>
      <c r="O192" s="37">
        <v>106317</v>
      </c>
      <c r="P192" s="38">
        <f>N192+O192</f>
        <v>13212051.48</v>
      </c>
      <c r="Q192" s="72">
        <v>12748776.42</v>
      </c>
      <c r="R192" s="72">
        <v>101028.9</v>
      </c>
      <c r="S192" s="72">
        <f>Q192+R192</f>
        <v>12849805.32</v>
      </c>
      <c r="T192" s="39"/>
      <c r="U192" s="39"/>
      <c r="V192" s="73">
        <v>43570</v>
      </c>
      <c r="W192" s="73">
        <v>43585</v>
      </c>
      <c r="X192" s="73">
        <v>43590</v>
      </c>
      <c r="Y192" s="73">
        <v>43912</v>
      </c>
      <c r="Z192" s="73"/>
      <c r="AA192" s="73">
        <v>43941</v>
      </c>
      <c r="AB192" s="41">
        <v>1</v>
      </c>
      <c r="AC192" s="74">
        <v>11117212</v>
      </c>
      <c r="AD192" s="74">
        <v>0</v>
      </c>
      <c r="AE192" s="74">
        <f t="shared" ref="AE192" si="103">AC192+AD192</f>
        <v>11117212</v>
      </c>
      <c r="AF192" s="74">
        <v>1609430</v>
      </c>
      <c r="AG192" s="74">
        <v>0</v>
      </c>
      <c r="AH192" s="74">
        <f t="shared" ref="AH192" si="104">AF192+AG192</f>
        <v>1609430</v>
      </c>
      <c r="AI192" s="74">
        <f t="shared" ref="AI192" si="105">AE192+AH192</f>
        <v>12726642</v>
      </c>
      <c r="AJ192" s="41">
        <f t="shared" ref="AJ192" si="106">AI192/S192</f>
        <v>0.99041516062439461</v>
      </c>
      <c r="AK192" s="125" t="s">
        <v>481</v>
      </c>
      <c r="AL192" s="141">
        <f>AA192-Y192</f>
        <v>29</v>
      </c>
      <c r="AM192" s="173">
        <v>3</v>
      </c>
      <c r="AN192" s="178">
        <f>AM192*86.4212</f>
        <v>259.2636</v>
      </c>
      <c r="AO192" s="198">
        <f t="shared" si="92"/>
        <v>327</v>
      </c>
      <c r="AP192" s="199">
        <f t="shared" si="93"/>
        <v>0.3058103975535168</v>
      </c>
      <c r="AQ192" s="141">
        <f t="shared" ca="1" si="94"/>
        <v>621</v>
      </c>
      <c r="AR192" s="200">
        <f t="shared" ca="1" si="95"/>
        <v>1.8990825688073394</v>
      </c>
      <c r="AS192" s="200">
        <f t="shared" ca="1" si="96"/>
        <v>1</v>
      </c>
      <c r="AT192" s="201">
        <f t="shared" si="84"/>
        <v>1</v>
      </c>
      <c r="AU192" s="203">
        <f t="shared" ca="1" si="74"/>
        <v>0</v>
      </c>
    </row>
    <row r="193" spans="1:47" ht="84.75" hidden="1" thickBot="1" x14ac:dyDescent="0.3">
      <c r="A193" s="39"/>
      <c r="B193" s="166" t="s">
        <v>514</v>
      </c>
      <c r="C193" s="44" t="s">
        <v>101</v>
      </c>
      <c r="D193" s="44" t="s">
        <v>102</v>
      </c>
      <c r="E193" s="44" t="s">
        <v>196</v>
      </c>
      <c r="F193" s="50" t="s">
        <v>588</v>
      </c>
      <c r="G193" s="59"/>
      <c r="H193" s="60" t="s">
        <v>577</v>
      </c>
      <c r="I193" s="165" t="s">
        <v>679</v>
      </c>
      <c r="J193" s="132"/>
      <c r="K193" s="132"/>
      <c r="L193" s="52"/>
      <c r="M193" s="51"/>
      <c r="N193" s="45"/>
      <c r="O193" s="45"/>
      <c r="P193" s="133">
        <v>5032629</v>
      </c>
      <c r="Q193" s="40"/>
      <c r="R193" s="40"/>
      <c r="S193" s="133">
        <v>5032629</v>
      </c>
      <c r="T193" s="39"/>
      <c r="U193" s="40"/>
      <c r="V193" s="40"/>
      <c r="W193" s="73">
        <v>44033</v>
      </c>
      <c r="X193" s="40"/>
      <c r="Y193" s="73">
        <v>44398</v>
      </c>
      <c r="Z193" s="40"/>
      <c r="AA193" s="40"/>
      <c r="AB193" s="41">
        <v>0</v>
      </c>
      <c r="AC193" s="39"/>
      <c r="AD193" s="39"/>
      <c r="AE193" s="39"/>
      <c r="AF193" s="39"/>
      <c r="AG193" s="39"/>
      <c r="AH193" s="39"/>
      <c r="AI193" s="39"/>
      <c r="AJ193" s="42"/>
      <c r="AK193" s="187" t="s">
        <v>680</v>
      </c>
      <c r="AL193" s="141"/>
      <c r="AM193" s="182"/>
      <c r="AN193" s="182">
        <v>41.77</v>
      </c>
      <c r="AO193" s="198"/>
      <c r="AP193" s="199"/>
      <c r="AQ193" s="141"/>
      <c r="AR193" s="200"/>
      <c r="AS193" s="200"/>
      <c r="AT193" s="201"/>
      <c r="AU193" s="203">
        <f t="shared" si="74"/>
        <v>0</v>
      </c>
    </row>
    <row r="194" spans="1:47" ht="252.75" hidden="1" thickBot="1" x14ac:dyDescent="0.3">
      <c r="A194" s="39"/>
      <c r="B194" s="166" t="s">
        <v>514</v>
      </c>
      <c r="C194" s="220" t="s">
        <v>101</v>
      </c>
      <c r="D194" s="220" t="s">
        <v>105</v>
      </c>
      <c r="E194" s="220" t="s">
        <v>578</v>
      </c>
      <c r="F194" s="223" t="s">
        <v>591</v>
      </c>
      <c r="G194" s="230" t="s">
        <v>593</v>
      </c>
      <c r="H194" s="222" t="s">
        <v>589</v>
      </c>
      <c r="I194" s="229" t="s">
        <v>700</v>
      </c>
      <c r="J194" s="231"/>
      <c r="K194" s="231"/>
      <c r="L194" s="207">
        <v>9</v>
      </c>
      <c r="M194" s="226"/>
      <c r="N194" s="227"/>
      <c r="O194" s="227"/>
      <c r="P194" s="228">
        <v>4087239.65</v>
      </c>
      <c r="Q194" s="40"/>
      <c r="R194" s="40"/>
      <c r="S194" s="39">
        <v>1261167.96</v>
      </c>
      <c r="T194" s="39"/>
      <c r="U194" s="40"/>
      <c r="V194" s="40"/>
      <c r="W194" s="73">
        <v>43983</v>
      </c>
      <c r="X194" s="39"/>
      <c r="Y194" s="73">
        <v>44712</v>
      </c>
      <c r="Z194" s="40"/>
      <c r="AA194" s="40"/>
      <c r="AB194" s="41">
        <v>0</v>
      </c>
      <c r="AC194" s="39"/>
      <c r="AD194" s="39"/>
      <c r="AE194" s="39"/>
      <c r="AF194" s="39"/>
      <c r="AG194" s="39"/>
      <c r="AH194" s="39"/>
      <c r="AI194" s="39"/>
      <c r="AJ194" s="42"/>
      <c r="AK194" s="187" t="s">
        <v>703</v>
      </c>
      <c r="AL194" s="141"/>
      <c r="AM194" s="182"/>
      <c r="AN194" s="182"/>
      <c r="AO194" s="198"/>
      <c r="AP194" s="199"/>
      <c r="AQ194" s="141"/>
      <c r="AR194" s="200"/>
      <c r="AS194" s="200"/>
      <c r="AT194" s="201"/>
      <c r="AU194" s="203"/>
    </row>
    <row r="195" spans="1:47" ht="72.75" hidden="1" thickBot="1" x14ac:dyDescent="0.3">
      <c r="A195" s="39"/>
      <c r="B195" s="166" t="s">
        <v>514</v>
      </c>
      <c r="C195" s="220" t="s">
        <v>101</v>
      </c>
      <c r="D195" s="220" t="s">
        <v>102</v>
      </c>
      <c r="E195" s="220" t="s">
        <v>578</v>
      </c>
      <c r="F195" s="223" t="s">
        <v>592</v>
      </c>
      <c r="G195" s="221">
        <v>185423013</v>
      </c>
      <c r="H195" s="222" t="s">
        <v>590</v>
      </c>
      <c r="I195" s="229" t="s">
        <v>702</v>
      </c>
      <c r="J195" s="231"/>
      <c r="K195" s="231"/>
      <c r="L195" s="207">
        <v>2.2749999999999999</v>
      </c>
      <c r="M195" s="226"/>
      <c r="N195" s="227"/>
      <c r="O195" s="227"/>
      <c r="P195" s="228">
        <v>1326724.49</v>
      </c>
      <c r="Q195" s="40"/>
      <c r="R195" s="40"/>
      <c r="S195" s="228">
        <v>1326724.49</v>
      </c>
      <c r="T195" s="39"/>
      <c r="U195" s="40"/>
      <c r="V195" s="40"/>
      <c r="W195" s="73">
        <v>43983</v>
      </c>
      <c r="X195" s="39"/>
      <c r="Y195" s="73">
        <v>44712</v>
      </c>
      <c r="Z195" s="40"/>
      <c r="AA195" s="40"/>
      <c r="AB195" s="41">
        <v>0</v>
      </c>
      <c r="AC195" s="39"/>
      <c r="AD195" s="39"/>
      <c r="AE195" s="39"/>
      <c r="AF195" s="39"/>
      <c r="AG195" s="39"/>
      <c r="AH195" s="39"/>
      <c r="AI195" s="39"/>
      <c r="AJ195" s="42"/>
      <c r="AK195" s="187" t="s">
        <v>701</v>
      </c>
      <c r="AL195" s="141"/>
      <c r="AM195" s="182"/>
      <c r="AN195" s="182"/>
      <c r="AO195" s="198"/>
      <c r="AP195" s="199"/>
      <c r="AQ195" s="141"/>
      <c r="AR195" s="200"/>
      <c r="AS195" s="200"/>
      <c r="AT195" s="201"/>
      <c r="AU195" s="203"/>
    </row>
    <row r="196" spans="1:47" ht="15.75" hidden="1" thickBot="1" x14ac:dyDescent="0.3">
      <c r="A196" s="39"/>
      <c r="B196" s="39"/>
      <c r="C196" s="32" t="s">
        <v>101</v>
      </c>
      <c r="D196" s="32" t="s">
        <v>102</v>
      </c>
      <c r="E196" s="32" t="s">
        <v>196</v>
      </c>
      <c r="F196" s="33"/>
      <c r="G196" s="49"/>
      <c r="H196" s="34" t="s">
        <v>296</v>
      </c>
      <c r="I196" s="40"/>
      <c r="J196" s="20"/>
      <c r="K196" s="20"/>
      <c r="L196" s="46"/>
      <c r="M196" s="36"/>
      <c r="N196" s="37"/>
      <c r="O196" s="37"/>
      <c r="P196" s="38"/>
      <c r="Q196" s="40"/>
      <c r="R196" s="40"/>
      <c r="S196" s="39"/>
      <c r="T196" s="39"/>
      <c r="U196" s="40"/>
      <c r="V196" s="40"/>
      <c r="W196" s="40"/>
      <c r="X196" s="40"/>
      <c r="Y196" s="40"/>
      <c r="Z196" s="40"/>
      <c r="AA196" s="40"/>
      <c r="AB196" s="41"/>
      <c r="AC196" s="39"/>
      <c r="AD196" s="39"/>
      <c r="AE196" s="39"/>
      <c r="AF196" s="39"/>
      <c r="AG196" s="39"/>
      <c r="AH196" s="39"/>
      <c r="AI196" s="39"/>
      <c r="AJ196" s="42"/>
      <c r="AK196" s="16"/>
      <c r="AL196" s="141"/>
      <c r="AM196" s="182"/>
      <c r="AN196" s="182">
        <v>41.77</v>
      </c>
      <c r="AO196" s="198"/>
      <c r="AP196" s="199"/>
      <c r="AQ196" s="141"/>
      <c r="AR196" s="200"/>
      <c r="AS196" s="200"/>
      <c r="AT196" s="201"/>
      <c r="AU196" s="203">
        <f t="shared" si="74"/>
        <v>0</v>
      </c>
    </row>
    <row r="197" spans="1:47" ht="15.75" hidden="1" thickBot="1" x14ac:dyDescent="0.3">
      <c r="A197" s="39"/>
      <c r="B197" s="39"/>
      <c r="C197" s="32" t="s">
        <v>101</v>
      </c>
      <c r="D197" s="32" t="s">
        <v>102</v>
      </c>
      <c r="E197" s="32" t="s">
        <v>196</v>
      </c>
      <c r="F197" s="33"/>
      <c r="G197" s="49"/>
      <c r="H197" s="34" t="s">
        <v>297</v>
      </c>
      <c r="I197" s="40"/>
      <c r="J197" s="20"/>
      <c r="K197" s="20"/>
      <c r="L197" s="46"/>
      <c r="M197" s="36"/>
      <c r="N197" s="37"/>
      <c r="O197" s="37"/>
      <c r="P197" s="38"/>
      <c r="Q197" s="40"/>
      <c r="R197" s="40"/>
      <c r="S197" s="39"/>
      <c r="T197" s="39"/>
      <c r="U197" s="40"/>
      <c r="V197" s="40"/>
      <c r="W197" s="40"/>
      <c r="X197" s="40"/>
      <c r="Y197" s="40"/>
      <c r="Z197" s="40"/>
      <c r="AA197" s="40"/>
      <c r="AB197" s="41"/>
      <c r="AC197" s="39"/>
      <c r="AD197" s="39"/>
      <c r="AE197" s="39"/>
      <c r="AF197" s="39"/>
      <c r="AG197" s="39"/>
      <c r="AH197" s="39"/>
      <c r="AI197" s="39"/>
      <c r="AJ197" s="42"/>
      <c r="AK197" s="16"/>
      <c r="AL197" s="141"/>
      <c r="AM197" s="182"/>
      <c r="AN197" s="182">
        <v>41.77</v>
      </c>
      <c r="AO197" s="198"/>
      <c r="AP197" s="199"/>
      <c r="AQ197" s="141"/>
      <c r="AR197" s="200"/>
      <c r="AS197" s="200"/>
      <c r="AT197" s="201"/>
      <c r="AU197" s="203">
        <f t="shared" si="74"/>
        <v>0</v>
      </c>
    </row>
    <row r="198" spans="1:47" ht="15.75" hidden="1" thickBot="1" x14ac:dyDescent="0.3">
      <c r="A198" s="39"/>
      <c r="B198" s="39"/>
      <c r="C198" s="32" t="s">
        <v>101</v>
      </c>
      <c r="D198" s="32" t="s">
        <v>102</v>
      </c>
      <c r="E198" s="32" t="s">
        <v>196</v>
      </c>
      <c r="F198" s="33"/>
      <c r="G198" s="49"/>
      <c r="H198" s="34" t="s">
        <v>298</v>
      </c>
      <c r="I198" s="40"/>
      <c r="J198" s="20"/>
      <c r="K198" s="20"/>
      <c r="L198" s="46"/>
      <c r="M198" s="36"/>
      <c r="N198" s="37"/>
      <c r="O198" s="37"/>
      <c r="P198" s="38"/>
      <c r="Q198" s="40"/>
      <c r="R198" s="40"/>
      <c r="S198" s="39"/>
      <c r="T198" s="39"/>
      <c r="U198" s="40"/>
      <c r="V198" s="40"/>
      <c r="W198" s="40"/>
      <c r="X198" s="40"/>
      <c r="Y198" s="40"/>
      <c r="Z198" s="40"/>
      <c r="AA198" s="40"/>
      <c r="AB198" s="41"/>
      <c r="AC198" s="39"/>
      <c r="AD198" s="39"/>
      <c r="AE198" s="39"/>
      <c r="AF198" s="39"/>
      <c r="AG198" s="39"/>
      <c r="AH198" s="39"/>
      <c r="AI198" s="39"/>
      <c r="AJ198" s="42"/>
      <c r="AK198" s="16"/>
      <c r="AL198" s="141"/>
      <c r="AM198" s="182"/>
      <c r="AN198" s="182">
        <v>41.77</v>
      </c>
      <c r="AO198" s="198"/>
      <c r="AP198" s="199"/>
      <c r="AQ198" s="141"/>
      <c r="AR198" s="200"/>
      <c r="AS198" s="200"/>
      <c r="AT198" s="201"/>
      <c r="AU198" s="203">
        <f t="shared" si="74"/>
        <v>0</v>
      </c>
    </row>
    <row r="199" spans="1:47" ht="15.75" hidden="1" thickBot="1" x14ac:dyDescent="0.3">
      <c r="A199" s="39"/>
      <c r="B199" s="39"/>
      <c r="C199" s="32" t="s">
        <v>101</v>
      </c>
      <c r="D199" s="32" t="s">
        <v>105</v>
      </c>
      <c r="E199" s="32" t="s">
        <v>196</v>
      </c>
      <c r="F199" s="33"/>
      <c r="G199" s="49"/>
      <c r="H199" s="34" t="s">
        <v>299</v>
      </c>
      <c r="I199" s="40"/>
      <c r="J199" s="20"/>
      <c r="K199" s="20"/>
      <c r="L199" s="46"/>
      <c r="M199" s="36"/>
      <c r="N199" s="37"/>
      <c r="O199" s="37"/>
      <c r="P199" s="38"/>
      <c r="Q199" s="40"/>
      <c r="R199" s="40"/>
      <c r="S199" s="39"/>
      <c r="T199" s="39"/>
      <c r="U199" s="40"/>
      <c r="V199" s="40"/>
      <c r="W199" s="40"/>
      <c r="X199" s="40"/>
      <c r="Y199" s="40"/>
      <c r="Z199" s="40"/>
      <c r="AA199" s="40"/>
      <c r="AB199" s="41"/>
      <c r="AC199" s="39"/>
      <c r="AD199" s="39"/>
      <c r="AE199" s="39"/>
      <c r="AF199" s="39"/>
      <c r="AG199" s="39"/>
      <c r="AH199" s="39"/>
      <c r="AI199" s="39"/>
      <c r="AJ199" s="42"/>
      <c r="AK199" s="16"/>
      <c r="AL199" s="141"/>
      <c r="AM199" s="182"/>
      <c r="AN199" s="182">
        <v>41.77</v>
      </c>
      <c r="AO199" s="198"/>
      <c r="AP199" s="199"/>
      <c r="AQ199" s="141"/>
      <c r="AR199" s="200"/>
      <c r="AS199" s="200"/>
      <c r="AT199" s="201"/>
      <c r="AU199" s="203">
        <f t="shared" si="74"/>
        <v>0</v>
      </c>
    </row>
    <row r="200" spans="1:47" ht="15.75" hidden="1" thickBot="1" x14ac:dyDescent="0.3">
      <c r="A200" s="39"/>
      <c r="B200" s="39"/>
      <c r="C200" s="32" t="s">
        <v>101</v>
      </c>
      <c r="D200" s="32" t="s">
        <v>105</v>
      </c>
      <c r="E200" s="32" t="s">
        <v>196</v>
      </c>
      <c r="F200" s="33"/>
      <c r="G200" s="49"/>
      <c r="H200" s="34" t="s">
        <v>300</v>
      </c>
      <c r="I200" s="40"/>
      <c r="J200" s="20"/>
      <c r="K200" s="20"/>
      <c r="L200" s="46"/>
      <c r="M200" s="36"/>
      <c r="N200" s="37"/>
      <c r="O200" s="37"/>
      <c r="P200" s="38"/>
      <c r="Q200" s="40"/>
      <c r="R200" s="40"/>
      <c r="S200" s="39"/>
      <c r="T200" s="39"/>
      <c r="U200" s="40"/>
      <c r="V200" s="40"/>
      <c r="W200" s="40"/>
      <c r="X200" s="40"/>
      <c r="Y200" s="40"/>
      <c r="Z200" s="40"/>
      <c r="AA200" s="40"/>
      <c r="AB200" s="41"/>
      <c r="AC200" s="39"/>
      <c r="AD200" s="39"/>
      <c r="AE200" s="39"/>
      <c r="AF200" s="39"/>
      <c r="AG200" s="39"/>
      <c r="AH200" s="39"/>
      <c r="AI200" s="39"/>
      <c r="AJ200" s="42"/>
      <c r="AK200" s="16"/>
      <c r="AL200" s="141"/>
      <c r="AM200" s="182"/>
      <c r="AN200" s="182">
        <v>41.77</v>
      </c>
      <c r="AO200" s="198"/>
      <c r="AP200" s="199"/>
      <c r="AQ200" s="141"/>
      <c r="AR200" s="200"/>
      <c r="AS200" s="200"/>
      <c r="AT200" s="201"/>
      <c r="AU200" s="203">
        <f t="shared" si="74"/>
        <v>0</v>
      </c>
    </row>
    <row r="201" spans="1:47" ht="15.75" hidden="1" thickBot="1" x14ac:dyDescent="0.3">
      <c r="A201" s="39"/>
      <c r="B201" s="39"/>
      <c r="C201" s="32" t="s">
        <v>101</v>
      </c>
      <c r="D201" s="32" t="s">
        <v>105</v>
      </c>
      <c r="E201" s="32" t="s">
        <v>221</v>
      </c>
      <c r="F201" s="33"/>
      <c r="G201" s="49"/>
      <c r="H201" s="34" t="s">
        <v>301</v>
      </c>
      <c r="I201" s="40"/>
      <c r="J201" s="20"/>
      <c r="K201" s="20"/>
      <c r="L201" s="46"/>
      <c r="M201" s="36"/>
      <c r="N201" s="37"/>
      <c r="O201" s="37"/>
      <c r="P201" s="38"/>
      <c r="Q201" s="40"/>
      <c r="R201" s="40"/>
      <c r="S201" s="39"/>
      <c r="T201" s="39"/>
      <c r="U201" s="40"/>
      <c r="V201" s="40"/>
      <c r="W201" s="40"/>
      <c r="X201" s="40"/>
      <c r="Y201" s="40"/>
      <c r="Z201" s="40"/>
      <c r="AA201" s="40"/>
      <c r="AB201" s="41"/>
      <c r="AC201" s="39"/>
      <c r="AD201" s="39"/>
      <c r="AE201" s="39"/>
      <c r="AF201" s="39"/>
      <c r="AG201" s="39"/>
      <c r="AH201" s="39"/>
      <c r="AI201" s="39"/>
      <c r="AJ201" s="42"/>
      <c r="AK201" s="16"/>
      <c r="AL201" s="141"/>
      <c r="AM201" s="182"/>
      <c r="AN201" s="182">
        <v>26.11</v>
      </c>
      <c r="AO201" s="198"/>
      <c r="AP201" s="199"/>
      <c r="AQ201" s="141"/>
      <c r="AR201" s="200"/>
      <c r="AS201" s="200"/>
      <c r="AT201" s="201"/>
      <c r="AU201" s="203">
        <f t="shared" si="74"/>
        <v>0</v>
      </c>
    </row>
    <row r="202" spans="1:47" ht="15.75" hidden="1" thickBot="1" x14ac:dyDescent="0.3">
      <c r="A202" s="39"/>
      <c r="B202" s="39"/>
      <c r="C202" s="32" t="s">
        <v>101</v>
      </c>
      <c r="D202" s="32" t="s">
        <v>105</v>
      </c>
      <c r="E202" s="32" t="s">
        <v>221</v>
      </c>
      <c r="F202" s="33"/>
      <c r="G202" s="49"/>
      <c r="H202" s="34" t="s">
        <v>302</v>
      </c>
      <c r="I202" s="40"/>
      <c r="J202" s="20"/>
      <c r="K202" s="20"/>
      <c r="L202" s="46"/>
      <c r="M202" s="36"/>
      <c r="N202" s="37"/>
      <c r="O202" s="37"/>
      <c r="P202" s="38"/>
      <c r="Q202" s="40"/>
      <c r="R202" s="40"/>
      <c r="S202" s="39"/>
      <c r="T202" s="39"/>
      <c r="U202" s="40"/>
      <c r="V202" s="40"/>
      <c r="W202" s="40"/>
      <c r="X202" s="40"/>
      <c r="Y202" s="40"/>
      <c r="Z202" s="40"/>
      <c r="AA202" s="40"/>
      <c r="AB202" s="41"/>
      <c r="AC202" s="39"/>
      <c r="AD202" s="39"/>
      <c r="AE202" s="39"/>
      <c r="AF202" s="39"/>
      <c r="AG202" s="39"/>
      <c r="AH202" s="39"/>
      <c r="AI202" s="39"/>
      <c r="AJ202" s="42"/>
      <c r="AK202" s="16"/>
      <c r="AL202" s="141"/>
      <c r="AM202" s="182"/>
      <c r="AN202" s="182">
        <v>26.11</v>
      </c>
      <c r="AO202" s="198"/>
      <c r="AP202" s="199"/>
      <c r="AQ202" s="141"/>
      <c r="AR202" s="200"/>
      <c r="AS202" s="200"/>
      <c r="AT202" s="201"/>
      <c r="AU202" s="203">
        <f t="shared" si="74"/>
        <v>0</v>
      </c>
    </row>
    <row r="203" spans="1:47" ht="168.75" hidden="1" thickBot="1" x14ac:dyDescent="0.3">
      <c r="A203" s="39"/>
      <c r="B203" s="39" t="s">
        <v>32</v>
      </c>
      <c r="C203" s="32" t="s">
        <v>108</v>
      </c>
      <c r="D203" s="32" t="s">
        <v>109</v>
      </c>
      <c r="E203" s="32" t="s">
        <v>34</v>
      </c>
      <c r="F203" s="33" t="s">
        <v>110</v>
      </c>
      <c r="G203" s="49">
        <v>173123002</v>
      </c>
      <c r="H203" s="34" t="s">
        <v>111</v>
      </c>
      <c r="I203" s="143" t="s">
        <v>473</v>
      </c>
      <c r="J203" s="20">
        <v>2255</v>
      </c>
      <c r="K203" s="20">
        <v>4164</v>
      </c>
      <c r="L203" s="46">
        <f t="shared" ref="L203:L207" si="107">(K203-J203)/1000</f>
        <v>1.909</v>
      </c>
      <c r="M203" s="61">
        <v>3.25</v>
      </c>
      <c r="N203" s="37">
        <v>16925909.68</v>
      </c>
      <c r="O203" s="37">
        <v>1073862.5</v>
      </c>
      <c r="P203" s="38">
        <f t="shared" ref="P203" si="108">N203+O203</f>
        <v>17999772.18</v>
      </c>
      <c r="Q203" s="72">
        <v>16669437.91</v>
      </c>
      <c r="R203" s="72">
        <v>1057539.3370000001</v>
      </c>
      <c r="S203" s="137">
        <f>Q203+R203</f>
        <v>17726977.247000001</v>
      </c>
      <c r="T203" s="39"/>
      <c r="U203" s="40"/>
      <c r="V203" s="73">
        <v>43673</v>
      </c>
      <c r="W203" s="73">
        <v>43684</v>
      </c>
      <c r="X203" s="73">
        <v>43690</v>
      </c>
      <c r="Y203" s="73">
        <v>44055</v>
      </c>
      <c r="Z203" s="40"/>
      <c r="AA203" s="73">
        <v>44074</v>
      </c>
      <c r="AB203" s="41">
        <v>0.7</v>
      </c>
      <c r="AC203" s="189">
        <v>10797551</v>
      </c>
      <c r="AD203" s="189">
        <v>0</v>
      </c>
      <c r="AE203" s="189">
        <f t="shared" ref="AE203" si="109">AC203+AD203</f>
        <v>10797551</v>
      </c>
      <c r="AF203" s="189">
        <v>648685</v>
      </c>
      <c r="AG203" s="189">
        <v>0</v>
      </c>
      <c r="AH203" s="189">
        <f>AF203+AG203</f>
        <v>648685</v>
      </c>
      <c r="AI203" s="39">
        <f>AH203+AE203</f>
        <v>11446236</v>
      </c>
      <c r="AJ203" s="41">
        <f>AI203/S203</f>
        <v>0.64569587022723163</v>
      </c>
      <c r="AK203" s="196" t="s">
        <v>666</v>
      </c>
      <c r="AL203" s="141">
        <f>AA203-Y203</f>
        <v>19</v>
      </c>
      <c r="AM203" s="174">
        <v>1.5</v>
      </c>
      <c r="AN203" s="174">
        <f t="shared" ref="AN203:AN204" si="110">AM203*91.841</f>
        <v>137.76149999999998</v>
      </c>
      <c r="AO203" s="198">
        <f t="shared" si="92"/>
        <v>371</v>
      </c>
      <c r="AP203" s="199">
        <f t="shared" si="93"/>
        <v>0.26954177897574122</v>
      </c>
      <c r="AQ203" s="141">
        <f t="shared" ca="1" si="94"/>
        <v>522</v>
      </c>
      <c r="AR203" s="200">
        <f t="shared" ca="1" si="95"/>
        <v>1.4070080862533692</v>
      </c>
      <c r="AS203" s="200">
        <f t="shared" ca="1" si="96"/>
        <v>1</v>
      </c>
      <c r="AT203" s="201">
        <f t="shared" si="84"/>
        <v>0.7</v>
      </c>
      <c r="AU203" s="203">
        <f t="shared" ca="1" si="74"/>
        <v>0.30000000000000004</v>
      </c>
    </row>
    <row r="204" spans="1:47" ht="108.75" hidden="1" thickBot="1" x14ac:dyDescent="0.3">
      <c r="A204" s="39"/>
      <c r="B204" s="166" t="s">
        <v>514</v>
      </c>
      <c r="C204" s="220" t="s">
        <v>108</v>
      </c>
      <c r="D204" s="220" t="s">
        <v>109</v>
      </c>
      <c r="E204" s="220" t="s">
        <v>34</v>
      </c>
      <c r="F204" s="223" t="s">
        <v>639</v>
      </c>
      <c r="G204" s="221">
        <v>173123014</v>
      </c>
      <c r="H204" s="222" t="s">
        <v>641</v>
      </c>
      <c r="I204" s="233"/>
      <c r="J204" s="231">
        <v>950</v>
      </c>
      <c r="K204" s="231">
        <v>3250</v>
      </c>
      <c r="L204" s="207">
        <f t="shared" si="107"/>
        <v>2.2999999999999998</v>
      </c>
      <c r="M204" s="226">
        <v>3</v>
      </c>
      <c r="N204" s="227">
        <v>19781105</v>
      </c>
      <c r="O204" s="227">
        <v>936387</v>
      </c>
      <c r="P204" s="228">
        <f>N204+O204</f>
        <v>20717492</v>
      </c>
      <c r="Q204" s="72"/>
      <c r="R204" s="72"/>
      <c r="S204" s="137"/>
      <c r="T204" s="39"/>
      <c r="U204" s="40"/>
      <c r="V204" s="40"/>
      <c r="W204" s="40"/>
      <c r="X204" s="40"/>
      <c r="Y204" s="40"/>
      <c r="Z204" s="40"/>
      <c r="AA204" s="40"/>
      <c r="AB204" s="41"/>
      <c r="AC204" s="39"/>
      <c r="AD204" s="39"/>
      <c r="AE204" s="39"/>
      <c r="AF204" s="39"/>
      <c r="AG204" s="39"/>
      <c r="AH204" s="39"/>
      <c r="AI204" s="39"/>
      <c r="AJ204" s="42"/>
      <c r="AK204" s="11" t="s">
        <v>754</v>
      </c>
      <c r="AL204" s="141"/>
      <c r="AM204" s="174">
        <v>2.2999999999999998</v>
      </c>
      <c r="AN204" s="174">
        <f t="shared" si="110"/>
        <v>211.23429999999996</v>
      </c>
      <c r="AO204" s="198"/>
      <c r="AP204" s="199"/>
      <c r="AQ204" s="141"/>
      <c r="AR204" s="200"/>
      <c r="AS204" s="200"/>
      <c r="AT204" s="201"/>
      <c r="AU204" s="203">
        <f t="shared" si="74"/>
        <v>0</v>
      </c>
    </row>
    <row r="205" spans="1:47" ht="220.5" hidden="1" customHeight="1" x14ac:dyDescent="0.25">
      <c r="A205" s="39"/>
      <c r="B205" s="39" t="s">
        <v>32</v>
      </c>
      <c r="C205" s="32" t="s">
        <v>108</v>
      </c>
      <c r="D205" s="32" t="s">
        <v>109</v>
      </c>
      <c r="E205" s="32" t="s">
        <v>33</v>
      </c>
      <c r="F205" s="33" t="s">
        <v>112</v>
      </c>
      <c r="G205" s="49">
        <v>173124093</v>
      </c>
      <c r="H205" s="34" t="s">
        <v>113</v>
      </c>
      <c r="I205" s="143" t="s">
        <v>471</v>
      </c>
      <c r="J205" s="20">
        <v>0</v>
      </c>
      <c r="K205" s="20">
        <v>2490</v>
      </c>
      <c r="L205" s="46">
        <f t="shared" si="107"/>
        <v>2.4900000000000002</v>
      </c>
      <c r="M205" s="61">
        <v>24.63</v>
      </c>
      <c r="N205" s="37">
        <v>18674476.670000002</v>
      </c>
      <c r="O205" s="37">
        <v>6963499.25</v>
      </c>
      <c r="P205" s="38">
        <f>N205+O205</f>
        <v>25637975.920000002</v>
      </c>
      <c r="Q205" s="72">
        <v>18551554.07</v>
      </c>
      <c r="R205" s="72">
        <v>6917609.79</v>
      </c>
      <c r="S205" s="137">
        <f>Q205+R205</f>
        <v>25469163.859999999</v>
      </c>
      <c r="T205" s="39"/>
      <c r="U205" s="140"/>
      <c r="V205" s="73">
        <v>43640</v>
      </c>
      <c r="W205" s="73">
        <v>43646</v>
      </c>
      <c r="X205" s="73">
        <v>43652</v>
      </c>
      <c r="Y205" s="251" t="s">
        <v>755</v>
      </c>
      <c r="Z205" s="124"/>
      <c r="AA205" s="73">
        <v>44196</v>
      </c>
      <c r="AB205" s="76">
        <v>0.7</v>
      </c>
      <c r="AC205" s="189">
        <v>5022189</v>
      </c>
      <c r="AD205" s="189">
        <v>0</v>
      </c>
      <c r="AE205" s="189">
        <f t="shared" ref="AE205:AE206" si="111">AC205+AD205</f>
        <v>5022189</v>
      </c>
      <c r="AF205" s="189">
        <v>798820</v>
      </c>
      <c r="AG205" s="189">
        <v>0</v>
      </c>
      <c r="AH205" s="189">
        <f>AF205+AG205</f>
        <v>798820</v>
      </c>
      <c r="AI205" s="39">
        <f>AH205+AE205</f>
        <v>5821009</v>
      </c>
      <c r="AJ205" s="41">
        <f>AI205/S205</f>
        <v>0.22855124070806462</v>
      </c>
      <c r="AK205" s="196" t="s">
        <v>666</v>
      </c>
      <c r="AL205" s="141" t="e">
        <f>AA205-Y205</f>
        <v>#VALUE!</v>
      </c>
      <c r="AM205" s="173">
        <v>2.4700000000000002</v>
      </c>
      <c r="AN205" s="178">
        <f t="shared" ref="AN205:AN210" si="112">AM205*86.4212</f>
        <v>213.46036400000003</v>
      </c>
      <c r="AO205" s="198" t="e">
        <f t="shared" si="92"/>
        <v>#VALUE!</v>
      </c>
      <c r="AP205" s="199" t="e">
        <f t="shared" si="93"/>
        <v>#VALUE!</v>
      </c>
      <c r="AQ205" s="141">
        <f t="shared" ca="1" si="94"/>
        <v>560</v>
      </c>
      <c r="AR205" s="200" t="e">
        <f t="shared" ca="1" si="95"/>
        <v>#VALUE!</v>
      </c>
      <c r="AS205" s="200" t="e">
        <f t="shared" ca="1" si="96"/>
        <v>#VALUE!</v>
      </c>
      <c r="AT205" s="201">
        <f t="shared" si="84"/>
        <v>0.7</v>
      </c>
      <c r="AU205" s="203" t="e">
        <f t="shared" ca="1" si="74"/>
        <v>#VALUE!</v>
      </c>
    </row>
    <row r="206" spans="1:47" ht="120.75" hidden="1" thickBot="1" x14ac:dyDescent="0.3">
      <c r="A206" s="39"/>
      <c r="B206" s="39" t="s">
        <v>32</v>
      </c>
      <c r="C206" s="32" t="s">
        <v>108</v>
      </c>
      <c r="D206" s="32" t="s">
        <v>114</v>
      </c>
      <c r="E206" s="32" t="s">
        <v>33</v>
      </c>
      <c r="F206" s="33" t="s">
        <v>115</v>
      </c>
      <c r="G206" s="49">
        <v>173365087</v>
      </c>
      <c r="H206" s="34" t="s">
        <v>116</v>
      </c>
      <c r="I206" s="143" t="s">
        <v>472</v>
      </c>
      <c r="J206" s="20">
        <v>1000</v>
      </c>
      <c r="K206" s="20">
        <v>2650</v>
      </c>
      <c r="L206" s="63">
        <f t="shared" si="107"/>
        <v>1.65</v>
      </c>
      <c r="M206" s="61">
        <v>4.8</v>
      </c>
      <c r="N206" s="37">
        <v>13626801.700000001</v>
      </c>
      <c r="O206" s="37">
        <v>1172872</v>
      </c>
      <c r="P206" s="38">
        <f>N206+O206</f>
        <v>14799673.700000001</v>
      </c>
      <c r="Q206" s="72">
        <v>12495688.82</v>
      </c>
      <c r="R206" s="72">
        <v>1075512.29</v>
      </c>
      <c r="S206" s="137">
        <f>Q206+R206</f>
        <v>13571201.109999999</v>
      </c>
      <c r="T206" s="39"/>
      <c r="U206" s="40"/>
      <c r="V206" s="73">
        <v>43640</v>
      </c>
      <c r="W206" s="73">
        <v>43655</v>
      </c>
      <c r="X206" s="73">
        <v>43661</v>
      </c>
      <c r="Y206" s="73">
        <v>44026</v>
      </c>
      <c r="Z206" s="124"/>
      <c r="AA206" s="73">
        <v>44196</v>
      </c>
      <c r="AB206" s="41">
        <v>0.6</v>
      </c>
      <c r="AC206" s="189">
        <v>7136510</v>
      </c>
      <c r="AD206" s="189">
        <v>0</v>
      </c>
      <c r="AE206" s="189">
        <f t="shared" si="111"/>
        <v>7136510</v>
      </c>
      <c r="AF206" s="189">
        <v>0</v>
      </c>
      <c r="AG206" s="189">
        <v>0</v>
      </c>
      <c r="AH206" s="189">
        <f>AF206+AG206</f>
        <v>0</v>
      </c>
      <c r="AI206" s="39">
        <f>AH206+AE206</f>
        <v>7136510</v>
      </c>
      <c r="AJ206" s="41">
        <f>AI206/S206</f>
        <v>0.52585691879117691</v>
      </c>
      <c r="AK206" s="196" t="s">
        <v>667</v>
      </c>
      <c r="AL206" s="141">
        <f>AA206-Y206</f>
        <v>170</v>
      </c>
      <c r="AM206" s="178">
        <v>1.65</v>
      </c>
      <c r="AN206" s="178">
        <f t="shared" si="112"/>
        <v>142.59497999999999</v>
      </c>
      <c r="AO206" s="198">
        <f t="shared" si="92"/>
        <v>371</v>
      </c>
      <c r="AP206" s="199">
        <f t="shared" si="93"/>
        <v>0.26954177897574122</v>
      </c>
      <c r="AQ206" s="141">
        <f t="shared" ca="1" si="94"/>
        <v>551</v>
      </c>
      <c r="AR206" s="200">
        <f t="shared" ca="1" si="95"/>
        <v>1.4851752021563343</v>
      </c>
      <c r="AS206" s="200">
        <f t="shared" ca="1" si="96"/>
        <v>1</v>
      </c>
      <c r="AT206" s="201">
        <f t="shared" si="84"/>
        <v>0.6</v>
      </c>
      <c r="AU206" s="203">
        <f t="shared" ca="1" si="74"/>
        <v>0.4</v>
      </c>
    </row>
    <row r="207" spans="1:47" ht="108.75" hidden="1" thickBot="1" x14ac:dyDescent="0.3">
      <c r="A207" s="39"/>
      <c r="B207" s="166" t="s">
        <v>514</v>
      </c>
      <c r="C207" s="220" t="s">
        <v>108</v>
      </c>
      <c r="D207" s="220" t="s">
        <v>109</v>
      </c>
      <c r="E207" s="220" t="s">
        <v>33</v>
      </c>
      <c r="F207" s="223" t="s">
        <v>640</v>
      </c>
      <c r="G207" s="221">
        <v>173124012</v>
      </c>
      <c r="H207" s="222" t="s">
        <v>642</v>
      </c>
      <c r="I207" s="233"/>
      <c r="J207" s="231">
        <v>2150</v>
      </c>
      <c r="K207" s="231">
        <v>3650</v>
      </c>
      <c r="L207" s="207">
        <f t="shared" si="107"/>
        <v>1.5</v>
      </c>
      <c r="M207" s="226">
        <v>5</v>
      </c>
      <c r="N207" s="227">
        <v>13285714</v>
      </c>
      <c r="O207" s="227">
        <v>1575024</v>
      </c>
      <c r="P207" s="228">
        <f>N207+O207</f>
        <v>14860738</v>
      </c>
      <c r="Q207" s="40"/>
      <c r="R207" s="40"/>
      <c r="S207" s="39"/>
      <c r="T207" s="39"/>
      <c r="U207" s="40"/>
      <c r="V207" s="40"/>
      <c r="W207" s="40"/>
      <c r="X207" s="40"/>
      <c r="Y207" s="40"/>
      <c r="Z207" s="40"/>
      <c r="AA207" s="40"/>
      <c r="AB207" s="41"/>
      <c r="AC207" s="39"/>
      <c r="AD207" s="39"/>
      <c r="AE207" s="39"/>
      <c r="AF207" s="39"/>
      <c r="AG207" s="39"/>
      <c r="AH207" s="39"/>
      <c r="AI207" s="39"/>
      <c r="AJ207" s="42"/>
      <c r="AK207" s="11" t="s">
        <v>754</v>
      </c>
      <c r="AL207" s="141"/>
      <c r="AM207" s="173">
        <v>1.5</v>
      </c>
      <c r="AN207" s="178">
        <f t="shared" si="112"/>
        <v>129.6318</v>
      </c>
      <c r="AO207" s="198"/>
      <c r="AP207" s="199"/>
      <c r="AQ207" s="141"/>
      <c r="AR207" s="200"/>
      <c r="AS207" s="200"/>
      <c r="AT207" s="201"/>
      <c r="AU207" s="203">
        <f t="shared" si="74"/>
        <v>0</v>
      </c>
    </row>
    <row r="208" spans="1:47" ht="24.75" hidden="1" thickBot="1" x14ac:dyDescent="0.3">
      <c r="A208" s="39"/>
      <c r="B208" s="39"/>
      <c r="C208" s="32" t="s">
        <v>108</v>
      </c>
      <c r="D208" s="32" t="s">
        <v>109</v>
      </c>
      <c r="E208" s="32" t="s">
        <v>33</v>
      </c>
      <c r="F208" s="33"/>
      <c r="G208" s="49">
        <v>173125089</v>
      </c>
      <c r="H208" s="34" t="s">
        <v>303</v>
      </c>
      <c r="I208" s="40"/>
      <c r="J208" s="20"/>
      <c r="K208" s="20"/>
      <c r="L208" s="52"/>
      <c r="M208" s="51"/>
      <c r="N208" s="37"/>
      <c r="O208" s="37"/>
      <c r="P208" s="38"/>
      <c r="Q208" s="40"/>
      <c r="R208" s="40"/>
      <c r="S208" s="39"/>
      <c r="T208" s="39"/>
      <c r="U208" s="40"/>
      <c r="V208" s="40"/>
      <c r="W208" s="40"/>
      <c r="X208" s="40"/>
      <c r="Y208" s="40"/>
      <c r="Z208" s="40"/>
      <c r="AA208" s="40"/>
      <c r="AB208" s="41"/>
      <c r="AC208" s="39"/>
      <c r="AD208" s="39"/>
      <c r="AE208" s="39"/>
      <c r="AF208" s="39"/>
      <c r="AG208" s="39"/>
      <c r="AH208" s="39"/>
      <c r="AI208" s="39"/>
      <c r="AJ208" s="42"/>
      <c r="AK208" s="16"/>
      <c r="AL208" s="141"/>
      <c r="AM208" s="173">
        <v>2.7</v>
      </c>
      <c r="AN208" s="178">
        <f t="shared" si="112"/>
        <v>233.33724000000001</v>
      </c>
      <c r="AO208" s="198"/>
      <c r="AP208" s="199"/>
      <c r="AQ208" s="141"/>
      <c r="AR208" s="200"/>
      <c r="AS208" s="200"/>
      <c r="AT208" s="201"/>
      <c r="AU208" s="203">
        <f t="shared" si="74"/>
        <v>0</v>
      </c>
    </row>
    <row r="209" spans="1:47" ht="24.75" hidden="1" thickBot="1" x14ac:dyDescent="0.3">
      <c r="A209" s="39"/>
      <c r="B209" s="39"/>
      <c r="C209" s="32" t="s">
        <v>108</v>
      </c>
      <c r="D209" s="32" t="s">
        <v>109</v>
      </c>
      <c r="E209" s="32" t="s">
        <v>33</v>
      </c>
      <c r="F209" s="33"/>
      <c r="G209" s="49">
        <v>173124082</v>
      </c>
      <c r="H209" s="34" t="s">
        <v>304</v>
      </c>
      <c r="I209" s="40"/>
      <c r="J209" s="20"/>
      <c r="K209" s="20"/>
      <c r="L209" s="52"/>
      <c r="M209" s="51"/>
      <c r="N209" s="37"/>
      <c r="O209" s="37"/>
      <c r="P209" s="38"/>
      <c r="Q209" s="40"/>
      <c r="R209" s="40"/>
      <c r="S209" s="39"/>
      <c r="T209" s="39"/>
      <c r="U209" s="40"/>
      <c r="V209" s="40"/>
      <c r="W209" s="40"/>
      <c r="X209" s="40"/>
      <c r="Y209" s="40"/>
      <c r="Z209" s="40"/>
      <c r="AA209" s="40"/>
      <c r="AB209" s="41"/>
      <c r="AC209" s="39"/>
      <c r="AD209" s="39"/>
      <c r="AE209" s="39"/>
      <c r="AF209" s="39"/>
      <c r="AG209" s="39"/>
      <c r="AH209" s="39"/>
      <c r="AI209" s="39"/>
      <c r="AJ209" s="42"/>
      <c r="AK209" s="16"/>
      <c r="AL209" s="141"/>
      <c r="AM209" s="173">
        <v>2</v>
      </c>
      <c r="AN209" s="178">
        <f t="shared" si="112"/>
        <v>172.8424</v>
      </c>
      <c r="AO209" s="198"/>
      <c r="AP209" s="199"/>
      <c r="AQ209" s="141"/>
      <c r="AR209" s="200"/>
      <c r="AS209" s="200"/>
      <c r="AT209" s="201"/>
      <c r="AU209" s="203">
        <f t="shared" si="74"/>
        <v>0</v>
      </c>
    </row>
    <row r="210" spans="1:47" ht="120.75" hidden="1" thickBot="1" x14ac:dyDescent="0.3">
      <c r="A210" s="39"/>
      <c r="B210" s="166" t="s">
        <v>514</v>
      </c>
      <c r="C210" s="220" t="s">
        <v>108</v>
      </c>
      <c r="D210" s="220" t="s">
        <v>109</v>
      </c>
      <c r="E210" s="220" t="s">
        <v>33</v>
      </c>
      <c r="F210" s="223" t="s">
        <v>645</v>
      </c>
      <c r="G210" s="221">
        <v>173124083</v>
      </c>
      <c r="H210" s="222" t="s">
        <v>646</v>
      </c>
      <c r="I210" s="233"/>
      <c r="J210" s="231">
        <v>0</v>
      </c>
      <c r="K210" s="231">
        <v>2155</v>
      </c>
      <c r="L210" s="207">
        <f t="shared" ref="L210:L211" si="113">(K210-J210)/1000</f>
        <v>2.1549999999999998</v>
      </c>
      <c r="M210" s="226">
        <v>16</v>
      </c>
      <c r="N210" s="227">
        <v>19440508</v>
      </c>
      <c r="O210" s="227">
        <v>3953515</v>
      </c>
      <c r="P210" s="228">
        <f>N210+O210</f>
        <v>23394023</v>
      </c>
      <c r="Q210" s="40"/>
      <c r="R210" s="40"/>
      <c r="S210" s="39"/>
      <c r="T210" s="39"/>
      <c r="U210" s="40"/>
      <c r="V210" s="40"/>
      <c r="W210" s="40"/>
      <c r="X210" s="40"/>
      <c r="Y210" s="40"/>
      <c r="Z210" s="40"/>
      <c r="AA210" s="40"/>
      <c r="AB210" s="41"/>
      <c r="AC210" s="39"/>
      <c r="AD210" s="39"/>
      <c r="AE210" s="39"/>
      <c r="AF210" s="39"/>
      <c r="AG210" s="39"/>
      <c r="AH210" s="39"/>
      <c r="AI210" s="39"/>
      <c r="AJ210" s="42"/>
      <c r="AK210" s="11" t="s">
        <v>754</v>
      </c>
      <c r="AL210" s="141"/>
      <c r="AM210" s="173">
        <v>2.5</v>
      </c>
      <c r="AN210" s="178">
        <f t="shared" si="112"/>
        <v>216.053</v>
      </c>
      <c r="AO210" s="198"/>
      <c r="AP210" s="199"/>
      <c r="AQ210" s="141"/>
      <c r="AR210" s="200"/>
      <c r="AS210" s="200"/>
      <c r="AT210" s="201"/>
      <c r="AU210" s="203">
        <f t="shared" si="74"/>
        <v>0</v>
      </c>
    </row>
    <row r="211" spans="1:47" ht="72.75" hidden="1" thickBot="1" x14ac:dyDescent="0.3">
      <c r="A211" s="39"/>
      <c r="B211" s="166" t="s">
        <v>514</v>
      </c>
      <c r="C211" s="220" t="s">
        <v>108</v>
      </c>
      <c r="D211" s="220" t="s">
        <v>109</v>
      </c>
      <c r="E211" s="220" t="s">
        <v>35</v>
      </c>
      <c r="F211" s="223" t="s">
        <v>644</v>
      </c>
      <c r="G211" s="221">
        <v>173125117</v>
      </c>
      <c r="H211" s="222" t="s">
        <v>643</v>
      </c>
      <c r="I211" s="233"/>
      <c r="J211" s="231">
        <v>330</v>
      </c>
      <c r="K211" s="231">
        <v>1385</v>
      </c>
      <c r="L211" s="207">
        <f t="shared" si="113"/>
        <v>1.0549999999999999</v>
      </c>
      <c r="M211" s="226"/>
      <c r="N211" s="227">
        <v>5468148</v>
      </c>
      <c r="O211" s="227"/>
      <c r="P211" s="228">
        <f>N211+O211</f>
        <v>5468148</v>
      </c>
      <c r="Q211" s="40"/>
      <c r="R211" s="40"/>
      <c r="S211" s="39"/>
      <c r="T211" s="39"/>
      <c r="U211" s="40"/>
      <c r="V211" s="40"/>
      <c r="W211" s="40"/>
      <c r="X211" s="40"/>
      <c r="Y211" s="40"/>
      <c r="Z211" s="40"/>
      <c r="AA211" s="40"/>
      <c r="AB211" s="41"/>
      <c r="AC211" s="39"/>
      <c r="AD211" s="39"/>
      <c r="AE211" s="39"/>
      <c r="AF211" s="39"/>
      <c r="AG211" s="39"/>
      <c r="AH211" s="39"/>
      <c r="AI211" s="39"/>
      <c r="AJ211" s="42"/>
      <c r="AK211" s="11" t="s">
        <v>754</v>
      </c>
      <c r="AL211" s="141"/>
      <c r="AM211" s="173">
        <v>1</v>
      </c>
      <c r="AN211" s="173">
        <f>AM211*57.96</f>
        <v>57.96</v>
      </c>
      <c r="AO211" s="198"/>
      <c r="AP211" s="199"/>
      <c r="AQ211" s="141"/>
      <c r="AR211" s="200"/>
      <c r="AS211" s="200"/>
      <c r="AT211" s="201"/>
      <c r="AU211" s="203">
        <f t="shared" si="74"/>
        <v>0</v>
      </c>
    </row>
    <row r="212" spans="1:47" ht="132.75" hidden="1" thickBot="1" x14ac:dyDescent="0.3">
      <c r="A212" s="39"/>
      <c r="B212" s="247" t="s">
        <v>685</v>
      </c>
      <c r="C212" s="44" t="s">
        <v>108</v>
      </c>
      <c r="D212" s="44" t="s">
        <v>109</v>
      </c>
      <c r="E212" s="44" t="s">
        <v>578</v>
      </c>
      <c r="F212" s="248" t="s">
        <v>723</v>
      </c>
      <c r="G212" s="205" t="s">
        <v>719</v>
      </c>
      <c r="H212" s="60" t="s">
        <v>720</v>
      </c>
      <c r="I212" s="167"/>
      <c r="J212" s="132" t="s">
        <v>721</v>
      </c>
      <c r="K212" s="132" t="s">
        <v>722</v>
      </c>
      <c r="L212" s="52">
        <v>10.050000000000001</v>
      </c>
      <c r="M212" s="51"/>
      <c r="N212" s="45">
        <v>5070735.37</v>
      </c>
      <c r="O212" s="45"/>
      <c r="P212" s="133">
        <f>N212+O212</f>
        <v>5070735.37</v>
      </c>
      <c r="Q212" s="40"/>
      <c r="R212" s="40"/>
      <c r="S212" s="39"/>
      <c r="T212" s="39"/>
      <c r="U212" s="40"/>
      <c r="V212" s="40"/>
      <c r="W212" s="40"/>
      <c r="X212" s="40"/>
      <c r="Y212" s="40"/>
      <c r="Z212" s="40"/>
      <c r="AA212" s="40"/>
      <c r="AB212" s="41"/>
      <c r="AC212" s="39"/>
      <c r="AD212" s="39"/>
      <c r="AE212" s="39"/>
      <c r="AF212" s="39"/>
      <c r="AG212" s="39"/>
      <c r="AH212" s="39"/>
      <c r="AI212" s="39"/>
      <c r="AJ212" s="42"/>
      <c r="AK212" s="11" t="s">
        <v>732</v>
      </c>
      <c r="AL212" s="141"/>
      <c r="AM212" s="173"/>
      <c r="AN212" s="173"/>
      <c r="AO212" s="198"/>
      <c r="AP212" s="199"/>
      <c r="AQ212" s="141"/>
      <c r="AR212" s="200"/>
      <c r="AS212" s="200"/>
      <c r="AT212" s="201"/>
      <c r="AU212" s="203"/>
    </row>
    <row r="213" spans="1:47" ht="48.75" hidden="1" thickBot="1" x14ac:dyDescent="0.3">
      <c r="A213" s="39"/>
      <c r="B213" s="247" t="s">
        <v>685</v>
      </c>
      <c r="C213" s="44" t="s">
        <v>108</v>
      </c>
      <c r="D213" s="44" t="s">
        <v>114</v>
      </c>
      <c r="E213" s="44" t="s">
        <v>578</v>
      </c>
      <c r="F213" s="248" t="s">
        <v>724</v>
      </c>
      <c r="G213" s="205" t="s">
        <v>738</v>
      </c>
      <c r="H213" s="60" t="s">
        <v>725</v>
      </c>
      <c r="I213" s="167"/>
      <c r="J213" s="132" t="s">
        <v>630</v>
      </c>
      <c r="K213" s="132" t="s">
        <v>726</v>
      </c>
      <c r="L213" s="52">
        <v>2.7210000000000001</v>
      </c>
      <c r="M213" s="51"/>
      <c r="N213" s="45">
        <v>1586360.82</v>
      </c>
      <c r="O213" s="45"/>
      <c r="P213" s="133">
        <f>N213+O213</f>
        <v>1586360.82</v>
      </c>
      <c r="Q213" s="40"/>
      <c r="R213" s="40"/>
      <c r="S213" s="39"/>
      <c r="T213" s="39"/>
      <c r="U213" s="40"/>
      <c r="V213" s="40"/>
      <c r="W213" s="40"/>
      <c r="X213" s="40"/>
      <c r="Y213" s="40"/>
      <c r="Z213" s="40"/>
      <c r="AA213" s="40"/>
      <c r="AB213" s="41"/>
      <c r="AC213" s="39"/>
      <c r="AD213" s="39"/>
      <c r="AE213" s="39"/>
      <c r="AF213" s="39"/>
      <c r="AG213" s="39"/>
      <c r="AH213" s="39"/>
      <c r="AI213" s="39"/>
      <c r="AJ213" s="42"/>
      <c r="AK213" s="11" t="s">
        <v>732</v>
      </c>
      <c r="AL213" s="141"/>
      <c r="AM213" s="173"/>
      <c r="AN213" s="173"/>
      <c r="AO213" s="198"/>
      <c r="AP213" s="199"/>
      <c r="AQ213" s="141"/>
      <c r="AR213" s="200"/>
      <c r="AS213" s="200"/>
      <c r="AT213" s="201"/>
      <c r="AU213" s="203"/>
    </row>
    <row r="214" spans="1:47" ht="15.75" hidden="1" thickBot="1" x14ac:dyDescent="0.3">
      <c r="A214" s="39"/>
      <c r="B214" s="39"/>
      <c r="C214" s="32" t="s">
        <v>108</v>
      </c>
      <c r="D214" s="32" t="s">
        <v>109</v>
      </c>
      <c r="E214" s="32" t="s">
        <v>192</v>
      </c>
      <c r="F214" s="33"/>
      <c r="G214" s="49"/>
      <c r="H214" s="34" t="s">
        <v>305</v>
      </c>
      <c r="I214" s="40"/>
      <c r="J214" s="20"/>
      <c r="K214" s="20"/>
      <c r="L214" s="52"/>
      <c r="M214" s="51"/>
      <c r="N214" s="37"/>
      <c r="O214" s="37"/>
      <c r="P214" s="38"/>
      <c r="Q214" s="40"/>
      <c r="R214" s="40"/>
      <c r="S214" s="39"/>
      <c r="T214" s="39"/>
      <c r="U214" s="40"/>
      <c r="V214" s="40"/>
      <c r="W214" s="40"/>
      <c r="X214" s="40"/>
      <c r="Y214" s="40"/>
      <c r="Z214" s="40"/>
      <c r="AA214" s="40"/>
      <c r="AB214" s="41"/>
      <c r="AC214" s="39"/>
      <c r="AD214" s="39"/>
      <c r="AE214" s="39"/>
      <c r="AF214" s="39"/>
      <c r="AG214" s="39"/>
      <c r="AH214" s="39"/>
      <c r="AI214" s="39"/>
      <c r="AJ214" s="42"/>
      <c r="AK214" s="16"/>
      <c r="AL214" s="141"/>
      <c r="AM214" s="182"/>
      <c r="AN214" s="182">
        <v>62.7</v>
      </c>
      <c r="AO214" s="198"/>
      <c r="AP214" s="199"/>
      <c r="AQ214" s="141"/>
      <c r="AR214" s="200"/>
      <c r="AS214" s="200"/>
      <c r="AT214" s="201"/>
      <c r="AU214" s="203">
        <f t="shared" si="74"/>
        <v>0</v>
      </c>
    </row>
    <row r="215" spans="1:47" ht="15.75" hidden="1" thickBot="1" x14ac:dyDescent="0.3">
      <c r="A215" s="39"/>
      <c r="B215" s="39"/>
      <c r="C215" s="32" t="s">
        <v>108</v>
      </c>
      <c r="D215" s="32" t="s">
        <v>109</v>
      </c>
      <c r="E215" s="32" t="s">
        <v>192</v>
      </c>
      <c r="F215" s="33"/>
      <c r="G215" s="49"/>
      <c r="H215" s="34" t="s">
        <v>306</v>
      </c>
      <c r="I215" s="40"/>
      <c r="J215" s="20"/>
      <c r="K215" s="20"/>
      <c r="L215" s="52"/>
      <c r="M215" s="51"/>
      <c r="N215" s="37"/>
      <c r="O215" s="37"/>
      <c r="P215" s="38"/>
      <c r="Q215" s="40"/>
      <c r="R215" s="40"/>
      <c r="S215" s="39"/>
      <c r="T215" s="39"/>
      <c r="U215" s="40"/>
      <c r="V215" s="40"/>
      <c r="W215" s="40"/>
      <c r="X215" s="40"/>
      <c r="Y215" s="40"/>
      <c r="Z215" s="40"/>
      <c r="AA215" s="40"/>
      <c r="AB215" s="41"/>
      <c r="AC215" s="39"/>
      <c r="AD215" s="39"/>
      <c r="AE215" s="39"/>
      <c r="AF215" s="39"/>
      <c r="AG215" s="39"/>
      <c r="AH215" s="39"/>
      <c r="AI215" s="39"/>
      <c r="AJ215" s="42"/>
      <c r="AK215" s="16"/>
      <c r="AL215" s="141"/>
      <c r="AM215" s="182"/>
      <c r="AN215" s="182">
        <v>62.7</v>
      </c>
      <c r="AO215" s="198"/>
      <c r="AP215" s="199"/>
      <c r="AQ215" s="141"/>
      <c r="AR215" s="200"/>
      <c r="AS215" s="200"/>
      <c r="AT215" s="201"/>
      <c r="AU215" s="203">
        <f t="shared" si="74"/>
        <v>0</v>
      </c>
    </row>
    <row r="216" spans="1:47" ht="15.75" hidden="1" thickBot="1" x14ac:dyDescent="0.3">
      <c r="A216" s="39"/>
      <c r="B216" s="39"/>
      <c r="C216" s="32" t="s">
        <v>108</v>
      </c>
      <c r="D216" s="32" t="s">
        <v>114</v>
      </c>
      <c r="E216" s="32" t="s">
        <v>192</v>
      </c>
      <c r="F216" s="33"/>
      <c r="G216" s="49"/>
      <c r="H216" s="34" t="s">
        <v>307</v>
      </c>
      <c r="I216" s="40"/>
      <c r="J216" s="20"/>
      <c r="K216" s="20"/>
      <c r="L216" s="52"/>
      <c r="M216" s="51"/>
      <c r="N216" s="37"/>
      <c r="O216" s="37"/>
      <c r="P216" s="38"/>
      <c r="Q216" s="40"/>
      <c r="R216" s="40"/>
      <c r="S216" s="39"/>
      <c r="T216" s="39"/>
      <c r="U216" s="40"/>
      <c r="V216" s="40"/>
      <c r="W216" s="40"/>
      <c r="X216" s="40"/>
      <c r="Y216" s="40"/>
      <c r="Z216" s="40"/>
      <c r="AA216" s="40"/>
      <c r="AB216" s="41"/>
      <c r="AC216" s="39"/>
      <c r="AD216" s="39"/>
      <c r="AE216" s="39"/>
      <c r="AF216" s="39"/>
      <c r="AG216" s="39"/>
      <c r="AH216" s="39"/>
      <c r="AI216" s="39"/>
      <c r="AJ216" s="42"/>
      <c r="AK216" s="16"/>
      <c r="AL216" s="141"/>
      <c r="AM216" s="182"/>
      <c r="AN216" s="182">
        <v>62.7</v>
      </c>
      <c r="AO216" s="198"/>
      <c r="AP216" s="199"/>
      <c r="AQ216" s="141"/>
      <c r="AR216" s="200"/>
      <c r="AS216" s="200"/>
      <c r="AT216" s="201"/>
      <c r="AU216" s="203">
        <f t="shared" ref="AU216:AU282" si="114">AS216-AT216</f>
        <v>0</v>
      </c>
    </row>
    <row r="217" spans="1:47" ht="15.75" hidden="1" thickBot="1" x14ac:dyDescent="0.3">
      <c r="A217" s="39"/>
      <c r="B217" s="39"/>
      <c r="C217" s="32" t="s">
        <v>108</v>
      </c>
      <c r="D217" s="32" t="s">
        <v>114</v>
      </c>
      <c r="E217" s="32" t="s">
        <v>196</v>
      </c>
      <c r="F217" s="33"/>
      <c r="G217" s="49"/>
      <c r="H217" s="34" t="s">
        <v>308</v>
      </c>
      <c r="I217" s="40"/>
      <c r="J217" s="20"/>
      <c r="K217" s="20"/>
      <c r="L217" s="52"/>
      <c r="M217" s="51"/>
      <c r="N217" s="37"/>
      <c r="O217" s="37"/>
      <c r="P217" s="38"/>
      <c r="Q217" s="40"/>
      <c r="R217" s="40"/>
      <c r="S217" s="39"/>
      <c r="T217" s="39"/>
      <c r="U217" s="40"/>
      <c r="V217" s="40"/>
      <c r="W217" s="40"/>
      <c r="X217" s="40"/>
      <c r="Y217" s="40"/>
      <c r="Z217" s="40"/>
      <c r="AA217" s="40"/>
      <c r="AB217" s="41"/>
      <c r="AC217" s="39"/>
      <c r="AD217" s="39"/>
      <c r="AE217" s="39"/>
      <c r="AF217" s="39"/>
      <c r="AG217" s="39"/>
      <c r="AH217" s="39"/>
      <c r="AI217" s="39"/>
      <c r="AJ217" s="42"/>
      <c r="AK217" s="16"/>
      <c r="AL217" s="141"/>
      <c r="AM217" s="182"/>
      <c r="AN217" s="182">
        <v>41.77</v>
      </c>
      <c r="AO217" s="198"/>
      <c r="AP217" s="199"/>
      <c r="AQ217" s="141"/>
      <c r="AR217" s="200"/>
      <c r="AS217" s="200"/>
      <c r="AT217" s="201"/>
      <c r="AU217" s="203">
        <f t="shared" si="114"/>
        <v>0</v>
      </c>
    </row>
    <row r="218" spans="1:47" ht="15.75" hidden="1" thickBot="1" x14ac:dyDescent="0.3">
      <c r="A218" s="39"/>
      <c r="B218" s="39"/>
      <c r="C218" s="32" t="s">
        <v>108</v>
      </c>
      <c r="D218" s="32" t="s">
        <v>114</v>
      </c>
      <c r="E218" s="32" t="s">
        <v>196</v>
      </c>
      <c r="F218" s="33"/>
      <c r="G218" s="49"/>
      <c r="H218" s="34" t="s">
        <v>309</v>
      </c>
      <c r="I218" s="40"/>
      <c r="J218" s="20"/>
      <c r="K218" s="20"/>
      <c r="L218" s="52"/>
      <c r="M218" s="51"/>
      <c r="N218" s="37"/>
      <c r="O218" s="37"/>
      <c r="P218" s="38"/>
      <c r="Q218" s="40"/>
      <c r="R218" s="40"/>
      <c r="S218" s="39"/>
      <c r="T218" s="39"/>
      <c r="U218" s="40"/>
      <c r="V218" s="40"/>
      <c r="W218" s="40"/>
      <c r="X218" s="40"/>
      <c r="Y218" s="40"/>
      <c r="Z218" s="40"/>
      <c r="AA218" s="40"/>
      <c r="AB218" s="41"/>
      <c r="AC218" s="39"/>
      <c r="AD218" s="39"/>
      <c r="AE218" s="39"/>
      <c r="AF218" s="39"/>
      <c r="AG218" s="39"/>
      <c r="AH218" s="39"/>
      <c r="AI218" s="39"/>
      <c r="AJ218" s="42"/>
      <c r="AK218" s="16"/>
      <c r="AL218" s="141"/>
      <c r="AM218" s="182"/>
      <c r="AN218" s="182">
        <v>41.77</v>
      </c>
      <c r="AO218" s="198"/>
      <c r="AP218" s="199"/>
      <c r="AQ218" s="141"/>
      <c r="AR218" s="200"/>
      <c r="AS218" s="200"/>
      <c r="AT218" s="201"/>
      <c r="AU218" s="203">
        <f t="shared" si="114"/>
        <v>0</v>
      </c>
    </row>
    <row r="219" spans="1:47" ht="15.75" hidden="1" thickBot="1" x14ac:dyDescent="0.3">
      <c r="A219" s="39"/>
      <c r="B219" s="39"/>
      <c r="C219" s="32" t="s">
        <v>108</v>
      </c>
      <c r="D219" s="32" t="s">
        <v>114</v>
      </c>
      <c r="E219" s="32" t="s">
        <v>196</v>
      </c>
      <c r="F219" s="33"/>
      <c r="G219" s="49"/>
      <c r="H219" s="34" t="s">
        <v>310</v>
      </c>
      <c r="I219" s="40"/>
      <c r="J219" s="20"/>
      <c r="K219" s="20"/>
      <c r="L219" s="52"/>
      <c r="M219" s="51"/>
      <c r="N219" s="37"/>
      <c r="O219" s="37"/>
      <c r="P219" s="38"/>
      <c r="Q219" s="40"/>
      <c r="R219" s="40"/>
      <c r="S219" s="39"/>
      <c r="T219" s="39"/>
      <c r="U219" s="40"/>
      <c r="V219" s="40"/>
      <c r="W219" s="40"/>
      <c r="X219" s="40"/>
      <c r="Y219" s="40"/>
      <c r="Z219" s="40"/>
      <c r="AA219" s="40"/>
      <c r="AB219" s="41"/>
      <c r="AC219" s="39"/>
      <c r="AD219" s="39"/>
      <c r="AE219" s="39"/>
      <c r="AF219" s="39"/>
      <c r="AG219" s="39"/>
      <c r="AH219" s="39"/>
      <c r="AI219" s="39"/>
      <c r="AJ219" s="42"/>
      <c r="AK219" s="16"/>
      <c r="AL219" s="141"/>
      <c r="AM219" s="182"/>
      <c r="AN219" s="182">
        <v>41.77</v>
      </c>
      <c r="AO219" s="198"/>
      <c r="AP219" s="199"/>
      <c r="AQ219" s="141"/>
      <c r="AR219" s="200"/>
      <c r="AS219" s="200"/>
      <c r="AT219" s="201"/>
      <c r="AU219" s="203">
        <f t="shared" si="114"/>
        <v>0</v>
      </c>
    </row>
    <row r="220" spans="1:47" ht="15.75" hidden="1" thickBot="1" x14ac:dyDescent="0.3">
      <c r="A220" s="39"/>
      <c r="B220" s="39"/>
      <c r="C220" s="32" t="s">
        <v>108</v>
      </c>
      <c r="D220" s="32" t="s">
        <v>114</v>
      </c>
      <c r="E220" s="32" t="s">
        <v>196</v>
      </c>
      <c r="F220" s="33"/>
      <c r="G220" s="49"/>
      <c r="H220" s="34" t="s">
        <v>311</v>
      </c>
      <c r="I220" s="40"/>
      <c r="J220" s="20"/>
      <c r="K220" s="20"/>
      <c r="L220" s="52"/>
      <c r="M220" s="51"/>
      <c r="N220" s="37"/>
      <c r="O220" s="37"/>
      <c r="P220" s="38"/>
      <c r="Q220" s="40"/>
      <c r="R220" s="40"/>
      <c r="S220" s="39"/>
      <c r="T220" s="39"/>
      <c r="U220" s="40"/>
      <c r="V220" s="40"/>
      <c r="W220" s="40"/>
      <c r="X220" s="40"/>
      <c r="Y220" s="40"/>
      <c r="Z220" s="40"/>
      <c r="AA220" s="40"/>
      <c r="AB220" s="41"/>
      <c r="AC220" s="39"/>
      <c r="AD220" s="39"/>
      <c r="AE220" s="39"/>
      <c r="AF220" s="39"/>
      <c r="AG220" s="39"/>
      <c r="AH220" s="39"/>
      <c r="AI220" s="39"/>
      <c r="AJ220" s="42"/>
      <c r="AK220" s="16"/>
      <c r="AL220" s="141"/>
      <c r="AM220" s="182"/>
      <c r="AN220" s="182">
        <v>41.77</v>
      </c>
      <c r="AO220" s="198"/>
      <c r="AP220" s="199"/>
      <c r="AQ220" s="141"/>
      <c r="AR220" s="200"/>
      <c r="AS220" s="200"/>
      <c r="AT220" s="201"/>
      <c r="AU220" s="203">
        <f t="shared" si="114"/>
        <v>0</v>
      </c>
    </row>
    <row r="221" spans="1:47" ht="15.75" hidden="1" thickBot="1" x14ac:dyDescent="0.3">
      <c r="A221" s="39"/>
      <c r="B221" s="39"/>
      <c r="C221" s="32" t="s">
        <v>108</v>
      </c>
      <c r="D221" s="32" t="s">
        <v>114</v>
      </c>
      <c r="E221" s="32" t="s">
        <v>196</v>
      </c>
      <c r="F221" s="33"/>
      <c r="G221" s="49"/>
      <c r="H221" s="34" t="s">
        <v>312</v>
      </c>
      <c r="I221" s="40"/>
      <c r="J221" s="20"/>
      <c r="K221" s="20"/>
      <c r="L221" s="52"/>
      <c r="M221" s="51"/>
      <c r="N221" s="37"/>
      <c r="O221" s="37"/>
      <c r="P221" s="38"/>
      <c r="Q221" s="40"/>
      <c r="R221" s="40"/>
      <c r="S221" s="39"/>
      <c r="T221" s="39"/>
      <c r="U221" s="40"/>
      <c r="V221" s="40"/>
      <c r="W221" s="40"/>
      <c r="X221" s="40"/>
      <c r="Y221" s="40"/>
      <c r="Z221" s="40"/>
      <c r="AA221" s="40"/>
      <c r="AB221" s="41"/>
      <c r="AC221" s="39"/>
      <c r="AD221" s="39"/>
      <c r="AE221" s="39"/>
      <c r="AF221" s="39"/>
      <c r="AG221" s="39"/>
      <c r="AH221" s="39"/>
      <c r="AI221" s="39"/>
      <c r="AJ221" s="42"/>
      <c r="AK221" s="16"/>
      <c r="AL221" s="141"/>
      <c r="AM221" s="182"/>
      <c r="AN221" s="182">
        <v>41.77</v>
      </c>
      <c r="AO221" s="198"/>
      <c r="AP221" s="199"/>
      <c r="AQ221" s="141"/>
      <c r="AR221" s="200"/>
      <c r="AS221" s="200"/>
      <c r="AT221" s="201"/>
      <c r="AU221" s="203">
        <f t="shared" si="114"/>
        <v>0</v>
      </c>
    </row>
    <row r="222" spans="1:47" ht="15.75" hidden="1" thickBot="1" x14ac:dyDescent="0.3">
      <c r="A222" s="39"/>
      <c r="B222" s="39"/>
      <c r="C222" s="32" t="s">
        <v>108</v>
      </c>
      <c r="D222" s="32" t="s">
        <v>114</v>
      </c>
      <c r="E222" s="32" t="s">
        <v>196</v>
      </c>
      <c r="F222" s="33"/>
      <c r="G222" s="49"/>
      <c r="H222" s="34" t="s">
        <v>313</v>
      </c>
      <c r="I222" s="40"/>
      <c r="J222" s="20"/>
      <c r="K222" s="20"/>
      <c r="L222" s="52"/>
      <c r="M222" s="51"/>
      <c r="N222" s="37"/>
      <c r="O222" s="37"/>
      <c r="P222" s="38"/>
      <c r="Q222" s="40"/>
      <c r="R222" s="40"/>
      <c r="S222" s="39"/>
      <c r="T222" s="39"/>
      <c r="U222" s="40"/>
      <c r="V222" s="40"/>
      <c r="W222" s="40"/>
      <c r="X222" s="40"/>
      <c r="Y222" s="40"/>
      <c r="Z222" s="40"/>
      <c r="AA222" s="40"/>
      <c r="AB222" s="41"/>
      <c r="AC222" s="39"/>
      <c r="AD222" s="39"/>
      <c r="AE222" s="39"/>
      <c r="AF222" s="39"/>
      <c r="AG222" s="39"/>
      <c r="AH222" s="39"/>
      <c r="AI222" s="39"/>
      <c r="AJ222" s="42"/>
      <c r="AK222" s="16"/>
      <c r="AL222" s="141"/>
      <c r="AM222" s="182"/>
      <c r="AN222" s="182">
        <v>41.77</v>
      </c>
      <c r="AO222" s="198"/>
      <c r="AP222" s="199"/>
      <c r="AQ222" s="141"/>
      <c r="AR222" s="200"/>
      <c r="AS222" s="200"/>
      <c r="AT222" s="201"/>
      <c r="AU222" s="203">
        <f t="shared" si="114"/>
        <v>0</v>
      </c>
    </row>
    <row r="223" spans="1:47" ht="15.75" hidden="1" thickBot="1" x14ac:dyDescent="0.3">
      <c r="A223" s="39"/>
      <c r="B223" s="39"/>
      <c r="C223" s="32" t="s">
        <v>108</v>
      </c>
      <c r="D223" s="32" t="s">
        <v>114</v>
      </c>
      <c r="E223" s="32" t="s">
        <v>196</v>
      </c>
      <c r="F223" s="33"/>
      <c r="G223" s="49"/>
      <c r="H223" s="34" t="s">
        <v>314</v>
      </c>
      <c r="I223" s="40"/>
      <c r="J223" s="20"/>
      <c r="K223" s="20"/>
      <c r="L223" s="52"/>
      <c r="M223" s="51"/>
      <c r="N223" s="37"/>
      <c r="O223" s="37"/>
      <c r="P223" s="38"/>
      <c r="Q223" s="40"/>
      <c r="R223" s="40"/>
      <c r="S223" s="39"/>
      <c r="T223" s="39"/>
      <c r="U223" s="40"/>
      <c r="V223" s="40"/>
      <c r="W223" s="40"/>
      <c r="X223" s="40"/>
      <c r="Y223" s="40"/>
      <c r="Z223" s="40"/>
      <c r="AA223" s="40"/>
      <c r="AB223" s="41"/>
      <c r="AC223" s="39"/>
      <c r="AD223" s="39"/>
      <c r="AE223" s="39"/>
      <c r="AF223" s="39"/>
      <c r="AG223" s="39"/>
      <c r="AH223" s="39"/>
      <c r="AI223" s="39"/>
      <c r="AJ223" s="42"/>
      <c r="AK223" s="16"/>
      <c r="AL223" s="141"/>
      <c r="AM223" s="182"/>
      <c r="AN223" s="182">
        <v>41.77</v>
      </c>
      <c r="AO223" s="198"/>
      <c r="AP223" s="199"/>
      <c r="AQ223" s="141"/>
      <c r="AR223" s="200"/>
      <c r="AS223" s="200"/>
      <c r="AT223" s="201"/>
      <c r="AU223" s="203">
        <f t="shared" si="114"/>
        <v>0</v>
      </c>
    </row>
    <row r="224" spans="1:47" ht="15.75" hidden="1" thickBot="1" x14ac:dyDescent="0.3">
      <c r="A224" s="39"/>
      <c r="B224" s="39"/>
      <c r="C224" s="32" t="s">
        <v>108</v>
      </c>
      <c r="D224" s="32" t="s">
        <v>114</v>
      </c>
      <c r="E224" s="32" t="s">
        <v>196</v>
      </c>
      <c r="F224" s="33"/>
      <c r="G224" s="49"/>
      <c r="H224" s="34" t="s">
        <v>315</v>
      </c>
      <c r="I224" s="40"/>
      <c r="J224" s="20"/>
      <c r="K224" s="20"/>
      <c r="L224" s="52"/>
      <c r="M224" s="51"/>
      <c r="N224" s="37"/>
      <c r="O224" s="37"/>
      <c r="P224" s="38"/>
      <c r="Q224" s="40"/>
      <c r="R224" s="40"/>
      <c r="S224" s="39"/>
      <c r="T224" s="39"/>
      <c r="U224" s="40"/>
      <c r="V224" s="40"/>
      <c r="W224" s="40"/>
      <c r="X224" s="40"/>
      <c r="Y224" s="40"/>
      <c r="Z224" s="40"/>
      <c r="AA224" s="40"/>
      <c r="AB224" s="41"/>
      <c r="AC224" s="39"/>
      <c r="AD224" s="39"/>
      <c r="AE224" s="39"/>
      <c r="AF224" s="39"/>
      <c r="AG224" s="39"/>
      <c r="AH224" s="39"/>
      <c r="AI224" s="39"/>
      <c r="AJ224" s="42"/>
      <c r="AK224" s="16"/>
      <c r="AL224" s="141"/>
      <c r="AM224" s="182"/>
      <c r="AN224" s="182">
        <v>41.77</v>
      </c>
      <c r="AO224" s="198"/>
      <c r="AP224" s="199"/>
      <c r="AQ224" s="141"/>
      <c r="AR224" s="200"/>
      <c r="AS224" s="200"/>
      <c r="AT224" s="201"/>
      <c r="AU224" s="203">
        <f t="shared" si="114"/>
        <v>0</v>
      </c>
    </row>
    <row r="225" spans="1:47" ht="15.75" hidden="1" thickBot="1" x14ac:dyDescent="0.3">
      <c r="A225" s="39"/>
      <c r="B225" s="39"/>
      <c r="C225" s="32" t="s">
        <v>108</v>
      </c>
      <c r="D225" s="32" t="s">
        <v>114</v>
      </c>
      <c r="E225" s="32" t="s">
        <v>221</v>
      </c>
      <c r="F225" s="33"/>
      <c r="G225" s="49"/>
      <c r="H225" s="34" t="s">
        <v>316</v>
      </c>
      <c r="I225" s="40"/>
      <c r="J225" s="20"/>
      <c r="K225" s="20"/>
      <c r="L225" s="52"/>
      <c r="M225" s="51"/>
      <c r="N225" s="37"/>
      <c r="O225" s="37"/>
      <c r="P225" s="38"/>
      <c r="Q225" s="40"/>
      <c r="R225" s="40"/>
      <c r="S225" s="39"/>
      <c r="T225" s="39"/>
      <c r="U225" s="40"/>
      <c r="V225" s="40"/>
      <c r="W225" s="40"/>
      <c r="X225" s="40"/>
      <c r="Y225" s="40"/>
      <c r="Z225" s="40"/>
      <c r="AA225" s="40"/>
      <c r="AB225" s="41"/>
      <c r="AC225" s="39"/>
      <c r="AD225" s="39"/>
      <c r="AE225" s="39"/>
      <c r="AF225" s="39"/>
      <c r="AG225" s="39"/>
      <c r="AH225" s="39"/>
      <c r="AI225" s="39"/>
      <c r="AJ225" s="42"/>
      <c r="AK225" s="16"/>
      <c r="AL225" s="141"/>
      <c r="AM225" s="182"/>
      <c r="AN225" s="182">
        <v>26.11</v>
      </c>
      <c r="AO225" s="198"/>
      <c r="AP225" s="199"/>
      <c r="AQ225" s="141"/>
      <c r="AR225" s="200"/>
      <c r="AS225" s="200"/>
      <c r="AT225" s="201"/>
      <c r="AU225" s="203">
        <f t="shared" si="114"/>
        <v>0</v>
      </c>
    </row>
    <row r="226" spans="1:47" ht="72.75" hidden="1" thickBot="1" x14ac:dyDescent="0.3">
      <c r="A226" s="39"/>
      <c r="B226" s="39" t="s">
        <v>32</v>
      </c>
      <c r="C226" s="32" t="s">
        <v>117</v>
      </c>
      <c r="D226" s="32" t="s">
        <v>118</v>
      </c>
      <c r="E226" s="32" t="s">
        <v>34</v>
      </c>
      <c r="F226" s="33" t="s">
        <v>119</v>
      </c>
      <c r="G226" s="49">
        <v>152703010</v>
      </c>
      <c r="H226" s="34" t="s">
        <v>120</v>
      </c>
      <c r="I226" s="71" t="s">
        <v>459</v>
      </c>
      <c r="J226" s="20">
        <v>0</v>
      </c>
      <c r="K226" s="20">
        <v>2185</v>
      </c>
      <c r="L226" s="46">
        <v>2.19</v>
      </c>
      <c r="M226" s="36">
        <v>0</v>
      </c>
      <c r="N226" s="37">
        <v>16143845</v>
      </c>
      <c r="O226" s="37">
        <v>0</v>
      </c>
      <c r="P226" s="38">
        <f t="shared" ref="P226" si="115">N226+O226</f>
        <v>16143845</v>
      </c>
      <c r="Q226" s="72">
        <v>13964438.783</v>
      </c>
      <c r="R226" s="72">
        <v>0</v>
      </c>
      <c r="S226" s="72">
        <f t="shared" ref="S226:S227" si="116">Q226+R226</f>
        <v>13964438.783</v>
      </c>
      <c r="T226" s="39"/>
      <c r="U226" s="39"/>
      <c r="V226" s="73" t="s">
        <v>460</v>
      </c>
      <c r="W226" s="73" t="s">
        <v>461</v>
      </c>
      <c r="X226" s="73">
        <v>43573</v>
      </c>
      <c r="Y226" s="186">
        <v>43907</v>
      </c>
      <c r="Z226" s="73"/>
      <c r="AA226" s="210" t="s">
        <v>751</v>
      </c>
      <c r="AB226" s="41">
        <v>1</v>
      </c>
      <c r="AC226" s="39">
        <v>10949389</v>
      </c>
      <c r="AD226" s="39"/>
      <c r="AE226" s="39">
        <f>AC226+AD226</f>
        <v>10949389</v>
      </c>
      <c r="AF226" s="39">
        <v>1694506</v>
      </c>
      <c r="AG226" s="39"/>
      <c r="AH226" s="39">
        <f>AF226+AG226</f>
        <v>1694506</v>
      </c>
      <c r="AI226" s="39">
        <f>AE226+AH226</f>
        <v>12643895</v>
      </c>
      <c r="AJ226" s="41">
        <f t="shared" ref="AJ226:AJ227" si="117">AI226/S226</f>
        <v>0.90543524136411402</v>
      </c>
      <c r="AK226" s="250" t="s">
        <v>750</v>
      </c>
      <c r="AL226" s="141" t="e">
        <f>AA226-Y226</f>
        <v>#VALUE!</v>
      </c>
      <c r="AM226" s="179">
        <v>2</v>
      </c>
      <c r="AN226" s="174">
        <f t="shared" ref="AN226:AN231" si="118">AM226*91.841</f>
        <v>183.68199999999999</v>
      </c>
      <c r="AO226" s="198">
        <f t="shared" ref="AO226:AO282" si="119">Y226-W226</f>
        <v>341</v>
      </c>
      <c r="AP226" s="199">
        <f t="shared" ref="AP226:AP282" si="120">$AP$5/(Y226-W226)</f>
        <v>0.2932551319648094</v>
      </c>
      <c r="AQ226" s="141">
        <f t="shared" ref="AQ226:AQ282" ca="1" si="121">$AQ$5-W226</f>
        <v>640</v>
      </c>
      <c r="AR226" s="200">
        <f t="shared" ref="AR226:AR282" ca="1" si="122">(AQ226*AP226)/100</f>
        <v>1.8768328445747802</v>
      </c>
      <c r="AS226" s="200">
        <f t="shared" ref="AS226:AS282" ca="1" si="123">IF(AR226&gt;100%,100%,AR226)</f>
        <v>1</v>
      </c>
      <c r="AT226" s="201">
        <f t="shared" ref="AT226:AT283" si="124">AB226</f>
        <v>1</v>
      </c>
      <c r="AU226" s="203">
        <f t="shared" ca="1" si="114"/>
        <v>0</v>
      </c>
    </row>
    <row r="227" spans="1:47" ht="120.75" hidden="1" thickBot="1" x14ac:dyDescent="0.3">
      <c r="A227" s="39"/>
      <c r="B227" s="166" t="s">
        <v>514</v>
      </c>
      <c r="C227" s="32" t="s">
        <v>117</v>
      </c>
      <c r="D227" s="32" t="s">
        <v>18</v>
      </c>
      <c r="E227" s="32" t="s">
        <v>34</v>
      </c>
      <c r="F227" s="164" t="s">
        <v>530</v>
      </c>
      <c r="G227" s="59">
        <v>152333016</v>
      </c>
      <c r="H227" s="60" t="s">
        <v>531</v>
      </c>
      <c r="I227" s="71" t="s">
        <v>602</v>
      </c>
      <c r="J227" s="46">
        <v>1500</v>
      </c>
      <c r="K227" s="46">
        <v>3700</v>
      </c>
      <c r="L227" s="46">
        <f t="shared" ref="L227" si="125">(K227-J227)/1000</f>
        <v>2.2000000000000002</v>
      </c>
      <c r="M227" s="36">
        <v>5.2</v>
      </c>
      <c r="N227" s="37">
        <v>21913908</v>
      </c>
      <c r="O227" s="37">
        <v>1485646</v>
      </c>
      <c r="P227" s="38">
        <f t="shared" ref="P227" si="126">O227+N227</f>
        <v>23399554</v>
      </c>
      <c r="Q227" s="72">
        <v>19276008.958000001</v>
      </c>
      <c r="R227" s="72"/>
      <c r="S227" s="39">
        <f t="shared" si="116"/>
        <v>19276008.958000001</v>
      </c>
      <c r="T227" s="39"/>
      <c r="U227" s="40"/>
      <c r="V227" s="73" t="s">
        <v>603</v>
      </c>
      <c r="W227" s="73">
        <v>43936</v>
      </c>
      <c r="X227" s="73">
        <v>43943</v>
      </c>
      <c r="Y227" s="73">
        <v>44307</v>
      </c>
      <c r="Z227" s="73"/>
      <c r="AA227" s="73">
        <v>44399</v>
      </c>
      <c r="AB227" s="41">
        <v>0.05</v>
      </c>
      <c r="AC227" s="39"/>
      <c r="AD227" s="39"/>
      <c r="AE227" s="39">
        <f>AC227+AD227</f>
        <v>0</v>
      </c>
      <c r="AF227" s="39"/>
      <c r="AG227" s="39"/>
      <c r="AH227" s="39">
        <f>AF227+AG227</f>
        <v>0</v>
      </c>
      <c r="AI227" s="39">
        <f>AE227+AH227</f>
        <v>0</v>
      </c>
      <c r="AJ227" s="41">
        <f t="shared" si="117"/>
        <v>0</v>
      </c>
      <c r="AK227" s="71" t="s">
        <v>662</v>
      </c>
      <c r="AL227" s="141"/>
      <c r="AM227" s="175">
        <v>3</v>
      </c>
      <c r="AN227" s="174">
        <f t="shared" si="118"/>
        <v>275.52299999999997</v>
      </c>
      <c r="AO227" s="198"/>
      <c r="AP227" s="199"/>
      <c r="AQ227" s="141"/>
      <c r="AR227" s="200"/>
      <c r="AS227" s="200"/>
      <c r="AT227" s="201"/>
      <c r="AU227" s="203">
        <f t="shared" si="114"/>
        <v>0</v>
      </c>
    </row>
    <row r="228" spans="1:47" ht="24.75" hidden="1" thickBot="1" x14ac:dyDescent="0.3">
      <c r="A228" s="39"/>
      <c r="B228" s="39"/>
      <c r="C228" s="32" t="s">
        <v>117</v>
      </c>
      <c r="D228" s="32" t="s">
        <v>18</v>
      </c>
      <c r="E228" s="32" t="s">
        <v>34</v>
      </c>
      <c r="F228" s="33"/>
      <c r="G228" s="49">
        <v>152333018</v>
      </c>
      <c r="H228" s="34" t="s">
        <v>160</v>
      </c>
      <c r="I228" s="40"/>
      <c r="J228" s="20"/>
      <c r="K228" s="20"/>
      <c r="L228" s="46"/>
      <c r="M228" s="36"/>
      <c r="N228" s="37"/>
      <c r="O228" s="37"/>
      <c r="P228" s="38"/>
      <c r="Q228" s="40"/>
      <c r="R228" s="40"/>
      <c r="S228" s="39"/>
      <c r="T228" s="39"/>
      <c r="U228" s="40"/>
      <c r="V228" s="40"/>
      <c r="W228" s="40"/>
      <c r="X228" s="40"/>
      <c r="Y228" s="40"/>
      <c r="Z228" s="40"/>
      <c r="AA228" s="40"/>
      <c r="AB228" s="41"/>
      <c r="AC228" s="39"/>
      <c r="AD228" s="39"/>
      <c r="AE228" s="39"/>
      <c r="AF228" s="39"/>
      <c r="AG228" s="39"/>
      <c r="AH228" s="39"/>
      <c r="AI228" s="39"/>
      <c r="AJ228" s="42"/>
      <c r="AK228" s="16"/>
      <c r="AL228" s="141"/>
      <c r="AM228" s="175">
        <v>2</v>
      </c>
      <c r="AN228" s="174">
        <f t="shared" si="118"/>
        <v>183.68199999999999</v>
      </c>
      <c r="AO228" s="198"/>
      <c r="AP228" s="199"/>
      <c r="AQ228" s="141"/>
      <c r="AR228" s="200"/>
      <c r="AS228" s="200"/>
      <c r="AT228" s="201"/>
      <c r="AU228" s="203">
        <f t="shared" si="114"/>
        <v>0</v>
      </c>
    </row>
    <row r="229" spans="1:47" ht="75.75" hidden="1" customHeight="1" x14ac:dyDescent="0.25">
      <c r="A229" s="39"/>
      <c r="B229" s="166" t="s">
        <v>514</v>
      </c>
      <c r="C229" s="32" t="s">
        <v>117</v>
      </c>
      <c r="D229" s="32" t="s">
        <v>118</v>
      </c>
      <c r="E229" s="32" t="s">
        <v>34</v>
      </c>
      <c r="F229" s="50" t="s">
        <v>478</v>
      </c>
      <c r="G229" s="49">
        <v>152703020</v>
      </c>
      <c r="H229" s="34" t="s">
        <v>477</v>
      </c>
      <c r="I229" s="71" t="s">
        <v>542</v>
      </c>
      <c r="J229" s="20">
        <v>0</v>
      </c>
      <c r="K229" s="20">
        <v>1000</v>
      </c>
      <c r="L229" s="46">
        <f>(K229-J229)/1000</f>
        <v>1</v>
      </c>
      <c r="M229" s="36">
        <v>0</v>
      </c>
      <c r="N229" s="37">
        <v>8219318</v>
      </c>
      <c r="O229" s="37">
        <v>0</v>
      </c>
      <c r="P229" s="38">
        <f t="shared" ref="P229:P232" si="127">N229+O229</f>
        <v>8219318</v>
      </c>
      <c r="Q229" s="72">
        <v>7397386.2000000002</v>
      </c>
      <c r="R229" s="40"/>
      <c r="S229" s="72">
        <f t="shared" ref="S229:S231" si="128">Q229+R229</f>
        <v>7397386.2000000002</v>
      </c>
      <c r="T229" s="39"/>
      <c r="U229" s="40"/>
      <c r="V229" s="73">
        <v>43851</v>
      </c>
      <c r="W229" s="73">
        <v>43879</v>
      </c>
      <c r="X229" s="73">
        <v>43886</v>
      </c>
      <c r="Y229" s="73">
        <v>44251</v>
      </c>
      <c r="Z229" s="40"/>
      <c r="AA229" s="73">
        <v>44046</v>
      </c>
      <c r="AB229" s="41">
        <v>0.9</v>
      </c>
      <c r="AC229" s="39">
        <v>4224330</v>
      </c>
      <c r="AD229" s="39"/>
      <c r="AE229" s="39">
        <f>AC229+AD229</f>
        <v>4224330</v>
      </c>
      <c r="AF229" s="39">
        <v>673992</v>
      </c>
      <c r="AG229" s="39"/>
      <c r="AH229" s="39">
        <f>AF229+AG229</f>
        <v>673992</v>
      </c>
      <c r="AI229" s="39">
        <f>AE229+AH229</f>
        <v>4898322</v>
      </c>
      <c r="AJ229" s="41">
        <f t="shared" ref="AJ229" si="129">AI229/S229</f>
        <v>0.66216929433804605</v>
      </c>
      <c r="AK229" s="239" t="s">
        <v>663</v>
      </c>
      <c r="AL229" s="141"/>
      <c r="AM229" s="179">
        <v>1</v>
      </c>
      <c r="AN229" s="174">
        <f t="shared" si="118"/>
        <v>91.840999999999994</v>
      </c>
      <c r="AO229" s="198">
        <f t="shared" si="119"/>
        <v>372</v>
      </c>
      <c r="AP229" s="199">
        <f t="shared" si="120"/>
        <v>0.26881720430107525</v>
      </c>
      <c r="AQ229" s="141">
        <f t="shared" ca="1" si="121"/>
        <v>327</v>
      </c>
      <c r="AR229" s="200">
        <f t="shared" ca="1" si="122"/>
        <v>0.87903225806451601</v>
      </c>
      <c r="AS229" s="200">
        <f t="shared" ca="1" si="123"/>
        <v>0.87903225806451601</v>
      </c>
      <c r="AT229" s="201">
        <f t="shared" si="124"/>
        <v>0.9</v>
      </c>
      <c r="AU229" s="203">
        <f t="shared" ca="1" si="114"/>
        <v>-2.0967741935484008E-2</v>
      </c>
    </row>
    <row r="230" spans="1:47" ht="118.5" hidden="1" customHeight="1" x14ac:dyDescent="0.25">
      <c r="A230" s="39"/>
      <c r="B230" s="166" t="s">
        <v>514</v>
      </c>
      <c r="C230" s="32" t="s">
        <v>117</v>
      </c>
      <c r="D230" s="32" t="s">
        <v>118</v>
      </c>
      <c r="E230" s="32" t="s">
        <v>34</v>
      </c>
      <c r="F230" s="50" t="s">
        <v>479</v>
      </c>
      <c r="G230" s="49">
        <v>152703019</v>
      </c>
      <c r="H230" s="34" t="s">
        <v>475</v>
      </c>
      <c r="I230" s="71" t="s">
        <v>542</v>
      </c>
      <c r="J230" s="20">
        <v>1435</v>
      </c>
      <c r="K230" s="20">
        <v>3435</v>
      </c>
      <c r="L230" s="46">
        <f>(K230-J230)/1000</f>
        <v>2</v>
      </c>
      <c r="M230" s="36">
        <v>20.5</v>
      </c>
      <c r="N230" s="37">
        <v>15769651</v>
      </c>
      <c r="O230" s="37">
        <v>5125861</v>
      </c>
      <c r="P230" s="38">
        <f t="shared" si="127"/>
        <v>20895512</v>
      </c>
      <c r="Q230" s="72">
        <v>18805960.800000001</v>
      </c>
      <c r="R230" s="185"/>
      <c r="S230" s="72">
        <f t="shared" si="128"/>
        <v>18805960.800000001</v>
      </c>
      <c r="T230" s="39"/>
      <c r="U230" s="40"/>
      <c r="V230" s="73">
        <v>43873</v>
      </c>
      <c r="W230" s="73">
        <v>43879</v>
      </c>
      <c r="X230" s="73">
        <v>43886</v>
      </c>
      <c r="Y230" s="73">
        <v>44251</v>
      </c>
      <c r="Z230" s="40"/>
      <c r="AA230" s="73">
        <v>44423</v>
      </c>
      <c r="AB230" s="41">
        <v>0.3</v>
      </c>
      <c r="AC230" s="39">
        <v>4857995</v>
      </c>
      <c r="AD230" s="39"/>
      <c r="AE230" s="39">
        <f t="shared" ref="AE230:AE231" si="130">AC230+AD230</f>
        <v>4857995</v>
      </c>
      <c r="AF230" s="39">
        <v>786775</v>
      </c>
      <c r="AG230" s="39"/>
      <c r="AH230" s="39">
        <f t="shared" ref="AH230:AH231" si="131">AF230+AG230</f>
        <v>786775</v>
      </c>
      <c r="AI230" s="39">
        <f>AE230+AH230</f>
        <v>5644770</v>
      </c>
      <c r="AJ230" s="41">
        <f t="shared" ref="AJ230" si="132">AI230/S230</f>
        <v>0.30015855398358587</v>
      </c>
      <c r="AK230" s="7" t="s">
        <v>691</v>
      </c>
      <c r="AL230" s="141"/>
      <c r="AM230" s="179">
        <v>2</v>
      </c>
      <c r="AN230" s="174">
        <f t="shared" si="118"/>
        <v>183.68199999999999</v>
      </c>
      <c r="AO230" s="198">
        <f t="shared" si="119"/>
        <v>372</v>
      </c>
      <c r="AP230" s="199">
        <f t="shared" si="120"/>
        <v>0.26881720430107525</v>
      </c>
      <c r="AQ230" s="141">
        <f t="shared" ca="1" si="121"/>
        <v>327</v>
      </c>
      <c r="AR230" s="200">
        <f t="shared" ca="1" si="122"/>
        <v>0.87903225806451601</v>
      </c>
      <c r="AS230" s="200">
        <f t="shared" ca="1" si="123"/>
        <v>0.87903225806451601</v>
      </c>
      <c r="AT230" s="201">
        <f t="shared" si="124"/>
        <v>0.3</v>
      </c>
      <c r="AU230" s="203">
        <f t="shared" ca="1" si="114"/>
        <v>0.57903225806451597</v>
      </c>
    </row>
    <row r="231" spans="1:47" ht="75.75" hidden="1" customHeight="1" x14ac:dyDescent="0.25">
      <c r="A231" s="39"/>
      <c r="B231" s="166" t="s">
        <v>514</v>
      </c>
      <c r="C231" s="32" t="s">
        <v>117</v>
      </c>
      <c r="D231" s="32" t="s">
        <v>118</v>
      </c>
      <c r="E231" s="32" t="s">
        <v>34</v>
      </c>
      <c r="F231" s="50" t="s">
        <v>480</v>
      </c>
      <c r="G231" s="49">
        <v>152703007</v>
      </c>
      <c r="H231" s="34" t="s">
        <v>476</v>
      </c>
      <c r="I231" s="71" t="s">
        <v>542</v>
      </c>
      <c r="J231" s="20">
        <v>900</v>
      </c>
      <c r="K231" s="20">
        <v>1995</v>
      </c>
      <c r="L231" s="46">
        <f>(K231-J231)/1000</f>
        <v>1.095</v>
      </c>
      <c r="M231" s="36">
        <v>0</v>
      </c>
      <c r="N231" s="37">
        <v>9842242</v>
      </c>
      <c r="O231" s="37">
        <v>0</v>
      </c>
      <c r="P231" s="38">
        <f t="shared" si="127"/>
        <v>9842242</v>
      </c>
      <c r="Q231" s="169">
        <v>8858017.8000000007</v>
      </c>
      <c r="R231" s="40"/>
      <c r="S231" s="72">
        <f t="shared" si="128"/>
        <v>8858017.8000000007</v>
      </c>
      <c r="T231" s="39"/>
      <c r="U231" s="40"/>
      <c r="V231" s="73">
        <v>43851</v>
      </c>
      <c r="W231" s="73">
        <v>43889</v>
      </c>
      <c r="X231" s="73">
        <v>43886</v>
      </c>
      <c r="Y231" s="73">
        <v>44251</v>
      </c>
      <c r="Z231" s="40"/>
      <c r="AA231" s="73">
        <v>43898</v>
      </c>
      <c r="AB231" s="41">
        <v>0.9</v>
      </c>
      <c r="AC231" s="39">
        <v>6795161</v>
      </c>
      <c r="AD231" s="39"/>
      <c r="AE231" s="39">
        <f t="shared" si="130"/>
        <v>6795161</v>
      </c>
      <c r="AF231" s="39">
        <v>1071996</v>
      </c>
      <c r="AG231" s="39">
        <v>0</v>
      </c>
      <c r="AH231" s="39">
        <f t="shared" si="131"/>
        <v>1071996</v>
      </c>
      <c r="AI231" s="39">
        <f>AE231+AH231</f>
        <v>7867157</v>
      </c>
      <c r="AJ231" s="41">
        <f t="shared" ref="AJ231" si="133">AI231/S231</f>
        <v>0.88813966935130784</v>
      </c>
      <c r="AK231" s="239" t="s">
        <v>663</v>
      </c>
      <c r="AL231" s="141"/>
      <c r="AM231" s="179">
        <v>1</v>
      </c>
      <c r="AN231" s="174">
        <f t="shared" si="118"/>
        <v>91.840999999999994</v>
      </c>
      <c r="AO231" s="198">
        <f t="shared" si="119"/>
        <v>362</v>
      </c>
      <c r="AP231" s="199">
        <f t="shared" si="120"/>
        <v>0.27624309392265195</v>
      </c>
      <c r="AQ231" s="141">
        <f t="shared" ca="1" si="121"/>
        <v>317</v>
      </c>
      <c r="AR231" s="200">
        <f t="shared" ca="1" si="122"/>
        <v>0.87569060773480667</v>
      </c>
      <c r="AS231" s="200">
        <f t="shared" ca="1" si="123"/>
        <v>0.87569060773480667</v>
      </c>
      <c r="AT231" s="201">
        <f t="shared" si="124"/>
        <v>0.9</v>
      </c>
      <c r="AU231" s="203">
        <f t="shared" ca="1" si="114"/>
        <v>-2.4309392265193353E-2</v>
      </c>
    </row>
    <row r="232" spans="1:47" ht="96.75" hidden="1" thickBot="1" x14ac:dyDescent="0.3">
      <c r="A232" s="39"/>
      <c r="B232" s="247" t="s">
        <v>514</v>
      </c>
      <c r="C232" s="32" t="s">
        <v>117</v>
      </c>
      <c r="D232" s="32" t="s">
        <v>18</v>
      </c>
      <c r="E232" s="32" t="s">
        <v>33</v>
      </c>
      <c r="F232" s="33" t="s">
        <v>708</v>
      </c>
      <c r="G232" s="49">
        <v>152334090</v>
      </c>
      <c r="H232" s="34" t="s">
        <v>707</v>
      </c>
      <c r="I232" s="40"/>
      <c r="J232" s="20">
        <v>1150</v>
      </c>
      <c r="K232" s="20">
        <v>3260</v>
      </c>
      <c r="L232" s="46">
        <f>(K232-J232)/1000</f>
        <v>2.11</v>
      </c>
      <c r="M232" s="36">
        <v>2.7</v>
      </c>
      <c r="N232" s="37">
        <v>18321870</v>
      </c>
      <c r="O232" s="37">
        <v>447885</v>
      </c>
      <c r="P232" s="38">
        <f t="shared" si="127"/>
        <v>18769755</v>
      </c>
      <c r="Q232" s="40"/>
      <c r="R232" s="40"/>
      <c r="S232" s="39"/>
      <c r="T232" s="39"/>
      <c r="U232" s="40"/>
      <c r="V232" s="40"/>
      <c r="W232" s="40"/>
      <c r="X232" s="40"/>
      <c r="Y232" s="40"/>
      <c r="Z232" s="40"/>
      <c r="AA232" s="40"/>
      <c r="AB232" s="41"/>
      <c r="AC232" s="39"/>
      <c r="AD232" s="39"/>
      <c r="AE232" s="39"/>
      <c r="AF232" s="39"/>
      <c r="AG232" s="39"/>
      <c r="AH232" s="39"/>
      <c r="AI232" s="39"/>
      <c r="AJ232" s="42"/>
      <c r="AK232" s="195" t="s">
        <v>710</v>
      </c>
      <c r="AL232" s="141"/>
      <c r="AM232" s="176">
        <v>2</v>
      </c>
      <c r="AN232" s="178">
        <f t="shared" ref="AN232:AN239" si="134">AM232*86.4212</f>
        <v>172.8424</v>
      </c>
      <c r="AO232" s="198"/>
      <c r="AP232" s="199"/>
      <c r="AQ232" s="141"/>
      <c r="AR232" s="200"/>
      <c r="AS232" s="200"/>
      <c r="AT232" s="201"/>
      <c r="AU232" s="203">
        <f t="shared" si="114"/>
        <v>0</v>
      </c>
    </row>
    <row r="233" spans="1:47" ht="24.75" hidden="1" thickBot="1" x14ac:dyDescent="0.3">
      <c r="A233" s="39"/>
      <c r="B233" s="39"/>
      <c r="C233" s="32" t="s">
        <v>117</v>
      </c>
      <c r="D233" s="32" t="s">
        <v>18</v>
      </c>
      <c r="E233" s="32" t="s">
        <v>33</v>
      </c>
      <c r="F233" s="33"/>
      <c r="G233" s="49">
        <v>152335023</v>
      </c>
      <c r="H233" s="34" t="s">
        <v>317</v>
      </c>
      <c r="I233" s="40"/>
      <c r="J233" s="20"/>
      <c r="K233" s="20"/>
      <c r="L233" s="46"/>
      <c r="M233" s="36"/>
      <c r="N233" s="37"/>
      <c r="O233" s="37"/>
      <c r="P233" s="38"/>
      <c r="Q233" s="40"/>
      <c r="R233" s="40"/>
      <c r="S233" s="39"/>
      <c r="T233" s="39"/>
      <c r="U233" s="40"/>
      <c r="V233" s="40"/>
      <c r="W233" s="40"/>
      <c r="X233" s="40"/>
      <c r="Y233" s="40"/>
      <c r="Z233" s="40"/>
      <c r="AA233" s="40"/>
      <c r="AB233" s="41"/>
      <c r="AC233" s="39"/>
      <c r="AD233" s="39"/>
      <c r="AE233" s="39"/>
      <c r="AF233" s="39"/>
      <c r="AG233" s="39"/>
      <c r="AH233" s="39"/>
      <c r="AI233" s="39"/>
      <c r="AJ233" s="42"/>
      <c r="AK233" s="16"/>
      <c r="AL233" s="141"/>
      <c r="AM233" s="176">
        <v>3</v>
      </c>
      <c r="AN233" s="178">
        <f t="shared" si="134"/>
        <v>259.2636</v>
      </c>
      <c r="AO233" s="198"/>
      <c r="AP233" s="199"/>
      <c r="AQ233" s="141"/>
      <c r="AR233" s="200"/>
      <c r="AS233" s="200"/>
      <c r="AT233" s="201"/>
      <c r="AU233" s="203">
        <f t="shared" si="114"/>
        <v>0</v>
      </c>
    </row>
    <row r="234" spans="1:47" ht="24.75" hidden="1" thickBot="1" x14ac:dyDescent="0.3">
      <c r="A234" s="39"/>
      <c r="B234" s="39"/>
      <c r="C234" s="32" t="s">
        <v>117</v>
      </c>
      <c r="D234" s="32" t="s">
        <v>18</v>
      </c>
      <c r="E234" s="32" t="s">
        <v>33</v>
      </c>
      <c r="F234" s="33"/>
      <c r="G234" s="49">
        <v>152335059</v>
      </c>
      <c r="H234" s="34" t="s">
        <v>318</v>
      </c>
      <c r="I234" s="40"/>
      <c r="J234" s="20"/>
      <c r="K234" s="20"/>
      <c r="L234" s="46"/>
      <c r="M234" s="36"/>
      <c r="N234" s="37"/>
      <c r="O234" s="37"/>
      <c r="P234" s="38"/>
      <c r="Q234" s="40"/>
      <c r="R234" s="40"/>
      <c r="S234" s="39"/>
      <c r="T234" s="39"/>
      <c r="U234" s="40"/>
      <c r="V234" s="40"/>
      <c r="W234" s="40"/>
      <c r="X234" s="40"/>
      <c r="Y234" s="40"/>
      <c r="Z234" s="40"/>
      <c r="AA234" s="40"/>
      <c r="AB234" s="41"/>
      <c r="AC234" s="39"/>
      <c r="AD234" s="39"/>
      <c r="AE234" s="39"/>
      <c r="AF234" s="39"/>
      <c r="AG234" s="39"/>
      <c r="AH234" s="39"/>
      <c r="AI234" s="39"/>
      <c r="AJ234" s="42"/>
      <c r="AK234" s="16"/>
      <c r="AL234" s="141"/>
      <c r="AM234" s="176">
        <v>2</v>
      </c>
      <c r="AN234" s="178">
        <f t="shared" si="134"/>
        <v>172.8424</v>
      </c>
      <c r="AO234" s="198"/>
      <c r="AP234" s="199"/>
      <c r="AQ234" s="141"/>
      <c r="AR234" s="200"/>
      <c r="AS234" s="200"/>
      <c r="AT234" s="201"/>
      <c r="AU234" s="203">
        <f t="shared" si="114"/>
        <v>0</v>
      </c>
    </row>
    <row r="235" spans="1:47" ht="120.75" hidden="1" thickBot="1" x14ac:dyDescent="0.3">
      <c r="A235" s="39"/>
      <c r="B235" s="166" t="s">
        <v>514</v>
      </c>
      <c r="C235" s="32" t="s">
        <v>117</v>
      </c>
      <c r="D235" s="32" t="s">
        <v>118</v>
      </c>
      <c r="E235" s="32" t="s">
        <v>33</v>
      </c>
      <c r="F235" s="164" t="s">
        <v>528</v>
      </c>
      <c r="G235" s="59">
        <v>152704084</v>
      </c>
      <c r="H235" s="60" t="s">
        <v>529</v>
      </c>
      <c r="I235" s="71" t="s">
        <v>602</v>
      </c>
      <c r="J235" s="46">
        <v>0</v>
      </c>
      <c r="K235" s="46">
        <v>2000</v>
      </c>
      <c r="L235" s="46">
        <f t="shared" ref="L235" si="135">(K235-J235)/1000</f>
        <v>2</v>
      </c>
      <c r="M235" s="36">
        <v>15.5</v>
      </c>
      <c r="N235" s="37">
        <v>20081664</v>
      </c>
      <c r="O235" s="37">
        <v>3573248</v>
      </c>
      <c r="P235" s="38">
        <f t="shared" ref="P235" si="136">O235+N235</f>
        <v>23654912</v>
      </c>
      <c r="Q235" s="72">
        <v>19520208.282000002</v>
      </c>
      <c r="R235" s="72"/>
      <c r="S235" s="39">
        <f t="shared" ref="S235" si="137">Q235+R235</f>
        <v>19520208.282000002</v>
      </c>
      <c r="T235" s="39"/>
      <c r="U235" s="39"/>
      <c r="V235" s="73" t="s">
        <v>603</v>
      </c>
      <c r="W235" s="73" t="s">
        <v>659</v>
      </c>
      <c r="X235" s="73" t="s">
        <v>660</v>
      </c>
      <c r="Y235" s="73" t="s">
        <v>661</v>
      </c>
      <c r="Z235" s="73"/>
      <c r="AA235" s="73" t="s">
        <v>664</v>
      </c>
      <c r="AB235" s="41">
        <v>0.15</v>
      </c>
      <c r="AC235" s="39"/>
      <c r="AD235" s="39"/>
      <c r="AE235" s="39">
        <f t="shared" ref="AE235" si="138">AC235+AD235</f>
        <v>0</v>
      </c>
      <c r="AF235" s="39"/>
      <c r="AG235" s="39"/>
      <c r="AH235" s="39">
        <f t="shared" ref="AH235" si="139">AF235+AG235</f>
        <v>0</v>
      </c>
      <c r="AI235" s="39">
        <f t="shared" ref="AI235" si="140">AE235+AH235</f>
        <v>0</v>
      </c>
      <c r="AJ235" s="41">
        <f t="shared" ref="AJ235" si="141">AI235/S235</f>
        <v>0</v>
      </c>
      <c r="AK235" s="10" t="s">
        <v>665</v>
      </c>
      <c r="AL235" s="141"/>
      <c r="AM235" s="178">
        <v>2</v>
      </c>
      <c r="AN235" s="178">
        <f t="shared" si="134"/>
        <v>172.8424</v>
      </c>
      <c r="AO235" s="198"/>
      <c r="AP235" s="199"/>
      <c r="AQ235" s="141"/>
      <c r="AR235" s="200"/>
      <c r="AS235" s="200"/>
      <c r="AT235" s="201"/>
      <c r="AU235" s="203">
        <f t="shared" si="114"/>
        <v>0</v>
      </c>
    </row>
    <row r="236" spans="1:47" ht="24.75" hidden="1" thickBot="1" x14ac:dyDescent="0.3">
      <c r="A236" s="39"/>
      <c r="B236" s="39"/>
      <c r="C236" s="32" t="s">
        <v>117</v>
      </c>
      <c r="D236" s="32" t="s">
        <v>118</v>
      </c>
      <c r="E236" s="32" t="s">
        <v>33</v>
      </c>
      <c r="F236" s="33"/>
      <c r="G236" s="49">
        <v>152705132</v>
      </c>
      <c r="H236" s="34" t="s">
        <v>319</v>
      </c>
      <c r="I236" s="40"/>
      <c r="J236" s="20"/>
      <c r="K236" s="20"/>
      <c r="L236" s="46"/>
      <c r="M236" s="36"/>
      <c r="N236" s="37"/>
      <c r="O236" s="37"/>
      <c r="P236" s="38"/>
      <c r="Q236" s="40"/>
      <c r="R236" s="40"/>
      <c r="S236" s="39"/>
      <c r="T236" s="39"/>
      <c r="U236" s="40"/>
      <c r="V236" s="40"/>
      <c r="W236" s="40"/>
      <c r="X236" s="40"/>
      <c r="Y236" s="40"/>
      <c r="Z236" s="40"/>
      <c r="AA236" s="40"/>
      <c r="AB236" s="41"/>
      <c r="AC236" s="39"/>
      <c r="AD236" s="39"/>
      <c r="AE236" s="39"/>
      <c r="AF236" s="39"/>
      <c r="AG236" s="39"/>
      <c r="AH236" s="39"/>
      <c r="AI236" s="39"/>
      <c r="AJ236" s="42"/>
      <c r="AK236" s="16"/>
      <c r="AL236" s="141"/>
      <c r="AM236" s="178">
        <v>1</v>
      </c>
      <c r="AN236" s="178">
        <f t="shared" si="134"/>
        <v>86.421199999999999</v>
      </c>
      <c r="AO236" s="198"/>
      <c r="AP236" s="199"/>
      <c r="AQ236" s="141"/>
      <c r="AR236" s="200"/>
      <c r="AS236" s="200"/>
      <c r="AT236" s="201"/>
      <c r="AU236" s="203">
        <f t="shared" si="114"/>
        <v>0</v>
      </c>
    </row>
    <row r="237" spans="1:47" ht="15.75" hidden="1" thickBot="1" x14ac:dyDescent="0.3">
      <c r="A237" s="39"/>
      <c r="B237" s="39"/>
      <c r="C237" s="32" t="s">
        <v>117</v>
      </c>
      <c r="D237" s="32" t="s">
        <v>118</v>
      </c>
      <c r="E237" s="32" t="s">
        <v>33</v>
      </c>
      <c r="F237" s="33"/>
      <c r="G237" s="49">
        <v>152705013</v>
      </c>
      <c r="H237" s="34" t="s">
        <v>320</v>
      </c>
      <c r="I237" s="40"/>
      <c r="J237" s="20"/>
      <c r="K237" s="20"/>
      <c r="L237" s="46"/>
      <c r="M237" s="36"/>
      <c r="N237" s="37"/>
      <c r="O237" s="37"/>
      <c r="P237" s="38"/>
      <c r="Q237" s="40"/>
      <c r="R237" s="40"/>
      <c r="S237" s="39"/>
      <c r="T237" s="39"/>
      <c r="U237" s="40"/>
      <c r="V237" s="40"/>
      <c r="W237" s="40"/>
      <c r="X237" s="40"/>
      <c r="Y237" s="40"/>
      <c r="Z237" s="40"/>
      <c r="AA237" s="40"/>
      <c r="AB237" s="41"/>
      <c r="AC237" s="39"/>
      <c r="AD237" s="39"/>
      <c r="AE237" s="39"/>
      <c r="AF237" s="39"/>
      <c r="AG237" s="39"/>
      <c r="AH237" s="39"/>
      <c r="AI237" s="39"/>
      <c r="AJ237" s="42"/>
      <c r="AK237" s="16"/>
      <c r="AL237" s="141"/>
      <c r="AM237" s="178">
        <v>2</v>
      </c>
      <c r="AN237" s="178">
        <f t="shared" si="134"/>
        <v>172.8424</v>
      </c>
      <c r="AO237" s="198"/>
      <c r="AP237" s="199"/>
      <c r="AQ237" s="141"/>
      <c r="AR237" s="200"/>
      <c r="AS237" s="200"/>
      <c r="AT237" s="201"/>
      <c r="AU237" s="203">
        <f t="shared" si="114"/>
        <v>0</v>
      </c>
    </row>
    <row r="238" spans="1:47" ht="96.75" hidden="1" thickBot="1" x14ac:dyDescent="0.3">
      <c r="A238" s="39"/>
      <c r="B238" s="166" t="s">
        <v>514</v>
      </c>
      <c r="C238" s="32" t="s">
        <v>117</v>
      </c>
      <c r="D238" s="32" t="s">
        <v>118</v>
      </c>
      <c r="E238" s="32" t="s">
        <v>33</v>
      </c>
      <c r="F238" s="164" t="s">
        <v>526</v>
      </c>
      <c r="G238" s="59">
        <v>152705059</v>
      </c>
      <c r="H238" s="60" t="s">
        <v>527</v>
      </c>
      <c r="I238" s="71" t="s">
        <v>604</v>
      </c>
      <c r="J238" s="46">
        <v>1000</v>
      </c>
      <c r="K238" s="46">
        <v>4000</v>
      </c>
      <c r="L238" s="46">
        <f t="shared" ref="L238" si="142">(K238-J238)/1000</f>
        <v>3</v>
      </c>
      <c r="M238" s="36">
        <v>2.5</v>
      </c>
      <c r="N238" s="37">
        <v>24550502</v>
      </c>
      <c r="O238" s="37">
        <v>648343</v>
      </c>
      <c r="P238" s="38">
        <f t="shared" ref="P238" si="143">O238+N238</f>
        <v>25198845</v>
      </c>
      <c r="Q238" s="72">
        <v>21141830.754999999</v>
      </c>
      <c r="R238" s="72"/>
      <c r="S238" s="39">
        <f t="shared" ref="S238:S239" si="144">Q238+R238</f>
        <v>21141830.754999999</v>
      </c>
      <c r="T238" s="39"/>
      <c r="U238" s="39"/>
      <c r="V238" s="73" t="s">
        <v>603</v>
      </c>
      <c r="W238" s="73" t="s">
        <v>606</v>
      </c>
      <c r="X238" s="73">
        <v>44017</v>
      </c>
      <c r="Y238" s="73">
        <v>44349</v>
      </c>
      <c r="Z238" s="73"/>
      <c r="AA238" s="73" t="s">
        <v>607</v>
      </c>
      <c r="AB238" s="41">
        <v>0.2</v>
      </c>
      <c r="AC238" s="39">
        <v>3719537</v>
      </c>
      <c r="AD238" s="39"/>
      <c r="AE238" s="39">
        <f t="shared" ref="AE238:AE239" si="145">AC238+AD238</f>
        <v>3719537</v>
      </c>
      <c r="AF238" s="39">
        <v>611363</v>
      </c>
      <c r="AG238" s="39"/>
      <c r="AH238" s="39">
        <f t="shared" ref="AH238:AH239" si="146">AF238+AG238</f>
        <v>611363</v>
      </c>
      <c r="AI238" s="39">
        <f t="shared" ref="AI238:AI239" si="147">AE238+AH238</f>
        <v>4330900</v>
      </c>
      <c r="AJ238" s="41">
        <f t="shared" ref="AJ238:AJ239" si="148">AI238/S238</f>
        <v>0.20484980937498759</v>
      </c>
      <c r="AK238" s="10" t="s">
        <v>752</v>
      </c>
      <c r="AL238" s="141"/>
      <c r="AM238" s="178">
        <v>3</v>
      </c>
      <c r="AN238" s="178">
        <f t="shared" si="134"/>
        <v>259.2636</v>
      </c>
      <c r="AO238" s="198"/>
      <c r="AP238" s="199"/>
      <c r="AQ238" s="141"/>
      <c r="AR238" s="200"/>
      <c r="AS238" s="200"/>
      <c r="AT238" s="201"/>
      <c r="AU238" s="203">
        <f t="shared" si="114"/>
        <v>0</v>
      </c>
    </row>
    <row r="239" spans="1:47" ht="72.75" hidden="1" thickBot="1" x14ac:dyDescent="0.3">
      <c r="A239" s="39"/>
      <c r="B239" s="166" t="s">
        <v>514</v>
      </c>
      <c r="C239" s="32" t="s">
        <v>117</v>
      </c>
      <c r="D239" s="32" t="s">
        <v>118</v>
      </c>
      <c r="E239" s="32" t="s">
        <v>33</v>
      </c>
      <c r="F239" s="164" t="s">
        <v>525</v>
      </c>
      <c r="G239" s="59">
        <v>152705121</v>
      </c>
      <c r="H239" s="60" t="s">
        <v>524</v>
      </c>
      <c r="I239" s="71" t="s">
        <v>605</v>
      </c>
      <c r="J239" s="46">
        <v>4000</v>
      </c>
      <c r="K239" s="46">
        <v>4950</v>
      </c>
      <c r="L239" s="46">
        <f t="shared" ref="L239:L240" si="149">(K239-J239)/1000</f>
        <v>0.95</v>
      </c>
      <c r="M239" s="36"/>
      <c r="N239" s="37">
        <v>8246152</v>
      </c>
      <c r="O239" s="37"/>
      <c r="P239" s="38">
        <f>O239+N239</f>
        <v>8246152</v>
      </c>
      <c r="Q239" s="72">
        <v>6982029.5369999995</v>
      </c>
      <c r="R239" s="72"/>
      <c r="S239" s="39">
        <f t="shared" si="144"/>
        <v>6982029.5369999995</v>
      </c>
      <c r="T239" s="39"/>
      <c r="U239" s="39"/>
      <c r="V239" s="73" t="s">
        <v>603</v>
      </c>
      <c r="W239" s="73" t="s">
        <v>608</v>
      </c>
      <c r="X239" s="73" t="s">
        <v>609</v>
      </c>
      <c r="Y239" s="73" t="s">
        <v>610</v>
      </c>
      <c r="Z239" s="73"/>
      <c r="AA239" s="73" t="s">
        <v>611</v>
      </c>
      <c r="AB239" s="41">
        <v>0.65</v>
      </c>
      <c r="AC239" s="39">
        <v>3832304</v>
      </c>
      <c r="AD239" s="39"/>
      <c r="AE239" s="39">
        <f t="shared" si="145"/>
        <v>3832304</v>
      </c>
      <c r="AF239" s="39">
        <v>572449</v>
      </c>
      <c r="AG239" s="39"/>
      <c r="AH239" s="39">
        <f t="shared" si="146"/>
        <v>572449</v>
      </c>
      <c r="AI239" s="39">
        <f t="shared" si="147"/>
        <v>4404753</v>
      </c>
      <c r="AJ239" s="41">
        <f t="shared" si="148"/>
        <v>0.63087000372281588</v>
      </c>
      <c r="AK239" s="10" t="s">
        <v>691</v>
      </c>
      <c r="AL239" s="141"/>
      <c r="AM239" s="178">
        <v>2</v>
      </c>
      <c r="AN239" s="178">
        <f t="shared" si="134"/>
        <v>172.8424</v>
      </c>
      <c r="AO239" s="198"/>
      <c r="AP239" s="199"/>
      <c r="AQ239" s="141"/>
      <c r="AR239" s="200"/>
      <c r="AS239" s="200"/>
      <c r="AT239" s="201"/>
      <c r="AU239" s="203">
        <f t="shared" si="114"/>
        <v>0</v>
      </c>
    </row>
    <row r="240" spans="1:47" ht="120.75" hidden="1" thickBot="1" x14ac:dyDescent="0.3">
      <c r="A240" s="39"/>
      <c r="B240" s="247" t="s">
        <v>685</v>
      </c>
      <c r="C240" s="32" t="s">
        <v>117</v>
      </c>
      <c r="D240" s="32" t="s">
        <v>18</v>
      </c>
      <c r="E240" s="32" t="s">
        <v>35</v>
      </c>
      <c r="F240" s="248" t="s">
        <v>740</v>
      </c>
      <c r="G240" s="49">
        <v>152334018</v>
      </c>
      <c r="H240" s="34" t="s">
        <v>741</v>
      </c>
      <c r="I240" s="40"/>
      <c r="J240" s="20">
        <v>0</v>
      </c>
      <c r="K240" s="20">
        <v>2550</v>
      </c>
      <c r="L240" s="46">
        <f t="shared" si="149"/>
        <v>2.5499999999999998</v>
      </c>
      <c r="M240" s="36">
        <v>5</v>
      </c>
      <c r="N240" s="37">
        <v>14089742</v>
      </c>
      <c r="O240" s="37">
        <v>1470868</v>
      </c>
      <c r="P240" s="38">
        <f>O240+N240</f>
        <v>15560610</v>
      </c>
      <c r="Q240" s="40"/>
      <c r="R240" s="40"/>
      <c r="S240" s="39"/>
      <c r="T240" s="39"/>
      <c r="U240" s="40"/>
      <c r="V240" s="40"/>
      <c r="W240" s="40"/>
      <c r="X240" s="40"/>
      <c r="Y240" s="40"/>
      <c r="Z240" s="40"/>
      <c r="AA240" s="40"/>
      <c r="AB240" s="41"/>
      <c r="AC240" s="39"/>
      <c r="AD240" s="39"/>
      <c r="AE240" s="39"/>
      <c r="AF240" s="39"/>
      <c r="AG240" s="39"/>
      <c r="AH240" s="39"/>
      <c r="AI240" s="39"/>
      <c r="AJ240" s="42"/>
      <c r="AK240" s="195" t="s">
        <v>716</v>
      </c>
      <c r="AL240" s="141"/>
      <c r="AM240" s="176">
        <v>2.64</v>
      </c>
      <c r="AN240" s="173">
        <f t="shared" ref="AN240:AN241" si="150">AM240*57.96</f>
        <v>153.01440000000002</v>
      </c>
      <c r="AO240" s="198"/>
      <c r="AP240" s="199"/>
      <c r="AQ240" s="141"/>
      <c r="AR240" s="200"/>
      <c r="AS240" s="200"/>
      <c r="AT240" s="201"/>
      <c r="AU240" s="203">
        <f t="shared" si="114"/>
        <v>0</v>
      </c>
    </row>
    <row r="241" spans="1:47" ht="24.75" hidden="1" thickBot="1" x14ac:dyDescent="0.3">
      <c r="A241" s="39"/>
      <c r="B241" s="39"/>
      <c r="C241" s="32" t="s">
        <v>117</v>
      </c>
      <c r="D241" s="32" t="s">
        <v>118</v>
      </c>
      <c r="E241" s="32" t="s">
        <v>35</v>
      </c>
      <c r="F241" s="33"/>
      <c r="G241" s="49">
        <v>152704017</v>
      </c>
      <c r="H241" s="34" t="s">
        <v>321</v>
      </c>
      <c r="I241" s="40"/>
      <c r="J241" s="20"/>
      <c r="K241" s="20"/>
      <c r="L241" s="46"/>
      <c r="M241" s="36"/>
      <c r="N241" s="37"/>
      <c r="O241" s="37"/>
      <c r="P241" s="38"/>
      <c r="Q241" s="40"/>
      <c r="R241" s="40"/>
      <c r="S241" s="39"/>
      <c r="T241" s="39"/>
      <c r="U241" s="40"/>
      <c r="V241" s="40"/>
      <c r="W241" s="40"/>
      <c r="X241" s="40"/>
      <c r="Y241" s="40"/>
      <c r="Z241" s="40"/>
      <c r="AA241" s="40"/>
      <c r="AB241" s="41"/>
      <c r="AC241" s="39"/>
      <c r="AD241" s="39"/>
      <c r="AE241" s="39"/>
      <c r="AF241" s="39"/>
      <c r="AG241" s="39"/>
      <c r="AH241" s="39"/>
      <c r="AI241" s="39"/>
      <c r="AJ241" s="42"/>
      <c r="AK241" s="16"/>
      <c r="AL241" s="141"/>
      <c r="AM241" s="178">
        <v>3.2</v>
      </c>
      <c r="AN241" s="173">
        <f t="shared" si="150"/>
        <v>185.47200000000001</v>
      </c>
      <c r="AO241" s="198"/>
      <c r="AP241" s="199"/>
      <c r="AQ241" s="141"/>
      <c r="AR241" s="200"/>
      <c r="AS241" s="200"/>
      <c r="AT241" s="201"/>
      <c r="AU241" s="203">
        <f t="shared" si="114"/>
        <v>0</v>
      </c>
    </row>
    <row r="242" spans="1:47" ht="15.75" hidden="1" thickBot="1" x14ac:dyDescent="0.3">
      <c r="A242" s="39"/>
      <c r="B242" s="39"/>
      <c r="C242" s="32" t="s">
        <v>117</v>
      </c>
      <c r="D242" s="32" t="s">
        <v>118</v>
      </c>
      <c r="E242" s="32" t="s">
        <v>192</v>
      </c>
      <c r="F242" s="33"/>
      <c r="G242" s="49"/>
      <c r="H242" s="34" t="s">
        <v>272</v>
      </c>
      <c r="I242" s="40"/>
      <c r="J242" s="20"/>
      <c r="K242" s="20"/>
      <c r="L242" s="46"/>
      <c r="M242" s="36"/>
      <c r="N242" s="37"/>
      <c r="O242" s="37"/>
      <c r="P242" s="38"/>
      <c r="Q242" s="40"/>
      <c r="R242" s="40"/>
      <c r="S242" s="39"/>
      <c r="T242" s="39"/>
      <c r="U242" s="40"/>
      <c r="V242" s="40"/>
      <c r="W242" s="40"/>
      <c r="X242" s="40"/>
      <c r="Y242" s="40"/>
      <c r="Z242" s="40"/>
      <c r="AA242" s="40"/>
      <c r="AB242" s="41"/>
      <c r="AC242" s="39"/>
      <c r="AD242" s="39"/>
      <c r="AE242" s="39"/>
      <c r="AF242" s="39"/>
      <c r="AG242" s="39"/>
      <c r="AH242" s="39"/>
      <c r="AI242" s="39"/>
      <c r="AJ242" s="42"/>
      <c r="AK242" s="16"/>
      <c r="AL242" s="141"/>
      <c r="AM242" s="182"/>
      <c r="AN242" s="182">
        <v>62.7</v>
      </c>
      <c r="AO242" s="198"/>
      <c r="AP242" s="199"/>
      <c r="AQ242" s="141"/>
      <c r="AR242" s="200"/>
      <c r="AS242" s="200"/>
      <c r="AT242" s="201"/>
      <c r="AU242" s="203">
        <f t="shared" si="114"/>
        <v>0</v>
      </c>
    </row>
    <row r="243" spans="1:47" ht="45.75" hidden="1" thickBot="1" x14ac:dyDescent="0.3">
      <c r="A243" s="39"/>
      <c r="B243" s="247" t="s">
        <v>685</v>
      </c>
      <c r="C243" s="32" t="s">
        <v>117</v>
      </c>
      <c r="D243" s="32" t="s">
        <v>18</v>
      </c>
      <c r="E243" s="32" t="s">
        <v>192</v>
      </c>
      <c r="F243" s="248" t="s">
        <v>749</v>
      </c>
      <c r="G243" s="49"/>
      <c r="H243" s="34" t="s">
        <v>747</v>
      </c>
      <c r="I243" s="40"/>
      <c r="J243" s="20"/>
      <c r="K243" s="20"/>
      <c r="L243" s="46"/>
      <c r="M243" s="36"/>
      <c r="N243" s="37"/>
      <c r="O243" s="37"/>
      <c r="P243" s="38">
        <v>6206548</v>
      </c>
      <c r="Q243" s="40"/>
      <c r="R243" s="40"/>
      <c r="S243" s="39"/>
      <c r="T243" s="39"/>
      <c r="U243" s="40"/>
      <c r="V243" s="40"/>
      <c r="W243" s="40"/>
      <c r="X243" s="40"/>
      <c r="Y243" s="40"/>
      <c r="Z243" s="40"/>
      <c r="AA243" s="40"/>
      <c r="AB243" s="41"/>
      <c r="AC243" s="39"/>
      <c r="AD243" s="39"/>
      <c r="AE243" s="39"/>
      <c r="AF243" s="39"/>
      <c r="AG243" s="39"/>
      <c r="AH243" s="39"/>
      <c r="AI243" s="39"/>
      <c r="AJ243" s="42"/>
      <c r="AK243" s="172" t="s">
        <v>744</v>
      </c>
      <c r="AL243" s="141"/>
      <c r="AM243" s="182"/>
      <c r="AN243" s="182">
        <v>62.7</v>
      </c>
      <c r="AO243" s="198"/>
      <c r="AP243" s="199"/>
      <c r="AQ243" s="141"/>
      <c r="AR243" s="200"/>
      <c r="AS243" s="200"/>
      <c r="AT243" s="201"/>
      <c r="AU243" s="203">
        <f t="shared" si="114"/>
        <v>0</v>
      </c>
    </row>
    <row r="244" spans="1:47" ht="45.75" hidden="1" thickBot="1" x14ac:dyDescent="0.3">
      <c r="A244" s="39"/>
      <c r="B244" s="247" t="s">
        <v>685</v>
      </c>
      <c r="C244" s="32" t="s">
        <v>117</v>
      </c>
      <c r="D244" s="32" t="s">
        <v>118</v>
      </c>
      <c r="E244" s="32" t="s">
        <v>196</v>
      </c>
      <c r="F244" s="248" t="s">
        <v>742</v>
      </c>
      <c r="G244" s="49"/>
      <c r="H244" s="34" t="s">
        <v>743</v>
      </c>
      <c r="I244" s="40"/>
      <c r="J244" s="20"/>
      <c r="K244" s="20"/>
      <c r="L244" s="46"/>
      <c r="M244" s="36"/>
      <c r="N244" s="37"/>
      <c r="O244" s="37"/>
      <c r="P244" s="37">
        <v>7971629</v>
      </c>
      <c r="Q244" s="40"/>
      <c r="R244" s="40"/>
      <c r="S244" s="39"/>
      <c r="T244" s="39"/>
      <c r="U244" s="40"/>
      <c r="V244" s="40"/>
      <c r="W244" s="40"/>
      <c r="X244" s="40"/>
      <c r="Y244" s="40"/>
      <c r="Z244" s="40"/>
      <c r="AA244" s="40"/>
      <c r="AB244" s="41"/>
      <c r="AC244" s="39"/>
      <c r="AD244" s="39"/>
      <c r="AE244" s="39"/>
      <c r="AF244" s="39"/>
      <c r="AG244" s="39"/>
      <c r="AH244" s="39"/>
      <c r="AI244" s="39"/>
      <c r="AJ244" s="42"/>
      <c r="AK244" s="172" t="s">
        <v>744</v>
      </c>
      <c r="AL244" s="141"/>
      <c r="AM244" s="182"/>
      <c r="AN244" s="182">
        <v>41.77</v>
      </c>
      <c r="AO244" s="198"/>
      <c r="AP244" s="199"/>
      <c r="AQ244" s="141"/>
      <c r="AR244" s="200"/>
      <c r="AS244" s="200"/>
      <c r="AT244" s="201"/>
      <c r="AU244" s="203">
        <f t="shared" si="114"/>
        <v>0</v>
      </c>
    </row>
    <row r="245" spans="1:47" ht="128.25" hidden="1" thickBot="1" x14ac:dyDescent="0.3">
      <c r="A245" s="39"/>
      <c r="B245" s="166" t="s">
        <v>514</v>
      </c>
      <c r="C245" s="32" t="s">
        <v>117</v>
      </c>
      <c r="D245" s="32" t="s">
        <v>118</v>
      </c>
      <c r="E245" s="32" t="s">
        <v>196</v>
      </c>
      <c r="F245" s="50" t="s">
        <v>488</v>
      </c>
      <c r="G245" s="49"/>
      <c r="H245" s="34" t="s">
        <v>489</v>
      </c>
      <c r="I245" s="39"/>
      <c r="J245" s="20"/>
      <c r="K245" s="20"/>
      <c r="L245" s="46"/>
      <c r="M245" s="36"/>
      <c r="N245" s="37"/>
      <c r="O245" s="37"/>
      <c r="P245" s="38">
        <v>1025309</v>
      </c>
      <c r="Q245" s="40"/>
      <c r="R245" s="40"/>
      <c r="S245" s="38">
        <v>1025309</v>
      </c>
      <c r="T245" s="39"/>
      <c r="U245" s="40"/>
      <c r="V245" s="40"/>
      <c r="W245" s="134">
        <v>44111</v>
      </c>
      <c r="X245" s="40"/>
      <c r="Y245" s="185"/>
      <c r="Z245" s="40"/>
      <c r="AA245" s="40"/>
      <c r="AB245" s="41">
        <v>0</v>
      </c>
      <c r="AC245" s="39">
        <v>377500</v>
      </c>
      <c r="AD245" s="39"/>
      <c r="AE245" s="39">
        <f t="shared" ref="AE245" si="151">AC245+AD245</f>
        <v>377500</v>
      </c>
      <c r="AF245" s="39"/>
      <c r="AG245" s="39"/>
      <c r="AH245" s="39">
        <f t="shared" ref="AH245" si="152">AF245+AG245</f>
        <v>0</v>
      </c>
      <c r="AI245" s="39">
        <f t="shared" ref="AI245" si="153">AE245+AH245</f>
        <v>377500</v>
      </c>
      <c r="AJ245" s="41">
        <f t="shared" ref="AJ245" si="154">AI245/S245</f>
        <v>0.36818168961747144</v>
      </c>
      <c r="AK245" s="187" t="s">
        <v>692</v>
      </c>
      <c r="AL245" s="141"/>
      <c r="AM245" s="182"/>
      <c r="AN245" s="182">
        <v>41.77</v>
      </c>
      <c r="AO245" s="198"/>
      <c r="AP245" s="199"/>
      <c r="AQ245" s="141"/>
      <c r="AR245" s="200"/>
      <c r="AS245" s="200"/>
      <c r="AT245" s="201"/>
      <c r="AU245" s="203">
        <f t="shared" si="114"/>
        <v>0</v>
      </c>
    </row>
    <row r="246" spans="1:47" ht="15.75" hidden="1" thickBot="1" x14ac:dyDescent="0.3">
      <c r="A246" s="39"/>
      <c r="B246" s="39"/>
      <c r="C246" s="32" t="s">
        <v>117</v>
      </c>
      <c r="D246" s="32" t="s">
        <v>118</v>
      </c>
      <c r="E246" s="32" t="s">
        <v>196</v>
      </c>
      <c r="F246" s="50"/>
      <c r="G246" s="49"/>
      <c r="H246" s="34" t="s">
        <v>322</v>
      </c>
      <c r="I246" s="40"/>
      <c r="J246" s="20"/>
      <c r="K246" s="20"/>
      <c r="L246" s="46"/>
      <c r="M246" s="36"/>
      <c r="N246" s="37"/>
      <c r="O246" s="37"/>
      <c r="P246" s="38"/>
      <c r="Q246" s="40"/>
      <c r="R246" s="40"/>
      <c r="S246" s="38"/>
      <c r="T246" s="39"/>
      <c r="U246" s="40"/>
      <c r="V246" s="40"/>
      <c r="W246" s="40"/>
      <c r="X246" s="40"/>
      <c r="Y246" s="40"/>
      <c r="Z246" s="40"/>
      <c r="AA246" s="40"/>
      <c r="AB246" s="41"/>
      <c r="AC246" s="39"/>
      <c r="AD246" s="39"/>
      <c r="AE246" s="39"/>
      <c r="AF246" s="39"/>
      <c r="AG246" s="39"/>
      <c r="AH246" s="39"/>
      <c r="AI246" s="39"/>
      <c r="AJ246" s="42"/>
      <c r="AK246" s="16"/>
      <c r="AL246" s="141"/>
      <c r="AM246" s="182"/>
      <c r="AN246" s="182">
        <v>41.77</v>
      </c>
      <c r="AO246" s="198"/>
      <c r="AP246" s="199"/>
      <c r="AQ246" s="141"/>
      <c r="AR246" s="200"/>
      <c r="AS246" s="200"/>
      <c r="AT246" s="201"/>
      <c r="AU246" s="203">
        <f t="shared" si="114"/>
        <v>0</v>
      </c>
    </row>
    <row r="247" spans="1:47" ht="15.75" hidden="1" thickBot="1" x14ac:dyDescent="0.3">
      <c r="A247" s="39"/>
      <c r="B247" s="39"/>
      <c r="C247" s="32" t="s">
        <v>117</v>
      </c>
      <c r="D247" s="32" t="s">
        <v>118</v>
      </c>
      <c r="E247" s="32" t="s">
        <v>196</v>
      </c>
      <c r="F247" s="50"/>
      <c r="G247" s="49"/>
      <c r="H247" s="34" t="s">
        <v>323</v>
      </c>
      <c r="I247" s="40"/>
      <c r="J247" s="20"/>
      <c r="K247" s="20"/>
      <c r="L247" s="46"/>
      <c r="M247" s="36"/>
      <c r="N247" s="37"/>
      <c r="O247" s="37"/>
      <c r="P247" s="38"/>
      <c r="Q247" s="40"/>
      <c r="R247" s="40"/>
      <c r="S247" s="38"/>
      <c r="T247" s="39"/>
      <c r="U247" s="40"/>
      <c r="V247" s="40"/>
      <c r="W247" s="40"/>
      <c r="X247" s="40"/>
      <c r="Y247" s="40"/>
      <c r="Z247" s="40"/>
      <c r="AA247" s="40"/>
      <c r="AB247" s="41"/>
      <c r="AC247" s="39"/>
      <c r="AD247" s="39"/>
      <c r="AE247" s="39"/>
      <c r="AF247" s="39"/>
      <c r="AG247" s="39"/>
      <c r="AH247" s="39"/>
      <c r="AI247" s="39"/>
      <c r="AJ247" s="42"/>
      <c r="AK247" s="16"/>
      <c r="AL247" s="141"/>
      <c r="AM247" s="182"/>
      <c r="AN247" s="182">
        <v>41.77</v>
      </c>
      <c r="AO247" s="198"/>
      <c r="AP247" s="199"/>
      <c r="AQ247" s="141"/>
      <c r="AR247" s="200"/>
      <c r="AS247" s="200"/>
      <c r="AT247" s="201"/>
      <c r="AU247" s="203">
        <f t="shared" si="114"/>
        <v>0</v>
      </c>
    </row>
    <row r="248" spans="1:47" ht="15.75" hidden="1" thickBot="1" x14ac:dyDescent="0.3">
      <c r="A248" s="39"/>
      <c r="B248" s="39"/>
      <c r="C248" s="32" t="s">
        <v>117</v>
      </c>
      <c r="D248" s="32" t="s">
        <v>118</v>
      </c>
      <c r="E248" s="32" t="s">
        <v>196</v>
      </c>
      <c r="F248" s="50"/>
      <c r="G248" s="49"/>
      <c r="H248" s="34" t="s">
        <v>324</v>
      </c>
      <c r="I248" s="40"/>
      <c r="J248" s="20"/>
      <c r="K248" s="20"/>
      <c r="L248" s="46"/>
      <c r="M248" s="36"/>
      <c r="N248" s="37"/>
      <c r="O248" s="37"/>
      <c r="P248" s="38"/>
      <c r="Q248" s="40"/>
      <c r="R248" s="40"/>
      <c r="S248" s="38"/>
      <c r="T248" s="39"/>
      <c r="U248" s="40"/>
      <c r="V248" s="40"/>
      <c r="W248" s="40"/>
      <c r="X248" s="40"/>
      <c r="Y248" s="40"/>
      <c r="Z248" s="40"/>
      <c r="AA248" s="40"/>
      <c r="AB248" s="41"/>
      <c r="AC248" s="39"/>
      <c r="AD248" s="39"/>
      <c r="AE248" s="39"/>
      <c r="AF248" s="39"/>
      <c r="AG248" s="39"/>
      <c r="AH248" s="39"/>
      <c r="AI248" s="39"/>
      <c r="AJ248" s="42"/>
      <c r="AK248" s="16"/>
      <c r="AL248" s="141"/>
      <c r="AM248" s="182"/>
      <c r="AN248" s="182">
        <v>41.77</v>
      </c>
      <c r="AO248" s="198"/>
      <c r="AP248" s="199"/>
      <c r="AQ248" s="141"/>
      <c r="AR248" s="200"/>
      <c r="AS248" s="200"/>
      <c r="AT248" s="201"/>
      <c r="AU248" s="203">
        <f t="shared" si="114"/>
        <v>0</v>
      </c>
    </row>
    <row r="249" spans="1:47" ht="77.25" hidden="1" thickBot="1" x14ac:dyDescent="0.3">
      <c r="A249" s="39"/>
      <c r="B249" s="166" t="s">
        <v>514</v>
      </c>
      <c r="C249" s="32" t="s">
        <v>117</v>
      </c>
      <c r="D249" s="32" t="s">
        <v>118</v>
      </c>
      <c r="E249" s="32" t="s">
        <v>196</v>
      </c>
      <c r="F249" s="50" t="s">
        <v>485</v>
      </c>
      <c r="G249" s="49"/>
      <c r="H249" s="34" t="s">
        <v>486</v>
      </c>
      <c r="I249" s="39"/>
      <c r="J249" s="20"/>
      <c r="K249" s="20"/>
      <c r="L249" s="46"/>
      <c r="M249" s="36"/>
      <c r="N249" s="37"/>
      <c r="O249" s="37"/>
      <c r="P249" s="38">
        <v>1760898</v>
      </c>
      <c r="Q249" s="40"/>
      <c r="R249" s="40"/>
      <c r="S249" s="38">
        <v>1760898</v>
      </c>
      <c r="T249" s="39"/>
      <c r="U249" s="40"/>
      <c r="V249" s="40"/>
      <c r="W249" s="185"/>
      <c r="X249" s="40"/>
      <c r="Y249" s="185"/>
      <c r="Z249" s="40"/>
      <c r="AA249" s="40"/>
      <c r="AB249" s="41"/>
      <c r="AC249" s="39"/>
      <c r="AD249" s="39"/>
      <c r="AE249" s="39"/>
      <c r="AF249" s="39"/>
      <c r="AG249" s="39"/>
      <c r="AH249" s="39"/>
      <c r="AI249" s="39"/>
      <c r="AJ249" s="42"/>
      <c r="AK249" s="187" t="s">
        <v>693</v>
      </c>
      <c r="AL249" s="141"/>
      <c r="AM249" s="182"/>
      <c r="AN249" s="182">
        <v>41.77</v>
      </c>
      <c r="AO249" s="198"/>
      <c r="AP249" s="199"/>
      <c r="AQ249" s="141"/>
      <c r="AR249" s="200"/>
      <c r="AS249" s="200"/>
      <c r="AT249" s="201"/>
      <c r="AU249" s="203">
        <f t="shared" si="114"/>
        <v>0</v>
      </c>
    </row>
    <row r="250" spans="1:47" ht="77.25" hidden="1" thickBot="1" x14ac:dyDescent="0.3">
      <c r="A250" s="39"/>
      <c r="B250" s="166" t="s">
        <v>514</v>
      </c>
      <c r="C250" s="32" t="s">
        <v>117</v>
      </c>
      <c r="D250" s="32" t="s">
        <v>118</v>
      </c>
      <c r="E250" s="32" t="s">
        <v>196</v>
      </c>
      <c r="F250" s="50" t="s">
        <v>487</v>
      </c>
      <c r="G250" s="49"/>
      <c r="H250" s="34" t="s">
        <v>486</v>
      </c>
      <c r="I250" s="39"/>
      <c r="J250" s="20"/>
      <c r="K250" s="20"/>
      <c r="L250" s="46"/>
      <c r="M250" s="36"/>
      <c r="N250" s="37"/>
      <c r="O250" s="37"/>
      <c r="P250" s="38">
        <v>1494432</v>
      </c>
      <c r="Q250" s="40"/>
      <c r="R250" s="40"/>
      <c r="S250" s="38">
        <v>1494432</v>
      </c>
      <c r="T250" s="39"/>
      <c r="U250" s="40"/>
      <c r="V250" s="40"/>
      <c r="W250" s="185"/>
      <c r="X250" s="40"/>
      <c r="Y250" s="185"/>
      <c r="Z250" s="40"/>
      <c r="AA250" s="40"/>
      <c r="AB250" s="41"/>
      <c r="AC250" s="39"/>
      <c r="AD250" s="39"/>
      <c r="AE250" s="39"/>
      <c r="AF250" s="39"/>
      <c r="AG250" s="39"/>
      <c r="AH250" s="39"/>
      <c r="AI250" s="39"/>
      <c r="AJ250" s="42"/>
      <c r="AK250" s="187" t="s">
        <v>693</v>
      </c>
      <c r="AL250" s="141"/>
      <c r="AM250" s="182"/>
      <c r="AN250" s="182"/>
      <c r="AO250" s="198"/>
      <c r="AP250" s="199"/>
      <c r="AQ250" s="141"/>
      <c r="AR250" s="200"/>
      <c r="AS250" s="200"/>
      <c r="AT250" s="201"/>
      <c r="AU250" s="203">
        <f t="shared" si="114"/>
        <v>0</v>
      </c>
    </row>
    <row r="251" spans="1:47" ht="15.75" hidden="1" thickBot="1" x14ac:dyDescent="0.3">
      <c r="A251" s="39"/>
      <c r="B251" s="39"/>
      <c r="C251" s="32" t="s">
        <v>117</v>
      </c>
      <c r="D251" s="32" t="s">
        <v>18</v>
      </c>
      <c r="E251" s="32" t="s">
        <v>196</v>
      </c>
      <c r="F251" s="33"/>
      <c r="G251" s="49"/>
      <c r="H251" s="34" t="s">
        <v>325</v>
      </c>
      <c r="I251" s="40"/>
      <c r="J251" s="20"/>
      <c r="K251" s="20"/>
      <c r="L251" s="46"/>
      <c r="M251" s="36"/>
      <c r="N251" s="37"/>
      <c r="O251" s="37"/>
      <c r="P251" s="38"/>
      <c r="Q251" s="40"/>
      <c r="R251" s="40"/>
      <c r="S251" s="39"/>
      <c r="T251" s="39"/>
      <c r="U251" s="40"/>
      <c r="V251" s="40"/>
      <c r="W251" s="40"/>
      <c r="X251" s="40"/>
      <c r="Y251" s="40"/>
      <c r="Z251" s="40"/>
      <c r="AA251" s="40"/>
      <c r="AB251" s="41"/>
      <c r="AC251" s="39"/>
      <c r="AD251" s="39"/>
      <c r="AE251" s="39"/>
      <c r="AF251" s="39"/>
      <c r="AG251" s="39"/>
      <c r="AH251" s="39"/>
      <c r="AI251" s="39"/>
      <c r="AJ251" s="42"/>
      <c r="AK251" s="16"/>
      <c r="AL251" s="141"/>
      <c r="AM251" s="182"/>
      <c r="AN251" s="182">
        <v>41.77</v>
      </c>
      <c r="AO251" s="198"/>
      <c r="AP251" s="199"/>
      <c r="AQ251" s="141"/>
      <c r="AR251" s="200"/>
      <c r="AS251" s="200"/>
      <c r="AT251" s="201"/>
      <c r="AU251" s="203">
        <f t="shared" si="114"/>
        <v>0</v>
      </c>
    </row>
    <row r="252" spans="1:47" ht="15.75" hidden="1" thickBot="1" x14ac:dyDescent="0.3">
      <c r="A252" s="39"/>
      <c r="B252" s="39"/>
      <c r="C252" s="32" t="s">
        <v>117</v>
      </c>
      <c r="D252" s="32" t="s">
        <v>18</v>
      </c>
      <c r="E252" s="32" t="s">
        <v>196</v>
      </c>
      <c r="F252" s="33"/>
      <c r="G252" s="49"/>
      <c r="H252" s="34" t="s">
        <v>326</v>
      </c>
      <c r="I252" s="40"/>
      <c r="J252" s="20"/>
      <c r="K252" s="20"/>
      <c r="L252" s="46"/>
      <c r="M252" s="36"/>
      <c r="N252" s="37"/>
      <c r="O252" s="37"/>
      <c r="P252" s="38"/>
      <c r="Q252" s="40"/>
      <c r="R252" s="40"/>
      <c r="S252" s="39"/>
      <c r="T252" s="39"/>
      <c r="U252" s="40"/>
      <c r="V252" s="40"/>
      <c r="W252" s="40"/>
      <c r="X252" s="40"/>
      <c r="Y252" s="40"/>
      <c r="Z252" s="40"/>
      <c r="AA252" s="40"/>
      <c r="AB252" s="41"/>
      <c r="AC252" s="39"/>
      <c r="AD252" s="39"/>
      <c r="AE252" s="39"/>
      <c r="AF252" s="39"/>
      <c r="AG252" s="39"/>
      <c r="AH252" s="39"/>
      <c r="AI252" s="39"/>
      <c r="AJ252" s="42"/>
      <c r="AK252" s="16"/>
      <c r="AL252" s="141"/>
      <c r="AM252" s="182"/>
      <c r="AN252" s="182">
        <v>41.77</v>
      </c>
      <c r="AO252" s="198"/>
      <c r="AP252" s="199"/>
      <c r="AQ252" s="141"/>
      <c r="AR252" s="200"/>
      <c r="AS252" s="200"/>
      <c r="AT252" s="201"/>
      <c r="AU252" s="203">
        <f t="shared" si="114"/>
        <v>0</v>
      </c>
    </row>
    <row r="253" spans="1:47" ht="15.75" hidden="1" thickBot="1" x14ac:dyDescent="0.3">
      <c r="A253" s="39"/>
      <c r="B253" s="39"/>
      <c r="C253" s="32" t="s">
        <v>117</v>
      </c>
      <c r="D253" s="32" t="s">
        <v>18</v>
      </c>
      <c r="E253" s="32" t="s">
        <v>196</v>
      </c>
      <c r="F253" s="33"/>
      <c r="G253" s="49"/>
      <c r="H253" s="34" t="s">
        <v>327</v>
      </c>
      <c r="I253" s="40"/>
      <c r="J253" s="20"/>
      <c r="K253" s="20"/>
      <c r="L253" s="46"/>
      <c r="M253" s="36"/>
      <c r="N253" s="37"/>
      <c r="O253" s="37"/>
      <c r="P253" s="38"/>
      <c r="Q253" s="40"/>
      <c r="R253" s="40"/>
      <c r="S253" s="39"/>
      <c r="T253" s="39"/>
      <c r="U253" s="40"/>
      <c r="V253" s="40"/>
      <c r="W253" s="40"/>
      <c r="X253" s="40"/>
      <c r="Y253" s="40"/>
      <c r="Z253" s="40"/>
      <c r="AA253" s="40"/>
      <c r="AB253" s="41"/>
      <c r="AC253" s="39"/>
      <c r="AD253" s="39"/>
      <c r="AE253" s="39"/>
      <c r="AF253" s="39"/>
      <c r="AG253" s="39"/>
      <c r="AH253" s="39"/>
      <c r="AI253" s="39"/>
      <c r="AJ253" s="42"/>
      <c r="AK253" s="16"/>
      <c r="AL253" s="141"/>
      <c r="AM253" s="182"/>
      <c r="AN253" s="182">
        <v>41.77</v>
      </c>
      <c r="AO253" s="198"/>
      <c r="AP253" s="199"/>
      <c r="AQ253" s="141"/>
      <c r="AR253" s="200"/>
      <c r="AS253" s="200"/>
      <c r="AT253" s="201"/>
      <c r="AU253" s="203">
        <f t="shared" si="114"/>
        <v>0</v>
      </c>
    </row>
    <row r="254" spans="1:47" ht="15.75" hidden="1" thickBot="1" x14ac:dyDescent="0.3">
      <c r="A254" s="39"/>
      <c r="B254" s="39"/>
      <c r="C254" s="32" t="s">
        <v>117</v>
      </c>
      <c r="D254" s="32" t="s">
        <v>18</v>
      </c>
      <c r="E254" s="32" t="s">
        <v>196</v>
      </c>
      <c r="F254" s="33"/>
      <c r="G254" s="49"/>
      <c r="H254" s="34" t="s">
        <v>328</v>
      </c>
      <c r="I254" s="40"/>
      <c r="J254" s="20"/>
      <c r="K254" s="20"/>
      <c r="L254" s="46"/>
      <c r="M254" s="36"/>
      <c r="N254" s="37"/>
      <c r="O254" s="37"/>
      <c r="P254" s="38"/>
      <c r="Q254" s="40"/>
      <c r="R254" s="40"/>
      <c r="S254" s="39"/>
      <c r="T254" s="39"/>
      <c r="U254" s="40"/>
      <c r="V254" s="40"/>
      <c r="W254" s="40"/>
      <c r="X254" s="40"/>
      <c r="Y254" s="40"/>
      <c r="Z254" s="40"/>
      <c r="AA254" s="40"/>
      <c r="AB254" s="41"/>
      <c r="AC254" s="39"/>
      <c r="AD254" s="39"/>
      <c r="AE254" s="39"/>
      <c r="AF254" s="39"/>
      <c r="AG254" s="39"/>
      <c r="AH254" s="39"/>
      <c r="AI254" s="39"/>
      <c r="AJ254" s="42"/>
      <c r="AK254" s="16"/>
      <c r="AL254" s="141"/>
      <c r="AM254" s="182"/>
      <c r="AN254" s="182">
        <v>41.77</v>
      </c>
      <c r="AO254" s="198"/>
      <c r="AP254" s="199"/>
      <c r="AQ254" s="141"/>
      <c r="AR254" s="200"/>
      <c r="AS254" s="200"/>
      <c r="AT254" s="201"/>
      <c r="AU254" s="203">
        <f t="shared" si="114"/>
        <v>0</v>
      </c>
    </row>
    <row r="255" spans="1:47" ht="15.75" hidden="1" thickBot="1" x14ac:dyDescent="0.3">
      <c r="A255" s="39"/>
      <c r="B255" s="39"/>
      <c r="C255" s="32" t="s">
        <v>117</v>
      </c>
      <c r="D255" s="32" t="s">
        <v>18</v>
      </c>
      <c r="E255" s="32" t="s">
        <v>196</v>
      </c>
      <c r="F255" s="33"/>
      <c r="G255" s="49"/>
      <c r="H255" s="34" t="s">
        <v>329</v>
      </c>
      <c r="I255" s="40"/>
      <c r="J255" s="20"/>
      <c r="K255" s="20"/>
      <c r="L255" s="46"/>
      <c r="M255" s="36"/>
      <c r="N255" s="37"/>
      <c r="O255" s="37"/>
      <c r="P255" s="38"/>
      <c r="Q255" s="40"/>
      <c r="R255" s="40"/>
      <c r="S255" s="39"/>
      <c r="T255" s="39"/>
      <c r="U255" s="40"/>
      <c r="V255" s="40"/>
      <c r="W255" s="40"/>
      <c r="X255" s="40"/>
      <c r="Y255" s="40"/>
      <c r="Z255" s="40"/>
      <c r="AA255" s="40"/>
      <c r="AB255" s="41"/>
      <c r="AC255" s="39"/>
      <c r="AD255" s="39"/>
      <c r="AE255" s="39"/>
      <c r="AF255" s="39"/>
      <c r="AG255" s="39"/>
      <c r="AH255" s="39"/>
      <c r="AI255" s="39"/>
      <c r="AJ255" s="42"/>
      <c r="AK255" s="16"/>
      <c r="AL255" s="141"/>
      <c r="AM255" s="182"/>
      <c r="AN255" s="182">
        <v>41.77</v>
      </c>
      <c r="AO255" s="198"/>
      <c r="AP255" s="199"/>
      <c r="AQ255" s="141"/>
      <c r="AR255" s="200"/>
      <c r="AS255" s="200"/>
      <c r="AT255" s="201"/>
      <c r="AU255" s="203">
        <f t="shared" si="114"/>
        <v>0</v>
      </c>
    </row>
    <row r="256" spans="1:47" ht="96.75" hidden="1" thickBot="1" x14ac:dyDescent="0.3">
      <c r="A256" s="39"/>
      <c r="B256" s="39"/>
      <c r="C256" s="32" t="s">
        <v>117</v>
      </c>
      <c r="D256" s="32" t="s">
        <v>18</v>
      </c>
      <c r="E256" s="32" t="s">
        <v>196</v>
      </c>
      <c r="F256" s="33"/>
      <c r="G256" s="49"/>
      <c r="H256" s="34" t="s">
        <v>330</v>
      </c>
      <c r="I256" s="40"/>
      <c r="J256" s="20"/>
      <c r="K256" s="20"/>
      <c r="L256" s="46"/>
      <c r="M256" s="36"/>
      <c r="N256" s="37"/>
      <c r="O256" s="37"/>
      <c r="P256" s="38"/>
      <c r="Q256" s="40"/>
      <c r="R256" s="40"/>
      <c r="S256" s="39"/>
      <c r="T256" s="39"/>
      <c r="U256" s="40"/>
      <c r="V256" s="40"/>
      <c r="W256" s="40"/>
      <c r="X256" s="40"/>
      <c r="Y256" s="40"/>
      <c r="Z256" s="40"/>
      <c r="AA256" s="40"/>
      <c r="AB256" s="41"/>
      <c r="AC256" s="39"/>
      <c r="AD256" s="39"/>
      <c r="AE256" s="39"/>
      <c r="AF256" s="39"/>
      <c r="AG256" s="39"/>
      <c r="AH256" s="39"/>
      <c r="AI256" s="39"/>
      <c r="AJ256" s="42"/>
      <c r="AK256" s="244" t="s">
        <v>696</v>
      </c>
      <c r="AL256" s="141"/>
      <c r="AM256" s="182"/>
      <c r="AN256" s="182">
        <v>41.77</v>
      </c>
      <c r="AO256" s="198"/>
      <c r="AP256" s="199"/>
      <c r="AQ256" s="141"/>
      <c r="AR256" s="200"/>
      <c r="AS256" s="200"/>
      <c r="AT256" s="201"/>
      <c r="AU256" s="203">
        <f t="shared" si="114"/>
        <v>0</v>
      </c>
    </row>
    <row r="257" spans="1:47" ht="45.75" hidden="1" thickBot="1" x14ac:dyDescent="0.3">
      <c r="A257" s="39"/>
      <c r="B257" s="247" t="s">
        <v>685</v>
      </c>
      <c r="C257" s="32" t="s">
        <v>117</v>
      </c>
      <c r="D257" s="32" t="s">
        <v>18</v>
      </c>
      <c r="E257" s="32" t="s">
        <v>196</v>
      </c>
      <c r="F257" s="248" t="s">
        <v>746</v>
      </c>
      <c r="G257" s="49"/>
      <c r="H257" s="34" t="s">
        <v>745</v>
      </c>
      <c r="I257" s="40"/>
      <c r="J257" s="20"/>
      <c r="K257" s="20"/>
      <c r="L257" s="46"/>
      <c r="M257" s="36"/>
      <c r="N257" s="37"/>
      <c r="O257" s="37"/>
      <c r="P257" s="38">
        <v>6855792</v>
      </c>
      <c r="Q257" s="40"/>
      <c r="R257" s="40"/>
      <c r="S257" s="39"/>
      <c r="T257" s="39"/>
      <c r="U257" s="40"/>
      <c r="V257" s="40"/>
      <c r="W257" s="40"/>
      <c r="X257" s="40"/>
      <c r="Y257" s="40"/>
      <c r="Z257" s="40"/>
      <c r="AA257" s="40"/>
      <c r="AB257" s="41"/>
      <c r="AC257" s="39"/>
      <c r="AD257" s="39"/>
      <c r="AE257" s="39"/>
      <c r="AF257" s="39"/>
      <c r="AG257" s="39"/>
      <c r="AH257" s="39"/>
      <c r="AI257" s="39"/>
      <c r="AJ257" s="42"/>
      <c r="AK257" s="172" t="s">
        <v>744</v>
      </c>
      <c r="AL257" s="141"/>
      <c r="AM257" s="182"/>
      <c r="AN257" s="182">
        <v>41.77</v>
      </c>
      <c r="AO257" s="198"/>
      <c r="AP257" s="199"/>
      <c r="AQ257" s="141"/>
      <c r="AR257" s="200"/>
      <c r="AS257" s="200"/>
      <c r="AT257" s="201"/>
      <c r="AU257" s="203">
        <f t="shared" si="114"/>
        <v>0</v>
      </c>
    </row>
    <row r="258" spans="1:47" ht="15.75" hidden="1" thickBot="1" x14ac:dyDescent="0.3">
      <c r="A258" s="39"/>
      <c r="B258" s="39"/>
      <c r="C258" s="32" t="s">
        <v>117</v>
      </c>
      <c r="D258" s="32" t="s">
        <v>18</v>
      </c>
      <c r="E258" s="32" t="s">
        <v>196</v>
      </c>
      <c r="F258" s="33"/>
      <c r="G258" s="49"/>
      <c r="H258" s="34" t="s">
        <v>331</v>
      </c>
      <c r="I258" s="40"/>
      <c r="J258" s="20"/>
      <c r="K258" s="20"/>
      <c r="L258" s="46"/>
      <c r="M258" s="36"/>
      <c r="N258" s="37"/>
      <c r="O258" s="37"/>
      <c r="P258" s="38"/>
      <c r="Q258" s="40"/>
      <c r="R258" s="40"/>
      <c r="S258" s="39"/>
      <c r="T258" s="39"/>
      <c r="U258" s="40"/>
      <c r="V258" s="40"/>
      <c r="W258" s="40"/>
      <c r="X258" s="40"/>
      <c r="Y258" s="40"/>
      <c r="Z258" s="40"/>
      <c r="AA258" s="40"/>
      <c r="AB258" s="41"/>
      <c r="AC258" s="39"/>
      <c r="AD258" s="39"/>
      <c r="AE258" s="39"/>
      <c r="AF258" s="39"/>
      <c r="AG258" s="39"/>
      <c r="AH258" s="39"/>
      <c r="AI258" s="39"/>
      <c r="AJ258" s="42"/>
      <c r="AK258" s="16"/>
      <c r="AL258" s="141"/>
      <c r="AM258" s="182"/>
      <c r="AN258" s="182">
        <v>41.77</v>
      </c>
      <c r="AO258" s="198"/>
      <c r="AP258" s="199"/>
      <c r="AQ258" s="141"/>
      <c r="AR258" s="200"/>
      <c r="AS258" s="200"/>
      <c r="AT258" s="201"/>
      <c r="AU258" s="203">
        <f t="shared" si="114"/>
        <v>0</v>
      </c>
    </row>
    <row r="259" spans="1:47" ht="96.75" hidden="1" thickBot="1" x14ac:dyDescent="0.3">
      <c r="A259" s="39"/>
      <c r="B259" s="247" t="s">
        <v>685</v>
      </c>
      <c r="C259" s="32" t="s">
        <v>117</v>
      </c>
      <c r="D259" s="32" t="s">
        <v>18</v>
      </c>
      <c r="E259" s="44" t="s">
        <v>578</v>
      </c>
      <c r="F259" s="248" t="s">
        <v>713</v>
      </c>
      <c r="G259" s="249" t="s">
        <v>712</v>
      </c>
      <c r="H259" s="34" t="s">
        <v>711</v>
      </c>
      <c r="I259" s="40"/>
      <c r="J259" s="132" t="s">
        <v>735</v>
      </c>
      <c r="K259" s="132" t="s">
        <v>736</v>
      </c>
      <c r="L259" s="46">
        <f>1+0.67+1.5</f>
        <v>3.17</v>
      </c>
      <c r="M259" s="36"/>
      <c r="N259" s="37">
        <v>2012485.14</v>
      </c>
      <c r="O259" s="37"/>
      <c r="P259" s="38">
        <f t="shared" ref="P259:P269" si="155">N259+O259</f>
        <v>2012485.14</v>
      </c>
      <c r="Q259" s="40"/>
      <c r="R259" s="40"/>
      <c r="S259" s="39"/>
      <c r="T259" s="39"/>
      <c r="U259" s="40"/>
      <c r="V259" s="40"/>
      <c r="W259" s="40"/>
      <c r="X259" s="40"/>
      <c r="Y259" s="40"/>
      <c r="Z259" s="40"/>
      <c r="AA259" s="40"/>
      <c r="AB259" s="41"/>
      <c r="AC259" s="39"/>
      <c r="AD259" s="39"/>
      <c r="AE259" s="39"/>
      <c r="AF259" s="39"/>
      <c r="AG259" s="39"/>
      <c r="AH259" s="39"/>
      <c r="AI259" s="39"/>
      <c r="AJ259" s="42"/>
      <c r="AK259" s="195" t="s">
        <v>709</v>
      </c>
      <c r="AL259" s="141"/>
      <c r="AM259" s="182"/>
      <c r="AN259" s="182"/>
      <c r="AO259" s="198"/>
      <c r="AP259" s="199"/>
      <c r="AQ259" s="141"/>
      <c r="AR259" s="200"/>
      <c r="AS259" s="200"/>
      <c r="AT259" s="201"/>
      <c r="AU259" s="203"/>
    </row>
    <row r="260" spans="1:47" ht="84.75" hidden="1" thickBot="1" x14ac:dyDescent="0.3">
      <c r="A260" s="39"/>
      <c r="B260" s="39" t="s">
        <v>32</v>
      </c>
      <c r="C260" s="32" t="s">
        <v>117</v>
      </c>
      <c r="D260" s="32" t="s">
        <v>118</v>
      </c>
      <c r="E260" s="32" t="s">
        <v>33</v>
      </c>
      <c r="F260" s="33" t="s">
        <v>121</v>
      </c>
      <c r="G260" s="49">
        <v>152705151</v>
      </c>
      <c r="H260" s="35" t="s">
        <v>122</v>
      </c>
      <c r="I260" s="71" t="s">
        <v>462</v>
      </c>
      <c r="J260" s="20">
        <v>700</v>
      </c>
      <c r="K260" s="20">
        <v>1700</v>
      </c>
      <c r="L260" s="46">
        <f t="shared" ref="L260:L273" si="156">(K260-J260)/1000</f>
        <v>1</v>
      </c>
      <c r="M260" s="36">
        <v>0</v>
      </c>
      <c r="N260" s="37">
        <v>6975415</v>
      </c>
      <c r="O260" s="37">
        <v>0</v>
      </c>
      <c r="P260" s="38">
        <f t="shared" si="155"/>
        <v>6975415</v>
      </c>
      <c r="Q260" s="72">
        <v>6626644.25</v>
      </c>
      <c r="R260" s="72">
        <v>0</v>
      </c>
      <c r="S260" s="72">
        <f t="shared" ref="S260:S269" si="157">Q260+R260</f>
        <v>6626644.25</v>
      </c>
      <c r="T260" s="39"/>
      <c r="U260" s="39"/>
      <c r="V260" s="73">
        <v>43520</v>
      </c>
      <c r="W260" s="73">
        <v>43542</v>
      </c>
      <c r="X260" s="73">
        <v>43549</v>
      </c>
      <c r="Y260" s="73">
        <v>43914</v>
      </c>
      <c r="Z260" s="73"/>
      <c r="AA260" s="73">
        <v>44077</v>
      </c>
      <c r="AB260" s="41">
        <v>1</v>
      </c>
      <c r="AC260" s="39">
        <v>0</v>
      </c>
      <c r="AD260" s="39"/>
      <c r="AE260" s="39">
        <f t="shared" ref="AE260:AE269" si="158">AC260+AD260</f>
        <v>0</v>
      </c>
      <c r="AF260" s="39">
        <v>6625297</v>
      </c>
      <c r="AG260" s="39"/>
      <c r="AH260" s="39">
        <f t="shared" ref="AH260:AH267" si="159">AF260+AG260</f>
        <v>6625297</v>
      </c>
      <c r="AI260" s="39">
        <f t="shared" ref="AI260:AI269" si="160">AE260+AH260</f>
        <v>6625297</v>
      </c>
      <c r="AJ260" s="41">
        <f t="shared" ref="AJ260:AJ269" si="161">AI260/S260</f>
        <v>0.99979669196818588</v>
      </c>
      <c r="AK260" s="193" t="s">
        <v>697</v>
      </c>
      <c r="AL260" s="141">
        <f t="shared" ref="AL260:AL269" si="162">AA260-Y260</f>
        <v>163</v>
      </c>
      <c r="AM260" s="178">
        <v>1</v>
      </c>
      <c r="AN260" s="178">
        <f t="shared" ref="AN260:AN269" si="163">AM260*86.4212</f>
        <v>86.421199999999999</v>
      </c>
      <c r="AO260" s="198">
        <f t="shared" si="119"/>
        <v>372</v>
      </c>
      <c r="AP260" s="199">
        <f t="shared" si="120"/>
        <v>0.26881720430107525</v>
      </c>
      <c r="AQ260" s="141">
        <f t="shared" ca="1" si="121"/>
        <v>664</v>
      </c>
      <c r="AR260" s="200">
        <f t="shared" ca="1" si="122"/>
        <v>1.7849462365591395</v>
      </c>
      <c r="AS260" s="200">
        <f t="shared" ca="1" si="123"/>
        <v>1</v>
      </c>
      <c r="AT260" s="201">
        <f t="shared" si="124"/>
        <v>1</v>
      </c>
      <c r="AU260" s="203">
        <f t="shared" ca="1" si="114"/>
        <v>0</v>
      </c>
    </row>
    <row r="261" spans="1:47" ht="174" hidden="1" thickBot="1" x14ac:dyDescent="0.3">
      <c r="A261" s="39"/>
      <c r="B261" s="39" t="s">
        <v>32</v>
      </c>
      <c r="C261" s="32" t="s">
        <v>117</v>
      </c>
      <c r="D261" s="32" t="s">
        <v>18</v>
      </c>
      <c r="E261" s="32" t="s">
        <v>33</v>
      </c>
      <c r="F261" s="33" t="s">
        <v>123</v>
      </c>
      <c r="G261" s="49">
        <v>152335060</v>
      </c>
      <c r="H261" s="34" t="s">
        <v>124</v>
      </c>
      <c r="I261" s="71" t="s">
        <v>463</v>
      </c>
      <c r="J261" s="20">
        <v>500</v>
      </c>
      <c r="K261" s="20">
        <v>1765</v>
      </c>
      <c r="L261" s="46">
        <f t="shared" si="156"/>
        <v>1.2649999999999999</v>
      </c>
      <c r="M261" s="61">
        <v>0.9</v>
      </c>
      <c r="N261" s="37">
        <v>9940910</v>
      </c>
      <c r="O261" s="37">
        <v>179692</v>
      </c>
      <c r="P261" s="38">
        <f t="shared" si="155"/>
        <v>10120602</v>
      </c>
      <c r="Q261" s="37">
        <v>8683000.4800000004</v>
      </c>
      <c r="R261" s="37">
        <v>156906.64300000001</v>
      </c>
      <c r="S261" s="72">
        <v>8839907.1219999995</v>
      </c>
      <c r="T261" s="39"/>
      <c r="U261" s="39"/>
      <c r="V261" s="73">
        <v>43552</v>
      </c>
      <c r="W261" s="73">
        <v>43566</v>
      </c>
      <c r="X261" s="73">
        <v>43573</v>
      </c>
      <c r="Y261" s="73">
        <v>43907</v>
      </c>
      <c r="Z261" s="73"/>
      <c r="AA261" s="73">
        <v>43930</v>
      </c>
      <c r="AB261" s="41">
        <v>1</v>
      </c>
      <c r="AC261" s="39">
        <v>0</v>
      </c>
      <c r="AD261" s="39">
        <v>0</v>
      </c>
      <c r="AE261" s="39">
        <f t="shared" si="158"/>
        <v>0</v>
      </c>
      <c r="AF261" s="159">
        <v>8682822.8399999999</v>
      </c>
      <c r="AG261" s="159">
        <v>156906.64000000001</v>
      </c>
      <c r="AH261" s="160">
        <f t="shared" si="159"/>
        <v>8839729.4800000004</v>
      </c>
      <c r="AI261" s="39">
        <f t="shared" si="160"/>
        <v>8839729.4800000004</v>
      </c>
      <c r="AJ261" s="41">
        <f t="shared" si="161"/>
        <v>0.99997990453999719</v>
      </c>
      <c r="AK261" s="193" t="s">
        <v>698</v>
      </c>
      <c r="AL261" s="141">
        <f t="shared" si="162"/>
        <v>23</v>
      </c>
      <c r="AM261" s="176">
        <v>2</v>
      </c>
      <c r="AN261" s="178">
        <f t="shared" si="163"/>
        <v>172.8424</v>
      </c>
      <c r="AO261" s="198">
        <f t="shared" si="119"/>
        <v>341</v>
      </c>
      <c r="AP261" s="199">
        <f t="shared" si="120"/>
        <v>0.2932551319648094</v>
      </c>
      <c r="AQ261" s="141">
        <f t="shared" ca="1" si="121"/>
        <v>640</v>
      </c>
      <c r="AR261" s="200">
        <f t="shared" ca="1" si="122"/>
        <v>1.8768328445747802</v>
      </c>
      <c r="AS261" s="200">
        <f t="shared" ca="1" si="123"/>
        <v>1</v>
      </c>
      <c r="AT261" s="201">
        <f t="shared" si="124"/>
        <v>1</v>
      </c>
      <c r="AU261" s="203">
        <f t="shared" ca="1" si="114"/>
        <v>0</v>
      </c>
    </row>
    <row r="262" spans="1:47" ht="132.75" hidden="1" thickBot="1" x14ac:dyDescent="0.3">
      <c r="A262" s="39"/>
      <c r="B262" s="39" t="s">
        <v>32</v>
      </c>
      <c r="C262" s="32" t="s">
        <v>117</v>
      </c>
      <c r="D262" s="32" t="s">
        <v>18</v>
      </c>
      <c r="E262" s="32" t="s">
        <v>33</v>
      </c>
      <c r="F262" s="33" t="s">
        <v>125</v>
      </c>
      <c r="G262" s="49">
        <v>152334015</v>
      </c>
      <c r="H262" s="34" t="s">
        <v>126</v>
      </c>
      <c r="I262" s="71" t="s">
        <v>464</v>
      </c>
      <c r="J262" s="20">
        <v>0</v>
      </c>
      <c r="K262" s="20">
        <v>3000</v>
      </c>
      <c r="L262" s="46">
        <f t="shared" si="156"/>
        <v>3</v>
      </c>
      <c r="M262" s="61">
        <v>4.2</v>
      </c>
      <c r="N262" s="37">
        <v>26653905.620000001</v>
      </c>
      <c r="O262" s="37">
        <v>966016.9</v>
      </c>
      <c r="P262" s="38">
        <f t="shared" si="155"/>
        <v>27619922.52</v>
      </c>
      <c r="Q262" s="37">
        <v>23524180.350000001</v>
      </c>
      <c r="R262" s="37">
        <v>880651.83299999998</v>
      </c>
      <c r="S262" s="72">
        <f t="shared" si="157"/>
        <v>24404832.183000002</v>
      </c>
      <c r="T262" s="39"/>
      <c r="U262" s="39"/>
      <c r="V262" s="73">
        <v>43552</v>
      </c>
      <c r="W262" s="73">
        <v>43565</v>
      </c>
      <c r="X262" s="73">
        <v>43572</v>
      </c>
      <c r="Y262" s="73">
        <v>44075</v>
      </c>
      <c r="Z262" s="73"/>
      <c r="AA262" s="73">
        <v>44105</v>
      </c>
      <c r="AB262" s="76">
        <v>0.98</v>
      </c>
      <c r="AC262" s="32">
        <v>18845417</v>
      </c>
      <c r="AD262" s="32"/>
      <c r="AE262" s="32">
        <f t="shared" si="158"/>
        <v>18845417</v>
      </c>
      <c r="AF262" s="32">
        <v>3341965</v>
      </c>
      <c r="AG262" s="32"/>
      <c r="AH262" s="32">
        <f t="shared" si="159"/>
        <v>3341965</v>
      </c>
      <c r="AI262" s="32">
        <f t="shared" si="160"/>
        <v>22187382</v>
      </c>
      <c r="AJ262" s="76">
        <f t="shared" si="161"/>
        <v>0.90913888829997203</v>
      </c>
      <c r="AK262" s="243" t="s">
        <v>658</v>
      </c>
      <c r="AL262" s="141">
        <f t="shared" si="162"/>
        <v>30</v>
      </c>
      <c r="AM262" s="176">
        <v>3</v>
      </c>
      <c r="AN262" s="178">
        <f t="shared" si="163"/>
        <v>259.2636</v>
      </c>
      <c r="AO262" s="198">
        <f t="shared" si="119"/>
        <v>510</v>
      </c>
      <c r="AP262" s="199">
        <f t="shared" si="120"/>
        <v>0.19607843137254902</v>
      </c>
      <c r="AQ262" s="141">
        <f t="shared" ca="1" si="121"/>
        <v>641</v>
      </c>
      <c r="AR262" s="200">
        <f t="shared" ca="1" si="122"/>
        <v>1.2568627450980392</v>
      </c>
      <c r="AS262" s="200">
        <f t="shared" ca="1" si="123"/>
        <v>1</v>
      </c>
      <c r="AT262" s="201">
        <f t="shared" si="124"/>
        <v>0.98</v>
      </c>
      <c r="AU262" s="203">
        <f t="shared" ca="1" si="114"/>
        <v>2.0000000000000018E-2</v>
      </c>
    </row>
    <row r="263" spans="1:47" ht="108.75" hidden="1" thickBot="1" x14ac:dyDescent="0.3">
      <c r="A263" s="39"/>
      <c r="B263" s="39" t="s">
        <v>32</v>
      </c>
      <c r="C263" s="32" t="s">
        <v>117</v>
      </c>
      <c r="D263" s="32" t="s">
        <v>18</v>
      </c>
      <c r="E263" s="32" t="s">
        <v>33</v>
      </c>
      <c r="F263" s="33" t="s">
        <v>127</v>
      </c>
      <c r="G263" s="49">
        <v>152335034</v>
      </c>
      <c r="H263" s="34" t="s">
        <v>540</v>
      </c>
      <c r="I263" s="71" t="s">
        <v>465</v>
      </c>
      <c r="J263" s="20">
        <v>0</v>
      </c>
      <c r="K263" s="20">
        <v>1000</v>
      </c>
      <c r="L263" s="46">
        <f t="shared" si="156"/>
        <v>1</v>
      </c>
      <c r="M263" s="36">
        <v>1.8</v>
      </c>
      <c r="N263" s="37">
        <v>7409383.0600000005</v>
      </c>
      <c r="O263" s="37">
        <v>359383.98</v>
      </c>
      <c r="P263" s="38">
        <f t="shared" si="155"/>
        <v>7768767.040000001</v>
      </c>
      <c r="Q263" s="72">
        <v>7020944.6689999998</v>
      </c>
      <c r="R263" s="72">
        <v>359383.98100000003</v>
      </c>
      <c r="S263" s="72">
        <f t="shared" si="157"/>
        <v>7380328.6499999994</v>
      </c>
      <c r="T263" s="39"/>
      <c r="U263" s="39"/>
      <c r="V263" s="73">
        <v>43571</v>
      </c>
      <c r="W263" s="73">
        <v>43585</v>
      </c>
      <c r="X263" s="73">
        <v>43626</v>
      </c>
      <c r="Y263" s="73">
        <v>43991</v>
      </c>
      <c r="Z263" s="73"/>
      <c r="AA263" s="73">
        <v>44040</v>
      </c>
      <c r="AB263" s="41">
        <v>0.97</v>
      </c>
      <c r="AC263" s="39">
        <v>5735704.5999999996</v>
      </c>
      <c r="AD263" s="39">
        <v>359366.44</v>
      </c>
      <c r="AE263" s="39">
        <f t="shared" si="158"/>
        <v>6095071.04</v>
      </c>
      <c r="AF263" s="39">
        <v>1036149</v>
      </c>
      <c r="AG263" s="39">
        <v>0</v>
      </c>
      <c r="AH263" s="39">
        <f t="shared" si="159"/>
        <v>1036149</v>
      </c>
      <c r="AI263" s="39">
        <f t="shared" si="160"/>
        <v>7131220.04</v>
      </c>
      <c r="AJ263" s="41">
        <f t="shared" si="161"/>
        <v>0.96624694890789187</v>
      </c>
      <c r="AK263" s="192" t="s">
        <v>699</v>
      </c>
      <c r="AL263" s="141">
        <f t="shared" si="162"/>
        <v>49</v>
      </c>
      <c r="AM263" s="176">
        <v>1</v>
      </c>
      <c r="AN263" s="178">
        <f t="shared" si="163"/>
        <v>86.421199999999999</v>
      </c>
      <c r="AO263" s="198">
        <f t="shared" si="119"/>
        <v>406</v>
      </c>
      <c r="AP263" s="199">
        <f t="shared" si="120"/>
        <v>0.24630541871921183</v>
      </c>
      <c r="AQ263" s="141">
        <f t="shared" ca="1" si="121"/>
        <v>621</v>
      </c>
      <c r="AR263" s="200">
        <f t="shared" ca="1" si="122"/>
        <v>1.5295566502463054</v>
      </c>
      <c r="AS263" s="200">
        <f t="shared" ca="1" si="123"/>
        <v>1</v>
      </c>
      <c r="AT263" s="201">
        <f t="shared" si="124"/>
        <v>0.97</v>
      </c>
      <c r="AU263" s="203">
        <f t="shared" ca="1" si="114"/>
        <v>3.0000000000000027E-2</v>
      </c>
    </row>
    <row r="264" spans="1:47" ht="240.75" hidden="1" thickBot="1" x14ac:dyDescent="0.3">
      <c r="A264" s="39"/>
      <c r="B264" s="39" t="s">
        <v>32</v>
      </c>
      <c r="C264" s="32" t="s">
        <v>117</v>
      </c>
      <c r="D264" s="32" t="s">
        <v>18</v>
      </c>
      <c r="E264" s="32" t="s">
        <v>33</v>
      </c>
      <c r="F264" s="33" t="s">
        <v>128</v>
      </c>
      <c r="G264" s="49">
        <v>152334068</v>
      </c>
      <c r="H264" s="34" t="s">
        <v>129</v>
      </c>
      <c r="I264" s="71" t="s">
        <v>466</v>
      </c>
      <c r="J264" s="20">
        <v>0</v>
      </c>
      <c r="K264" s="20">
        <v>2000</v>
      </c>
      <c r="L264" s="46">
        <f t="shared" si="156"/>
        <v>2</v>
      </c>
      <c r="M264" s="36">
        <v>8</v>
      </c>
      <c r="N264" s="37">
        <v>14532903</v>
      </c>
      <c r="O264" s="37">
        <v>3136442</v>
      </c>
      <c r="P264" s="38">
        <f t="shared" si="155"/>
        <v>17669345</v>
      </c>
      <c r="Q264" s="72">
        <v>12863063.52</v>
      </c>
      <c r="R264" s="72">
        <v>2771524.4929999998</v>
      </c>
      <c r="S264" s="72">
        <f t="shared" si="157"/>
        <v>15634588.013</v>
      </c>
      <c r="T264" s="39"/>
      <c r="U264" s="39"/>
      <c r="V264" s="73">
        <v>43614</v>
      </c>
      <c r="W264" s="73">
        <v>43625</v>
      </c>
      <c r="X264" s="73">
        <v>43626</v>
      </c>
      <c r="Y264" s="186">
        <v>43778</v>
      </c>
      <c r="Z264" s="73"/>
      <c r="AA264" s="73">
        <v>43804</v>
      </c>
      <c r="AB264" s="76">
        <v>1</v>
      </c>
      <c r="AC264" s="39">
        <v>12100676</v>
      </c>
      <c r="AD264" s="39">
        <v>0</v>
      </c>
      <c r="AE264" s="39">
        <f t="shared" si="158"/>
        <v>12100676</v>
      </c>
      <c r="AF264" s="39">
        <v>1937636</v>
      </c>
      <c r="AG264" s="39">
        <v>0</v>
      </c>
      <c r="AH264" s="39">
        <f t="shared" si="159"/>
        <v>1937636</v>
      </c>
      <c r="AI264" s="39">
        <f t="shared" si="160"/>
        <v>14038312</v>
      </c>
      <c r="AJ264" s="41">
        <f t="shared" si="161"/>
        <v>0.89790098647481387</v>
      </c>
      <c r="AK264" s="192" t="s">
        <v>753</v>
      </c>
      <c r="AL264" s="141">
        <f t="shared" si="162"/>
        <v>26</v>
      </c>
      <c r="AM264" s="176">
        <v>2</v>
      </c>
      <c r="AN264" s="178">
        <f t="shared" si="163"/>
        <v>172.8424</v>
      </c>
      <c r="AO264" s="198">
        <f t="shared" si="119"/>
        <v>153</v>
      </c>
      <c r="AP264" s="199">
        <f t="shared" si="120"/>
        <v>0.65359477124183007</v>
      </c>
      <c r="AQ264" s="141">
        <f t="shared" ca="1" si="121"/>
        <v>581</v>
      </c>
      <c r="AR264" s="200">
        <f t="shared" ca="1" si="122"/>
        <v>3.797385620915033</v>
      </c>
      <c r="AS264" s="200">
        <f t="shared" ca="1" si="123"/>
        <v>1</v>
      </c>
      <c r="AT264" s="201">
        <f t="shared" si="124"/>
        <v>1</v>
      </c>
      <c r="AU264" s="203">
        <f t="shared" ca="1" si="114"/>
        <v>0</v>
      </c>
    </row>
    <row r="265" spans="1:47" ht="108.75" hidden="1" thickBot="1" x14ac:dyDescent="0.3">
      <c r="A265" s="39"/>
      <c r="B265" s="39" t="s">
        <v>32</v>
      </c>
      <c r="C265" s="32" t="s">
        <v>117</v>
      </c>
      <c r="D265" s="32" t="s">
        <v>18</v>
      </c>
      <c r="E265" s="32" t="s">
        <v>33</v>
      </c>
      <c r="F265" s="33" t="s">
        <v>130</v>
      </c>
      <c r="G265" s="49">
        <v>152334088</v>
      </c>
      <c r="H265" s="34" t="s">
        <v>131</v>
      </c>
      <c r="I265" s="71" t="s">
        <v>467</v>
      </c>
      <c r="J265" s="20">
        <v>0</v>
      </c>
      <c r="K265" s="20">
        <v>1000</v>
      </c>
      <c r="L265" s="46">
        <f t="shared" si="156"/>
        <v>1</v>
      </c>
      <c r="M265" s="36">
        <v>3</v>
      </c>
      <c r="N265" s="37">
        <v>7141226.1699999999</v>
      </c>
      <c r="O265" s="37">
        <v>1123449</v>
      </c>
      <c r="P265" s="38">
        <f t="shared" si="155"/>
        <v>8264675.1699999999</v>
      </c>
      <c r="Q265" s="72">
        <v>6784164.9000000004</v>
      </c>
      <c r="R265" s="72">
        <v>1067276.4169999999</v>
      </c>
      <c r="S265" s="72">
        <f t="shared" si="157"/>
        <v>7851441.3169999998</v>
      </c>
      <c r="T265" s="39"/>
      <c r="U265" s="39"/>
      <c r="V265" s="73">
        <v>43571</v>
      </c>
      <c r="W265" s="73">
        <v>43599</v>
      </c>
      <c r="X265" s="73">
        <v>43606</v>
      </c>
      <c r="Y265" s="186">
        <v>43891</v>
      </c>
      <c r="Z265" s="73"/>
      <c r="AA265" s="73">
        <v>43948</v>
      </c>
      <c r="AB265" s="76">
        <v>1</v>
      </c>
      <c r="AC265" s="39">
        <v>5437695.5800000001</v>
      </c>
      <c r="AD265" s="39">
        <v>1067276.42</v>
      </c>
      <c r="AE265" s="39">
        <f t="shared" si="158"/>
        <v>6504972</v>
      </c>
      <c r="AF265" s="39">
        <v>918412</v>
      </c>
      <c r="AG265" s="39">
        <v>0</v>
      </c>
      <c r="AH265" s="39">
        <f t="shared" si="159"/>
        <v>918412</v>
      </c>
      <c r="AI265" s="39">
        <f t="shared" si="160"/>
        <v>7423384</v>
      </c>
      <c r="AJ265" s="41">
        <f t="shared" si="161"/>
        <v>0.94548041566926488</v>
      </c>
      <c r="AK265" s="192" t="s">
        <v>694</v>
      </c>
      <c r="AL265" s="141">
        <f t="shared" si="162"/>
        <v>57</v>
      </c>
      <c r="AM265" s="176">
        <v>1</v>
      </c>
      <c r="AN265" s="178">
        <f t="shared" si="163"/>
        <v>86.421199999999999</v>
      </c>
      <c r="AO265" s="198">
        <f t="shared" si="119"/>
        <v>292</v>
      </c>
      <c r="AP265" s="199">
        <f t="shared" si="120"/>
        <v>0.34246575342465752</v>
      </c>
      <c r="AQ265" s="141">
        <f t="shared" ca="1" si="121"/>
        <v>607</v>
      </c>
      <c r="AR265" s="200">
        <f t="shared" ca="1" si="122"/>
        <v>2.0787671232876708</v>
      </c>
      <c r="AS265" s="200">
        <f t="shared" ca="1" si="123"/>
        <v>1</v>
      </c>
      <c r="AT265" s="201">
        <f t="shared" si="124"/>
        <v>1</v>
      </c>
      <c r="AU265" s="203">
        <f t="shared" ca="1" si="114"/>
        <v>0</v>
      </c>
    </row>
    <row r="266" spans="1:47" ht="111" hidden="1" thickBot="1" x14ac:dyDescent="0.3">
      <c r="A266" s="39"/>
      <c r="B266" s="39" t="s">
        <v>32</v>
      </c>
      <c r="C266" s="32" t="s">
        <v>117</v>
      </c>
      <c r="D266" s="32" t="s">
        <v>18</v>
      </c>
      <c r="E266" s="32" t="s">
        <v>33</v>
      </c>
      <c r="F266" s="33" t="s">
        <v>132</v>
      </c>
      <c r="G266" s="49">
        <v>152335033</v>
      </c>
      <c r="H266" s="34" t="s">
        <v>133</v>
      </c>
      <c r="I266" s="71" t="s">
        <v>468</v>
      </c>
      <c r="J266" s="20">
        <v>0</v>
      </c>
      <c r="K266" s="20">
        <v>2000</v>
      </c>
      <c r="L266" s="46">
        <f t="shared" si="156"/>
        <v>2</v>
      </c>
      <c r="M266" s="36">
        <v>3.6</v>
      </c>
      <c r="N266" s="37">
        <v>14144485</v>
      </c>
      <c r="O266" s="37">
        <v>858869.5</v>
      </c>
      <c r="P266" s="38">
        <f t="shared" si="155"/>
        <v>15003354.5</v>
      </c>
      <c r="Q266" s="72">
        <v>12406869.347999999</v>
      </c>
      <c r="R266" s="72">
        <v>645062.75</v>
      </c>
      <c r="S266" s="72">
        <f t="shared" si="157"/>
        <v>13051932.097999999</v>
      </c>
      <c r="T266" s="39"/>
      <c r="U266" s="39"/>
      <c r="V266" s="73">
        <v>43633</v>
      </c>
      <c r="W266" s="73" t="s">
        <v>469</v>
      </c>
      <c r="X266" s="73">
        <v>43642</v>
      </c>
      <c r="Y266" s="73">
        <v>43976</v>
      </c>
      <c r="Z266" s="73"/>
      <c r="AA266" s="73">
        <v>43984</v>
      </c>
      <c r="AB266" s="41">
        <v>0.98</v>
      </c>
      <c r="AC266" s="39">
        <v>9654532.9900000002</v>
      </c>
      <c r="AD266" s="39">
        <v>551528.01</v>
      </c>
      <c r="AE266" s="39">
        <f t="shared" si="158"/>
        <v>10206061</v>
      </c>
      <c r="AF266" s="39">
        <v>1560362.01</v>
      </c>
      <c r="AG266" s="39">
        <v>93533.99</v>
      </c>
      <c r="AH266" s="39">
        <f t="shared" si="159"/>
        <v>1653896</v>
      </c>
      <c r="AI266" s="39">
        <f t="shared" si="160"/>
        <v>11859957</v>
      </c>
      <c r="AJ266" s="41">
        <f t="shared" si="161"/>
        <v>0.90867443309924589</v>
      </c>
      <c r="AK266" s="192" t="s">
        <v>556</v>
      </c>
      <c r="AL266" s="141">
        <f t="shared" si="162"/>
        <v>8</v>
      </c>
      <c r="AM266" s="176">
        <v>2</v>
      </c>
      <c r="AN266" s="178">
        <f t="shared" si="163"/>
        <v>172.8424</v>
      </c>
      <c r="AO266" s="198">
        <f t="shared" si="119"/>
        <v>341</v>
      </c>
      <c r="AP266" s="199">
        <f t="shared" si="120"/>
        <v>0.2932551319648094</v>
      </c>
      <c r="AQ266" s="141">
        <f t="shared" ca="1" si="121"/>
        <v>571</v>
      </c>
      <c r="AR266" s="200">
        <f t="shared" ca="1" si="122"/>
        <v>1.6744868035190619</v>
      </c>
      <c r="AS266" s="200">
        <f t="shared" ca="1" si="123"/>
        <v>1</v>
      </c>
      <c r="AT266" s="201">
        <f t="shared" si="124"/>
        <v>0.98</v>
      </c>
      <c r="AU266" s="203">
        <f t="shared" ca="1" si="114"/>
        <v>2.0000000000000018E-2</v>
      </c>
    </row>
    <row r="267" spans="1:47" ht="120.75" hidden="1" thickBot="1" x14ac:dyDescent="0.3">
      <c r="A267" s="39"/>
      <c r="B267" s="39" t="s">
        <v>32</v>
      </c>
      <c r="C267" s="32" t="s">
        <v>117</v>
      </c>
      <c r="D267" s="44" t="s">
        <v>18</v>
      </c>
      <c r="E267" s="32" t="s">
        <v>33</v>
      </c>
      <c r="F267" s="33" t="s">
        <v>150</v>
      </c>
      <c r="G267" s="59">
        <v>152335061</v>
      </c>
      <c r="H267" s="34" t="s">
        <v>153</v>
      </c>
      <c r="I267" s="71" t="s">
        <v>463</v>
      </c>
      <c r="J267" s="20">
        <v>0</v>
      </c>
      <c r="K267" s="20">
        <v>1800</v>
      </c>
      <c r="L267" s="46">
        <f t="shared" si="156"/>
        <v>1.8</v>
      </c>
      <c r="M267" s="36">
        <v>2.7</v>
      </c>
      <c r="N267" s="69">
        <v>12752649</v>
      </c>
      <c r="O267" s="69">
        <v>555765.89</v>
      </c>
      <c r="P267" s="38">
        <f t="shared" si="155"/>
        <v>13308414.890000001</v>
      </c>
      <c r="Q267" s="72">
        <v>11139339.450999999</v>
      </c>
      <c r="R267" s="72">
        <v>435687.76500000001</v>
      </c>
      <c r="S267" s="72">
        <f t="shared" si="157"/>
        <v>11575027.216</v>
      </c>
      <c r="T267" s="39"/>
      <c r="U267" s="39"/>
      <c r="V267" s="73">
        <v>43654</v>
      </c>
      <c r="W267" s="73">
        <v>43670</v>
      </c>
      <c r="X267" s="73">
        <v>43677</v>
      </c>
      <c r="Y267" s="73">
        <v>43998</v>
      </c>
      <c r="Z267" s="73"/>
      <c r="AA267" s="73">
        <v>44027</v>
      </c>
      <c r="AB267" s="41">
        <v>1</v>
      </c>
      <c r="AC267" s="39">
        <v>8908214</v>
      </c>
      <c r="AD267" s="39"/>
      <c r="AE267" s="39">
        <f t="shared" si="158"/>
        <v>8908214</v>
      </c>
      <c r="AF267" s="39">
        <v>1460261</v>
      </c>
      <c r="AG267" s="39"/>
      <c r="AH267" s="39">
        <f t="shared" si="159"/>
        <v>1460261</v>
      </c>
      <c r="AI267" s="39">
        <f t="shared" si="160"/>
        <v>10368475</v>
      </c>
      <c r="AJ267" s="41">
        <f t="shared" si="161"/>
        <v>0.8957624726504142</v>
      </c>
      <c r="AK267" s="192" t="s">
        <v>695</v>
      </c>
      <c r="AL267" s="141">
        <f t="shared" si="162"/>
        <v>29</v>
      </c>
      <c r="AM267" s="176">
        <v>1.8</v>
      </c>
      <c r="AN267" s="178">
        <f t="shared" si="163"/>
        <v>155.55816000000002</v>
      </c>
      <c r="AO267" s="198">
        <f t="shared" si="119"/>
        <v>328</v>
      </c>
      <c r="AP267" s="199">
        <f t="shared" si="120"/>
        <v>0.3048780487804878</v>
      </c>
      <c r="AQ267" s="141">
        <f t="shared" ca="1" si="121"/>
        <v>536</v>
      </c>
      <c r="AR267" s="200">
        <f t="shared" ca="1" si="122"/>
        <v>1.6341463414634145</v>
      </c>
      <c r="AS267" s="200">
        <f t="shared" ca="1" si="123"/>
        <v>1</v>
      </c>
      <c r="AT267" s="201">
        <f t="shared" si="124"/>
        <v>1</v>
      </c>
      <c r="AU267" s="203">
        <f t="shared" ca="1" si="114"/>
        <v>0</v>
      </c>
    </row>
    <row r="268" spans="1:47" ht="108" hidden="1" thickBot="1" x14ac:dyDescent="0.3">
      <c r="A268" s="39"/>
      <c r="B268" s="39" t="s">
        <v>32</v>
      </c>
      <c r="C268" s="32" t="s">
        <v>117</v>
      </c>
      <c r="D268" s="44" t="s">
        <v>118</v>
      </c>
      <c r="E268" s="32" t="s">
        <v>33</v>
      </c>
      <c r="F268" s="33" t="s">
        <v>151</v>
      </c>
      <c r="G268" s="59">
        <v>152704023</v>
      </c>
      <c r="H268" s="34" t="s">
        <v>155</v>
      </c>
      <c r="I268" s="71" t="s">
        <v>470</v>
      </c>
      <c r="J268" s="20">
        <v>0</v>
      </c>
      <c r="K268" s="20">
        <v>2500</v>
      </c>
      <c r="L268" s="46">
        <f t="shared" si="156"/>
        <v>2.5</v>
      </c>
      <c r="M268" s="36"/>
      <c r="N268" s="45">
        <v>18846970</v>
      </c>
      <c r="O268" s="45"/>
      <c r="P268" s="38">
        <f t="shared" si="155"/>
        <v>18846970</v>
      </c>
      <c r="Q268" s="72">
        <v>16388604.17</v>
      </c>
      <c r="R268" s="72"/>
      <c r="S268" s="72">
        <f t="shared" si="157"/>
        <v>16388604.17</v>
      </c>
      <c r="T268" s="39"/>
      <c r="U268" s="39"/>
      <c r="V268" s="73">
        <v>43654</v>
      </c>
      <c r="W268" s="73">
        <v>43670</v>
      </c>
      <c r="X268" s="73">
        <v>43677</v>
      </c>
      <c r="Y268" s="210" t="s">
        <v>681</v>
      </c>
      <c r="Z268" s="73"/>
      <c r="AA268" s="73">
        <v>44028</v>
      </c>
      <c r="AB268" s="41">
        <v>0.7</v>
      </c>
      <c r="AC268" s="39">
        <v>0</v>
      </c>
      <c r="AD268" s="39"/>
      <c r="AE268" s="39">
        <f t="shared" si="158"/>
        <v>0</v>
      </c>
      <c r="AF268" s="39">
        <v>10715326</v>
      </c>
      <c r="AG268" s="39"/>
      <c r="AH268" s="39">
        <f>AF268+AG268</f>
        <v>10715326</v>
      </c>
      <c r="AI268" s="39">
        <f t="shared" si="160"/>
        <v>10715326</v>
      </c>
      <c r="AJ268" s="41">
        <f t="shared" si="161"/>
        <v>0.6538278604357799</v>
      </c>
      <c r="AK268" s="242" t="s">
        <v>677</v>
      </c>
      <c r="AL268" s="141" t="e">
        <f t="shared" si="162"/>
        <v>#VALUE!</v>
      </c>
      <c r="AM268" s="178">
        <v>2.5</v>
      </c>
      <c r="AN268" s="178">
        <f t="shared" si="163"/>
        <v>216.053</v>
      </c>
      <c r="AO268" s="198" t="e">
        <f t="shared" si="119"/>
        <v>#VALUE!</v>
      </c>
      <c r="AP268" s="199" t="e">
        <f t="shared" si="120"/>
        <v>#VALUE!</v>
      </c>
      <c r="AQ268" s="141">
        <f t="shared" ca="1" si="121"/>
        <v>536</v>
      </c>
      <c r="AR268" s="200" t="e">
        <f t="shared" ca="1" si="122"/>
        <v>#VALUE!</v>
      </c>
      <c r="AS268" s="200" t="e">
        <f t="shared" ca="1" si="123"/>
        <v>#VALUE!</v>
      </c>
      <c r="AT268" s="201">
        <f t="shared" si="124"/>
        <v>0.7</v>
      </c>
      <c r="AU268" s="203" t="e">
        <f t="shared" ca="1" si="114"/>
        <v>#VALUE!</v>
      </c>
    </row>
    <row r="269" spans="1:47" ht="92.25" hidden="1" thickBot="1" x14ac:dyDescent="0.3">
      <c r="A269" s="39"/>
      <c r="B269" s="39" t="s">
        <v>32</v>
      </c>
      <c r="C269" s="32" t="s">
        <v>117</v>
      </c>
      <c r="D269" s="44" t="s">
        <v>118</v>
      </c>
      <c r="E269" s="32" t="s">
        <v>33</v>
      </c>
      <c r="F269" s="33" t="s">
        <v>152</v>
      </c>
      <c r="G269" s="59">
        <v>152704034</v>
      </c>
      <c r="H269" s="34" t="s">
        <v>154</v>
      </c>
      <c r="I269" s="71" t="s">
        <v>470</v>
      </c>
      <c r="J269" s="20">
        <v>500</v>
      </c>
      <c r="K269" s="20">
        <v>3050</v>
      </c>
      <c r="L269" s="46">
        <f t="shared" si="156"/>
        <v>2.5499999999999998</v>
      </c>
      <c r="M269" s="36"/>
      <c r="N269" s="45">
        <v>18895406</v>
      </c>
      <c r="O269" s="45"/>
      <c r="P269" s="38">
        <f t="shared" si="155"/>
        <v>18895406</v>
      </c>
      <c r="Q269" s="72">
        <v>16408287.34</v>
      </c>
      <c r="R269" s="72"/>
      <c r="S269" s="72">
        <f t="shared" si="157"/>
        <v>16408287.34</v>
      </c>
      <c r="T269" s="39"/>
      <c r="U269" s="39"/>
      <c r="V269" s="73">
        <v>43654</v>
      </c>
      <c r="W269" s="73">
        <v>43670</v>
      </c>
      <c r="X269" s="73">
        <v>43677</v>
      </c>
      <c r="Y269" s="210" t="s">
        <v>681</v>
      </c>
      <c r="Z269" s="73"/>
      <c r="AA269" s="73">
        <v>44028</v>
      </c>
      <c r="AB269" s="41">
        <v>0.65</v>
      </c>
      <c r="AC269" s="39">
        <v>0</v>
      </c>
      <c r="AD269" s="39">
        <v>0</v>
      </c>
      <c r="AE269" s="39">
        <f t="shared" si="158"/>
        <v>0</v>
      </c>
      <c r="AF269" s="39">
        <v>9393335.6199999992</v>
      </c>
      <c r="AG269" s="39"/>
      <c r="AH269" s="39">
        <f t="shared" ref="AH269" si="164">AF269+AG269</f>
        <v>9393335.6199999992</v>
      </c>
      <c r="AI269" s="39">
        <f t="shared" si="160"/>
        <v>9393335.6199999992</v>
      </c>
      <c r="AJ269" s="41">
        <f t="shared" si="161"/>
        <v>0.57247508075391851</v>
      </c>
      <c r="AK269" s="242" t="s">
        <v>678</v>
      </c>
      <c r="AL269" s="141" t="e">
        <f t="shared" si="162"/>
        <v>#VALUE!</v>
      </c>
      <c r="AM269" s="178">
        <v>3</v>
      </c>
      <c r="AN269" s="178">
        <f t="shared" si="163"/>
        <v>259.2636</v>
      </c>
      <c r="AO269" s="198" t="e">
        <f t="shared" si="119"/>
        <v>#VALUE!</v>
      </c>
      <c r="AP269" s="199" t="e">
        <f t="shared" si="120"/>
        <v>#VALUE!</v>
      </c>
      <c r="AQ269" s="141">
        <f t="shared" ca="1" si="121"/>
        <v>536</v>
      </c>
      <c r="AR269" s="200" t="e">
        <f t="shared" ca="1" si="122"/>
        <v>#VALUE!</v>
      </c>
      <c r="AS269" s="200" t="e">
        <f t="shared" ca="1" si="123"/>
        <v>#VALUE!</v>
      </c>
      <c r="AT269" s="201">
        <f t="shared" si="124"/>
        <v>0.65</v>
      </c>
      <c r="AU269" s="203" t="e">
        <f t="shared" ca="1" si="114"/>
        <v>#VALUE!</v>
      </c>
    </row>
    <row r="270" spans="1:47" ht="15.75" hidden="1" thickBot="1" x14ac:dyDescent="0.3">
      <c r="A270" s="39"/>
      <c r="B270" s="39"/>
      <c r="C270" s="32" t="s">
        <v>134</v>
      </c>
      <c r="D270" s="32" t="s">
        <v>353</v>
      </c>
      <c r="E270" s="32" t="s">
        <v>34</v>
      </c>
      <c r="F270" s="50"/>
      <c r="G270" s="59">
        <v>339153005</v>
      </c>
      <c r="H270" s="34" t="s">
        <v>161</v>
      </c>
      <c r="I270" s="40"/>
      <c r="J270" s="20"/>
      <c r="K270" s="20"/>
      <c r="L270" s="46"/>
      <c r="M270" s="36"/>
      <c r="N270" s="45"/>
      <c r="O270" s="45"/>
      <c r="P270" s="38"/>
      <c r="Q270" s="40"/>
      <c r="R270" s="40"/>
      <c r="S270" s="39"/>
      <c r="T270" s="39"/>
      <c r="U270" s="40"/>
      <c r="V270" s="40"/>
      <c r="W270" s="40"/>
      <c r="X270" s="40"/>
      <c r="Y270" s="40"/>
      <c r="Z270" s="40"/>
      <c r="AA270" s="40"/>
      <c r="AB270" s="41"/>
      <c r="AC270" s="39"/>
      <c r="AD270" s="39"/>
      <c r="AE270" s="39"/>
      <c r="AF270" s="39"/>
      <c r="AG270" s="39"/>
      <c r="AH270" s="39"/>
      <c r="AI270" s="39"/>
      <c r="AJ270" s="42"/>
      <c r="AK270" s="16"/>
      <c r="AL270" s="141"/>
      <c r="AM270" s="174">
        <v>2</v>
      </c>
      <c r="AN270" s="174">
        <v>183.68199999999999</v>
      </c>
      <c r="AO270" s="198"/>
      <c r="AP270" s="199"/>
      <c r="AQ270" s="141"/>
      <c r="AR270" s="200"/>
      <c r="AS270" s="200"/>
      <c r="AT270" s="201"/>
      <c r="AU270" s="203">
        <f t="shared" si="114"/>
        <v>0</v>
      </c>
    </row>
    <row r="271" spans="1:47" ht="105.75" hidden="1" thickBot="1" x14ac:dyDescent="0.3">
      <c r="A271" s="39"/>
      <c r="B271" s="220" t="s">
        <v>514</v>
      </c>
      <c r="C271" s="220" t="s">
        <v>134</v>
      </c>
      <c r="D271" s="220" t="s">
        <v>353</v>
      </c>
      <c r="E271" s="220" t="s">
        <v>578</v>
      </c>
      <c r="F271" s="223" t="s">
        <v>581</v>
      </c>
      <c r="G271" s="221">
        <v>339153005</v>
      </c>
      <c r="H271" s="222" t="s">
        <v>579</v>
      </c>
      <c r="I271" s="224"/>
      <c r="J271" s="225">
        <v>0</v>
      </c>
      <c r="K271" s="225">
        <v>7500</v>
      </c>
      <c r="L271" s="208">
        <f t="shared" si="156"/>
        <v>7.5</v>
      </c>
      <c r="M271" s="226"/>
      <c r="N271" s="227"/>
      <c r="O271" s="227"/>
      <c r="P271" s="228">
        <v>3466985</v>
      </c>
      <c r="Q271" s="40"/>
      <c r="R271" s="40"/>
      <c r="S271" s="39"/>
      <c r="T271" s="39"/>
      <c r="U271" s="40"/>
      <c r="V271" s="40"/>
      <c r="W271" s="40"/>
      <c r="X271" s="40"/>
      <c r="Y271" s="40"/>
      <c r="Z271" s="40"/>
      <c r="AA271" s="40"/>
      <c r="AB271" s="41"/>
      <c r="AC271" s="39"/>
      <c r="AD271" s="39"/>
      <c r="AE271" s="39"/>
      <c r="AF271" s="39"/>
      <c r="AG271" s="39"/>
      <c r="AH271" s="39"/>
      <c r="AI271" s="39"/>
      <c r="AJ271" s="42"/>
      <c r="AK271" s="172" t="s">
        <v>766</v>
      </c>
      <c r="AL271" s="141"/>
      <c r="AM271" s="174"/>
      <c r="AN271" s="174"/>
      <c r="AO271" s="198"/>
      <c r="AP271" s="199"/>
      <c r="AQ271" s="141"/>
      <c r="AR271" s="200"/>
      <c r="AS271" s="200"/>
      <c r="AT271" s="201"/>
      <c r="AU271" s="203"/>
    </row>
    <row r="272" spans="1:47" ht="24.75" hidden="1" thickBot="1" x14ac:dyDescent="0.3">
      <c r="A272" s="39"/>
      <c r="B272" s="39"/>
      <c r="C272" s="32" t="s">
        <v>134</v>
      </c>
      <c r="D272" s="32" t="s">
        <v>353</v>
      </c>
      <c r="E272" s="32" t="s">
        <v>34</v>
      </c>
      <c r="F272" s="50"/>
      <c r="G272" s="59">
        <v>339153016</v>
      </c>
      <c r="H272" s="34" t="s">
        <v>162</v>
      </c>
      <c r="I272" s="40"/>
      <c r="J272" s="20"/>
      <c r="K272" s="20"/>
      <c r="L272" s="46"/>
      <c r="M272" s="36"/>
      <c r="N272" s="45"/>
      <c r="O272" s="45"/>
      <c r="P272" s="38"/>
      <c r="Q272" s="40"/>
      <c r="R272" s="40"/>
      <c r="S272" s="39"/>
      <c r="T272" s="39"/>
      <c r="U272" s="40"/>
      <c r="V272" s="40"/>
      <c r="W272" s="40"/>
      <c r="X272" s="40"/>
      <c r="Y272" s="40"/>
      <c r="Z272" s="40"/>
      <c r="AA272" s="40"/>
      <c r="AB272" s="41"/>
      <c r="AC272" s="39"/>
      <c r="AD272" s="39"/>
      <c r="AE272" s="39"/>
      <c r="AF272" s="39"/>
      <c r="AG272" s="39"/>
      <c r="AH272" s="39"/>
      <c r="AI272" s="39"/>
      <c r="AJ272" s="42"/>
      <c r="AK272" s="16"/>
      <c r="AL272" s="141"/>
      <c r="AM272" s="174">
        <v>2</v>
      </c>
      <c r="AN272" s="174">
        <v>183.68199999999999</v>
      </c>
      <c r="AO272" s="198"/>
      <c r="AP272" s="199"/>
      <c r="AQ272" s="141"/>
      <c r="AR272" s="200"/>
      <c r="AS272" s="200"/>
      <c r="AT272" s="201"/>
      <c r="AU272" s="203">
        <f t="shared" si="114"/>
        <v>0</v>
      </c>
    </row>
    <row r="273" spans="1:47" ht="105.75" hidden="1" thickBot="1" x14ac:dyDescent="0.3">
      <c r="A273" s="39"/>
      <c r="B273" s="166" t="s">
        <v>514</v>
      </c>
      <c r="C273" s="220" t="s">
        <v>134</v>
      </c>
      <c r="D273" s="220" t="s">
        <v>353</v>
      </c>
      <c r="E273" s="220" t="s">
        <v>578</v>
      </c>
      <c r="F273" s="223" t="s">
        <v>582</v>
      </c>
      <c r="G273" s="221">
        <v>339153016</v>
      </c>
      <c r="H273" s="222" t="s">
        <v>580</v>
      </c>
      <c r="I273" s="233"/>
      <c r="J273" s="231">
        <v>0</v>
      </c>
      <c r="K273" s="231">
        <v>2190</v>
      </c>
      <c r="L273" s="207">
        <f t="shared" si="156"/>
        <v>2.19</v>
      </c>
      <c r="M273" s="226"/>
      <c r="N273" s="227"/>
      <c r="O273" s="227"/>
      <c r="P273" s="228">
        <v>844565</v>
      </c>
      <c r="Q273" s="40"/>
      <c r="R273" s="40"/>
      <c r="S273" s="39"/>
      <c r="T273" s="39"/>
      <c r="U273" s="40"/>
      <c r="V273" s="40"/>
      <c r="W273" s="40"/>
      <c r="X273" s="40"/>
      <c r="Y273" s="40"/>
      <c r="Z273" s="40"/>
      <c r="AA273" s="40"/>
      <c r="AB273" s="41"/>
      <c r="AC273" s="39"/>
      <c r="AD273" s="39"/>
      <c r="AE273" s="39"/>
      <c r="AF273" s="39"/>
      <c r="AG273" s="39"/>
      <c r="AH273" s="39"/>
      <c r="AI273" s="39"/>
      <c r="AJ273" s="42"/>
      <c r="AK273" s="172" t="s">
        <v>766</v>
      </c>
      <c r="AL273" s="141"/>
      <c r="AM273" s="174"/>
      <c r="AN273" s="174"/>
      <c r="AO273" s="198"/>
      <c r="AP273" s="199"/>
      <c r="AQ273" s="141"/>
      <c r="AR273" s="200"/>
      <c r="AS273" s="200"/>
      <c r="AT273" s="201"/>
      <c r="AU273" s="203"/>
    </row>
    <row r="274" spans="1:47" ht="15.75" hidden="1" thickBot="1" x14ac:dyDescent="0.3">
      <c r="A274" s="39"/>
      <c r="B274" s="39"/>
      <c r="C274" s="32" t="s">
        <v>134</v>
      </c>
      <c r="D274" s="32" t="s">
        <v>353</v>
      </c>
      <c r="E274" s="32" t="s">
        <v>34</v>
      </c>
      <c r="F274" s="50"/>
      <c r="G274" s="49">
        <v>339153011</v>
      </c>
      <c r="H274" s="34" t="s">
        <v>163</v>
      </c>
      <c r="I274" s="40"/>
      <c r="J274" s="20"/>
      <c r="K274" s="20"/>
      <c r="L274" s="46"/>
      <c r="M274" s="36"/>
      <c r="N274" s="45"/>
      <c r="O274" s="45"/>
      <c r="P274" s="38"/>
      <c r="Q274" s="40"/>
      <c r="R274" s="40"/>
      <c r="S274" s="39"/>
      <c r="T274" s="39"/>
      <c r="U274" s="40"/>
      <c r="V274" s="40"/>
      <c r="W274" s="40"/>
      <c r="X274" s="40"/>
      <c r="Y274" s="40"/>
      <c r="Z274" s="40"/>
      <c r="AA274" s="40"/>
      <c r="AB274" s="41"/>
      <c r="AC274" s="39"/>
      <c r="AD274" s="39"/>
      <c r="AE274" s="39"/>
      <c r="AF274" s="39"/>
      <c r="AG274" s="39"/>
      <c r="AH274" s="39"/>
      <c r="AI274" s="39"/>
      <c r="AJ274" s="42"/>
      <c r="AK274" s="16"/>
      <c r="AL274" s="141"/>
      <c r="AM274" s="174">
        <v>2</v>
      </c>
      <c r="AN274" s="174">
        <v>183.68199999999999</v>
      </c>
      <c r="AO274" s="198"/>
      <c r="AP274" s="199"/>
      <c r="AQ274" s="141"/>
      <c r="AR274" s="200"/>
      <c r="AS274" s="200"/>
      <c r="AT274" s="201"/>
      <c r="AU274" s="203">
        <f t="shared" si="114"/>
        <v>0</v>
      </c>
    </row>
    <row r="275" spans="1:47" ht="24.75" hidden="1" thickBot="1" x14ac:dyDescent="0.3">
      <c r="A275" s="39"/>
      <c r="B275" s="39"/>
      <c r="C275" s="32" t="s">
        <v>134</v>
      </c>
      <c r="D275" s="44" t="s">
        <v>140</v>
      </c>
      <c r="E275" s="32" t="s">
        <v>34</v>
      </c>
      <c r="F275" s="50"/>
      <c r="G275" s="49">
        <v>339613007</v>
      </c>
      <c r="H275" s="34" t="s">
        <v>165</v>
      </c>
      <c r="I275" s="40"/>
      <c r="J275" s="20"/>
      <c r="K275" s="20"/>
      <c r="L275" s="46"/>
      <c r="M275" s="36"/>
      <c r="N275" s="45"/>
      <c r="O275" s="45"/>
      <c r="P275" s="38"/>
      <c r="Q275" s="40"/>
      <c r="R275" s="40"/>
      <c r="S275" s="39"/>
      <c r="T275" s="39"/>
      <c r="U275" s="40"/>
      <c r="V275" s="40"/>
      <c r="W275" s="40"/>
      <c r="X275" s="40"/>
      <c r="Y275" s="40"/>
      <c r="Z275" s="40"/>
      <c r="AA275" s="40"/>
      <c r="AB275" s="41"/>
      <c r="AC275" s="39"/>
      <c r="AD275" s="39"/>
      <c r="AE275" s="39"/>
      <c r="AF275" s="39"/>
      <c r="AG275" s="39"/>
      <c r="AH275" s="39"/>
      <c r="AI275" s="39"/>
      <c r="AJ275" s="42"/>
      <c r="AK275" s="16"/>
      <c r="AL275" s="141"/>
      <c r="AM275" s="174">
        <v>3.45</v>
      </c>
      <c r="AN275" s="174">
        <f t="shared" ref="AN275:AN276" si="165">AM275*91.841</f>
        <v>316.85145</v>
      </c>
      <c r="AO275" s="198"/>
      <c r="AP275" s="199"/>
      <c r="AQ275" s="141"/>
      <c r="AR275" s="200"/>
      <c r="AS275" s="200"/>
      <c r="AT275" s="201"/>
      <c r="AU275" s="203">
        <f t="shared" si="114"/>
        <v>0</v>
      </c>
    </row>
    <row r="276" spans="1:47" ht="36.75" hidden="1" thickBot="1" x14ac:dyDescent="0.3">
      <c r="A276" s="39"/>
      <c r="B276" s="39"/>
      <c r="C276" s="44" t="s">
        <v>134</v>
      </c>
      <c r="D276" s="44" t="s">
        <v>336</v>
      </c>
      <c r="E276" s="44" t="s">
        <v>34</v>
      </c>
      <c r="F276" s="50"/>
      <c r="G276" s="59">
        <v>339073012</v>
      </c>
      <c r="H276" s="60" t="s">
        <v>164</v>
      </c>
      <c r="I276" s="40"/>
      <c r="J276" s="20"/>
      <c r="K276" s="20"/>
      <c r="L276" s="46"/>
      <c r="M276" s="36"/>
      <c r="N276" s="45"/>
      <c r="O276" s="45"/>
      <c r="P276" s="38"/>
      <c r="Q276" s="40"/>
      <c r="R276" s="40"/>
      <c r="S276" s="39"/>
      <c r="T276" s="39"/>
      <c r="U276" s="40"/>
      <c r="V276" s="40"/>
      <c r="W276" s="40"/>
      <c r="X276" s="40"/>
      <c r="Y276" s="40"/>
      <c r="Z276" s="40"/>
      <c r="AA276" s="40"/>
      <c r="AB276" s="41"/>
      <c r="AC276" s="39"/>
      <c r="AD276" s="39"/>
      <c r="AE276" s="39"/>
      <c r="AF276" s="39"/>
      <c r="AG276" s="39"/>
      <c r="AH276" s="39"/>
      <c r="AI276" s="39"/>
      <c r="AJ276" s="42"/>
      <c r="AK276" s="16"/>
      <c r="AL276" s="141"/>
      <c r="AM276" s="180">
        <v>1.7</v>
      </c>
      <c r="AN276" s="180">
        <f t="shared" si="165"/>
        <v>156.12969999999999</v>
      </c>
      <c r="AO276" s="198"/>
      <c r="AP276" s="199"/>
      <c r="AQ276" s="141"/>
      <c r="AR276" s="200"/>
      <c r="AS276" s="200"/>
      <c r="AT276" s="201"/>
      <c r="AU276" s="203">
        <f t="shared" si="114"/>
        <v>0</v>
      </c>
    </row>
    <row r="277" spans="1:47" ht="108.75" hidden="1" thickBot="1" x14ac:dyDescent="0.3">
      <c r="A277" s="39"/>
      <c r="B277" s="39" t="s">
        <v>32</v>
      </c>
      <c r="C277" s="32" t="s">
        <v>134</v>
      </c>
      <c r="D277" s="32" t="s">
        <v>336</v>
      </c>
      <c r="E277" s="32" t="s">
        <v>33</v>
      </c>
      <c r="F277" s="33" t="s">
        <v>135</v>
      </c>
      <c r="G277" s="49">
        <v>339075094</v>
      </c>
      <c r="H277" s="60" t="s">
        <v>394</v>
      </c>
      <c r="I277" s="71" t="s">
        <v>413</v>
      </c>
      <c r="J277" s="20">
        <v>0</v>
      </c>
      <c r="K277" s="20">
        <v>2850</v>
      </c>
      <c r="L277" s="46">
        <f t="shared" ref="L277:L284" si="166">(K277-J277)/1000</f>
        <v>2.85</v>
      </c>
      <c r="M277" s="61">
        <v>5.3</v>
      </c>
      <c r="N277" s="37">
        <v>26012268</v>
      </c>
      <c r="O277" s="37">
        <v>1488161</v>
      </c>
      <c r="P277" s="77">
        <f t="shared" ref="P277:P282" si="167">N277+O277</f>
        <v>27500429</v>
      </c>
      <c r="Q277" s="72">
        <v>25428918.469999999</v>
      </c>
      <c r="R277" s="72">
        <v>1405081.53</v>
      </c>
      <c r="S277" s="72">
        <v>27735520</v>
      </c>
      <c r="T277" s="39">
        <v>901520</v>
      </c>
      <c r="U277" s="137">
        <f>S277+T277</f>
        <v>28637040</v>
      </c>
      <c r="V277" s="73">
        <v>43600</v>
      </c>
      <c r="W277" s="73">
        <v>43612</v>
      </c>
      <c r="X277" s="73">
        <v>43618</v>
      </c>
      <c r="Y277" s="210" t="s">
        <v>686</v>
      </c>
      <c r="Z277" s="73"/>
      <c r="AA277" s="73">
        <v>44063</v>
      </c>
      <c r="AB277" s="41">
        <v>0.3</v>
      </c>
      <c r="AC277" s="39">
        <v>5048909</v>
      </c>
      <c r="AD277" s="39">
        <v>0</v>
      </c>
      <c r="AE277" s="39">
        <f t="shared" ref="AE277:AE278" si="168">AC277+AD277</f>
        <v>5048909</v>
      </c>
      <c r="AF277" s="39">
        <v>366372</v>
      </c>
      <c r="AG277" s="39">
        <v>0</v>
      </c>
      <c r="AH277" s="39">
        <f t="shared" ref="AH277:AH278" si="169">AF277+AG277</f>
        <v>366372</v>
      </c>
      <c r="AI277" s="39">
        <f t="shared" ref="AI277" si="170">AE277+AH277</f>
        <v>5415281</v>
      </c>
      <c r="AJ277" s="41">
        <f>AI277/U277</f>
        <v>0.18910058441794264</v>
      </c>
      <c r="AK277" s="172" t="s">
        <v>558</v>
      </c>
      <c r="AL277" s="141" t="e">
        <f t="shared" ref="AL277:AL282" si="171">AA277-Y277</f>
        <v>#VALUE!</v>
      </c>
      <c r="AM277" s="173">
        <v>3</v>
      </c>
      <c r="AN277" s="178">
        <f t="shared" ref="AN277:AN307" si="172">AM277*86.4212</f>
        <v>259.2636</v>
      </c>
      <c r="AO277" s="198" t="e">
        <f t="shared" si="119"/>
        <v>#VALUE!</v>
      </c>
      <c r="AP277" s="199" t="e">
        <f t="shared" si="120"/>
        <v>#VALUE!</v>
      </c>
      <c r="AQ277" s="141">
        <f t="shared" ca="1" si="121"/>
        <v>594</v>
      </c>
      <c r="AR277" s="200" t="e">
        <f t="shared" ca="1" si="122"/>
        <v>#VALUE!</v>
      </c>
      <c r="AS277" s="200" t="e">
        <f t="shared" ca="1" si="123"/>
        <v>#VALUE!</v>
      </c>
      <c r="AT277" s="201">
        <f t="shared" si="124"/>
        <v>0.3</v>
      </c>
      <c r="AU277" s="203" t="e">
        <f t="shared" ca="1" si="114"/>
        <v>#VALUE!</v>
      </c>
    </row>
    <row r="278" spans="1:47" ht="108.75" hidden="1" thickBot="1" x14ac:dyDescent="0.3">
      <c r="A278" s="39"/>
      <c r="B278" s="39" t="s">
        <v>32</v>
      </c>
      <c r="C278" s="32" t="s">
        <v>134</v>
      </c>
      <c r="D278" s="32" t="s">
        <v>336</v>
      </c>
      <c r="E278" s="32" t="s">
        <v>33</v>
      </c>
      <c r="F278" s="33" t="s">
        <v>136</v>
      </c>
      <c r="G278" s="49">
        <v>339075012</v>
      </c>
      <c r="H278" s="60" t="s">
        <v>395</v>
      </c>
      <c r="I278" s="71" t="s">
        <v>414</v>
      </c>
      <c r="J278" s="20">
        <v>0</v>
      </c>
      <c r="K278" s="20">
        <v>2000</v>
      </c>
      <c r="L278" s="46">
        <f t="shared" si="166"/>
        <v>2</v>
      </c>
      <c r="M278" s="36">
        <v>0.6</v>
      </c>
      <c r="N278" s="37">
        <v>17514896.189999998</v>
      </c>
      <c r="O278" s="37">
        <v>106751</v>
      </c>
      <c r="P278" s="38">
        <f t="shared" si="167"/>
        <v>17621647.189999998</v>
      </c>
      <c r="Q278" s="72">
        <v>15704206.210000001</v>
      </c>
      <c r="R278" s="78">
        <v>95866.95</v>
      </c>
      <c r="S278" s="72">
        <f>Q278+R278</f>
        <v>15800073.16</v>
      </c>
      <c r="T278" s="39">
        <v>2293635.84</v>
      </c>
      <c r="U278" s="137">
        <f t="shared" ref="U278:U282" si="173">S278+T278</f>
        <v>18093709</v>
      </c>
      <c r="V278" s="73">
        <v>43631</v>
      </c>
      <c r="W278" s="73">
        <v>43643</v>
      </c>
      <c r="X278" s="73">
        <v>43649</v>
      </c>
      <c r="Y278" s="210" t="s">
        <v>687</v>
      </c>
      <c r="Z278" s="73"/>
      <c r="AA278" s="73">
        <v>45469</v>
      </c>
      <c r="AB278" s="41">
        <v>1</v>
      </c>
      <c r="AC278" s="39">
        <v>14989602</v>
      </c>
      <c r="AD278" s="39"/>
      <c r="AE278" s="39">
        <f t="shared" si="168"/>
        <v>14989602</v>
      </c>
      <c r="AF278" s="39">
        <v>1493260</v>
      </c>
      <c r="AG278" s="245"/>
      <c r="AH278" s="39">
        <f t="shared" si="169"/>
        <v>1493260</v>
      </c>
      <c r="AI278" s="32">
        <f t="shared" ref="AI278:AI282" si="174">AE278+AH278</f>
        <v>16482862</v>
      </c>
      <c r="AJ278" s="162">
        <f>AI278/U278</f>
        <v>0.91097198479316766</v>
      </c>
      <c r="AK278" s="246" t="s">
        <v>481</v>
      </c>
      <c r="AL278" s="141" t="e">
        <f t="shared" si="171"/>
        <v>#VALUE!</v>
      </c>
      <c r="AM278" s="173">
        <v>3</v>
      </c>
      <c r="AN278" s="178">
        <f t="shared" si="172"/>
        <v>259.2636</v>
      </c>
      <c r="AO278" s="198" t="e">
        <f t="shared" si="119"/>
        <v>#VALUE!</v>
      </c>
      <c r="AP278" s="199" t="e">
        <f t="shared" si="120"/>
        <v>#VALUE!</v>
      </c>
      <c r="AQ278" s="141">
        <f t="shared" ca="1" si="121"/>
        <v>563</v>
      </c>
      <c r="AR278" s="200" t="e">
        <f t="shared" ca="1" si="122"/>
        <v>#VALUE!</v>
      </c>
      <c r="AS278" s="200" t="e">
        <f t="shared" ca="1" si="123"/>
        <v>#VALUE!</v>
      </c>
      <c r="AT278" s="201">
        <f t="shared" si="124"/>
        <v>1</v>
      </c>
      <c r="AU278" s="203" t="e">
        <f t="shared" ca="1" si="114"/>
        <v>#VALUE!</v>
      </c>
    </row>
    <row r="279" spans="1:47" ht="120.75" hidden="1" thickBot="1" x14ac:dyDescent="0.3">
      <c r="A279" s="39"/>
      <c r="B279" s="39" t="s">
        <v>32</v>
      </c>
      <c r="C279" s="32" t="s">
        <v>134</v>
      </c>
      <c r="D279" s="32" t="s">
        <v>137</v>
      </c>
      <c r="E279" s="32" t="s">
        <v>33</v>
      </c>
      <c r="F279" s="33" t="s">
        <v>138</v>
      </c>
      <c r="G279" s="49">
        <v>339294014</v>
      </c>
      <c r="H279" s="34" t="s">
        <v>139</v>
      </c>
      <c r="I279" s="71" t="s">
        <v>414</v>
      </c>
      <c r="J279" s="20">
        <v>0</v>
      </c>
      <c r="K279" s="20">
        <v>2800</v>
      </c>
      <c r="L279" s="46">
        <f t="shared" si="166"/>
        <v>2.8</v>
      </c>
      <c r="M279" s="36">
        <v>3</v>
      </c>
      <c r="N279" s="37">
        <v>21880314</v>
      </c>
      <c r="O279" s="37">
        <v>487259</v>
      </c>
      <c r="P279" s="38">
        <f t="shared" si="167"/>
        <v>22367573</v>
      </c>
      <c r="Q279" s="72">
        <v>20176056.34</v>
      </c>
      <c r="R279" s="72">
        <v>449424.22</v>
      </c>
      <c r="S279" s="72">
        <f>Q279+R279</f>
        <v>20625480.559999999</v>
      </c>
      <c r="T279" s="39">
        <v>1793382.44</v>
      </c>
      <c r="U279" s="137">
        <f t="shared" si="173"/>
        <v>22418863</v>
      </c>
      <c r="V279" s="73">
        <v>43631</v>
      </c>
      <c r="W279" s="73">
        <v>43643</v>
      </c>
      <c r="X279" s="73">
        <v>43649</v>
      </c>
      <c r="Y279" s="210" t="s">
        <v>687</v>
      </c>
      <c r="Z279" s="73"/>
      <c r="AA279" s="73">
        <v>45469</v>
      </c>
      <c r="AB279" s="41">
        <v>0.75</v>
      </c>
      <c r="AC279" s="39">
        <v>12771102</v>
      </c>
      <c r="AD279" s="39">
        <v>0</v>
      </c>
      <c r="AE279" s="39">
        <f t="shared" ref="AE279" si="175">AC279+AD279</f>
        <v>12771102</v>
      </c>
      <c r="AF279" s="39">
        <v>159768</v>
      </c>
      <c r="AG279" s="39">
        <v>0</v>
      </c>
      <c r="AH279" s="39">
        <f t="shared" ref="AH279:AH280" si="176">AF279+AG279</f>
        <v>159768</v>
      </c>
      <c r="AI279" s="39">
        <f t="shared" si="174"/>
        <v>12930870</v>
      </c>
      <c r="AJ279" s="41">
        <f>AI279/U279</f>
        <v>0.57678527229503118</v>
      </c>
      <c r="AK279" s="172" t="s">
        <v>560</v>
      </c>
      <c r="AL279" s="141" t="e">
        <f t="shared" si="171"/>
        <v>#VALUE!</v>
      </c>
      <c r="AM279" s="173">
        <v>3</v>
      </c>
      <c r="AN279" s="178">
        <f t="shared" si="172"/>
        <v>259.2636</v>
      </c>
      <c r="AO279" s="198" t="e">
        <f t="shared" si="119"/>
        <v>#VALUE!</v>
      </c>
      <c r="AP279" s="199" t="e">
        <f t="shared" si="120"/>
        <v>#VALUE!</v>
      </c>
      <c r="AQ279" s="141">
        <f t="shared" ca="1" si="121"/>
        <v>563</v>
      </c>
      <c r="AR279" s="200" t="e">
        <f t="shared" ca="1" si="122"/>
        <v>#VALUE!</v>
      </c>
      <c r="AS279" s="200" t="e">
        <f t="shared" ca="1" si="123"/>
        <v>#VALUE!</v>
      </c>
      <c r="AT279" s="201">
        <f t="shared" si="124"/>
        <v>0.75</v>
      </c>
      <c r="AU279" s="203" t="e">
        <f t="shared" ca="1" si="114"/>
        <v>#VALUE!</v>
      </c>
    </row>
    <row r="280" spans="1:47" ht="180.75" hidden="1" thickBot="1" x14ac:dyDescent="0.3">
      <c r="A280" s="39"/>
      <c r="B280" s="39" t="s">
        <v>32</v>
      </c>
      <c r="C280" s="32" t="s">
        <v>134</v>
      </c>
      <c r="D280" s="32" t="s">
        <v>140</v>
      </c>
      <c r="E280" s="32" t="s">
        <v>33</v>
      </c>
      <c r="F280" s="33" t="s">
        <v>141</v>
      </c>
      <c r="G280" s="59">
        <v>339615037</v>
      </c>
      <c r="H280" s="34" t="s">
        <v>142</v>
      </c>
      <c r="I280" s="79" t="s">
        <v>415</v>
      </c>
      <c r="J280" s="20">
        <v>0</v>
      </c>
      <c r="K280" s="20">
        <v>1560</v>
      </c>
      <c r="L280" s="46">
        <f t="shared" si="166"/>
        <v>1.56</v>
      </c>
      <c r="M280" s="61">
        <v>22.6</v>
      </c>
      <c r="N280" s="37">
        <v>16109475</v>
      </c>
      <c r="O280" s="37">
        <v>6116386</v>
      </c>
      <c r="P280" s="38">
        <f t="shared" si="167"/>
        <v>22225861</v>
      </c>
      <c r="Q280" s="72">
        <v>14960841.550000001</v>
      </c>
      <c r="R280" s="72">
        <v>3274302.46</v>
      </c>
      <c r="S280" s="72">
        <f>Q280+R280</f>
        <v>18235144.010000002</v>
      </c>
      <c r="T280" s="39">
        <v>1311883</v>
      </c>
      <c r="U280" s="137">
        <f t="shared" si="173"/>
        <v>19547027.010000002</v>
      </c>
      <c r="V280" s="73">
        <v>43632</v>
      </c>
      <c r="W280" s="73">
        <v>43646</v>
      </c>
      <c r="X280" s="73">
        <v>43652</v>
      </c>
      <c r="Y280" s="210" t="s">
        <v>688</v>
      </c>
      <c r="Z280" s="73"/>
      <c r="AA280" s="210" t="s">
        <v>689</v>
      </c>
      <c r="AB280" s="41">
        <v>0.5</v>
      </c>
      <c r="AC280" s="74">
        <v>5581363</v>
      </c>
      <c r="AD280" s="39">
        <v>0</v>
      </c>
      <c r="AE280" s="74">
        <f>AD280+AC280</f>
        <v>5581363</v>
      </c>
      <c r="AF280" s="74">
        <v>332634</v>
      </c>
      <c r="AG280" s="39">
        <v>0</v>
      </c>
      <c r="AH280" s="74">
        <f t="shared" si="176"/>
        <v>332634</v>
      </c>
      <c r="AI280" s="74">
        <f t="shared" si="174"/>
        <v>5913997</v>
      </c>
      <c r="AJ280" s="41">
        <f>AI280/U280</f>
        <v>0.30255224986257384</v>
      </c>
      <c r="AK280" s="172" t="s">
        <v>561</v>
      </c>
      <c r="AL280" s="141" t="e">
        <f t="shared" si="171"/>
        <v>#VALUE!</v>
      </c>
      <c r="AM280" s="174">
        <v>1.53</v>
      </c>
      <c r="AN280" s="179">
        <f t="shared" si="172"/>
        <v>132.224436</v>
      </c>
      <c r="AO280" s="198" t="e">
        <f t="shared" si="119"/>
        <v>#VALUE!</v>
      </c>
      <c r="AP280" s="199" t="e">
        <f t="shared" si="120"/>
        <v>#VALUE!</v>
      </c>
      <c r="AQ280" s="141">
        <f t="shared" ca="1" si="121"/>
        <v>560</v>
      </c>
      <c r="AR280" s="200" t="e">
        <f t="shared" ca="1" si="122"/>
        <v>#VALUE!</v>
      </c>
      <c r="AS280" s="200" t="e">
        <f t="shared" ca="1" si="123"/>
        <v>#VALUE!</v>
      </c>
      <c r="AT280" s="201">
        <f t="shared" si="124"/>
        <v>0.5</v>
      </c>
      <c r="AU280" s="203" t="e">
        <f t="shared" ca="1" si="114"/>
        <v>#VALUE!</v>
      </c>
    </row>
    <row r="281" spans="1:47" ht="132.75" hidden="1" thickBot="1" x14ac:dyDescent="0.3">
      <c r="A281" s="39"/>
      <c r="B281" s="39" t="s">
        <v>32</v>
      </c>
      <c r="C281" s="32" t="s">
        <v>134</v>
      </c>
      <c r="D281" s="32" t="s">
        <v>353</v>
      </c>
      <c r="E281" s="32" t="s">
        <v>33</v>
      </c>
      <c r="F281" s="33" t="s">
        <v>143</v>
      </c>
      <c r="G281" s="49">
        <v>339154040</v>
      </c>
      <c r="H281" s="34" t="s">
        <v>144</v>
      </c>
      <c r="I281" s="79" t="s">
        <v>416</v>
      </c>
      <c r="J281" s="20">
        <v>930</v>
      </c>
      <c r="K281" s="20">
        <v>2880</v>
      </c>
      <c r="L281" s="46">
        <f t="shared" si="166"/>
        <v>1.95</v>
      </c>
      <c r="M281" s="36">
        <v>0.6</v>
      </c>
      <c r="N281" s="37">
        <v>17332023</v>
      </c>
      <c r="O281" s="37">
        <v>139931</v>
      </c>
      <c r="P281" s="38">
        <f t="shared" si="167"/>
        <v>17471954</v>
      </c>
      <c r="Q281" s="72">
        <v>14553724.76</v>
      </c>
      <c r="R281" s="72">
        <v>117499.838</v>
      </c>
      <c r="S281" s="72">
        <f>Q281+R281</f>
        <v>14671224.597999999</v>
      </c>
      <c r="T281" s="39">
        <v>0</v>
      </c>
      <c r="U281" s="137">
        <f t="shared" si="173"/>
        <v>14671224.597999999</v>
      </c>
      <c r="V281" s="73">
        <v>43615</v>
      </c>
      <c r="W281" s="73">
        <v>43628</v>
      </c>
      <c r="X281" s="73">
        <v>43634</v>
      </c>
      <c r="Y281" s="210" t="s">
        <v>690</v>
      </c>
      <c r="Z281" s="73"/>
      <c r="AA281" s="73">
        <v>43993</v>
      </c>
      <c r="AB281" s="41">
        <v>0.85</v>
      </c>
      <c r="AC281" s="39">
        <v>7218025</v>
      </c>
      <c r="AD281" s="39">
        <v>0</v>
      </c>
      <c r="AE281" s="39">
        <f t="shared" ref="AE281:AE282" si="177">AC281+AD281</f>
        <v>7218025</v>
      </c>
      <c r="AF281" s="39">
        <v>1151557</v>
      </c>
      <c r="AG281" s="39">
        <v>0</v>
      </c>
      <c r="AH281" s="39">
        <f t="shared" ref="AH281:AH282" si="178">AF281+AG281</f>
        <v>1151557</v>
      </c>
      <c r="AI281" s="39">
        <f t="shared" si="174"/>
        <v>8369582</v>
      </c>
      <c r="AJ281" s="41">
        <f t="shared" ref="AJ281" si="179">AI281/S281</f>
        <v>0.57047603246023193</v>
      </c>
      <c r="AK281" s="195" t="s">
        <v>668</v>
      </c>
      <c r="AL281" s="141" t="e">
        <f t="shared" si="171"/>
        <v>#VALUE!</v>
      </c>
      <c r="AM281" s="173">
        <v>2</v>
      </c>
      <c r="AN281" s="178">
        <f t="shared" si="172"/>
        <v>172.8424</v>
      </c>
      <c r="AO281" s="198" t="e">
        <f t="shared" si="119"/>
        <v>#VALUE!</v>
      </c>
      <c r="AP281" s="199" t="e">
        <f t="shared" si="120"/>
        <v>#VALUE!</v>
      </c>
      <c r="AQ281" s="141">
        <f t="shared" ca="1" si="121"/>
        <v>578</v>
      </c>
      <c r="AR281" s="200" t="e">
        <f t="shared" ca="1" si="122"/>
        <v>#VALUE!</v>
      </c>
      <c r="AS281" s="200" t="e">
        <f t="shared" ca="1" si="123"/>
        <v>#VALUE!</v>
      </c>
      <c r="AT281" s="201">
        <f t="shared" si="124"/>
        <v>0.85</v>
      </c>
      <c r="AU281" s="203" t="e">
        <f t="shared" ca="1" si="114"/>
        <v>#VALUE!</v>
      </c>
    </row>
    <row r="282" spans="1:47" ht="120.75" hidden="1" thickBot="1" x14ac:dyDescent="0.3">
      <c r="A282" s="39"/>
      <c r="B282" s="39" t="s">
        <v>32</v>
      </c>
      <c r="C282" s="32" t="s">
        <v>134</v>
      </c>
      <c r="D282" s="32" t="s">
        <v>353</v>
      </c>
      <c r="E282" s="32" t="s">
        <v>33</v>
      </c>
      <c r="F282" s="33" t="s">
        <v>145</v>
      </c>
      <c r="G282" s="49">
        <v>339154029</v>
      </c>
      <c r="H282" s="34" t="s">
        <v>146</v>
      </c>
      <c r="I282" s="79" t="s">
        <v>416</v>
      </c>
      <c r="J282" s="20">
        <v>0</v>
      </c>
      <c r="K282" s="20">
        <v>3250</v>
      </c>
      <c r="L282" s="46">
        <f t="shared" si="166"/>
        <v>3.25</v>
      </c>
      <c r="M282" s="36">
        <v>3</v>
      </c>
      <c r="N282" s="37">
        <v>29145742</v>
      </c>
      <c r="O282" s="37">
        <v>1305867</v>
      </c>
      <c r="P282" s="38">
        <f t="shared" si="167"/>
        <v>30451609</v>
      </c>
      <c r="Q282" s="72">
        <v>24564023.395</v>
      </c>
      <c r="R282" s="72">
        <v>1130084.4580000001</v>
      </c>
      <c r="S282" s="72">
        <f>Q282+R282</f>
        <v>25694107.853</v>
      </c>
      <c r="T282" s="39">
        <v>531265.15</v>
      </c>
      <c r="U282" s="137">
        <f t="shared" si="173"/>
        <v>26225373.002999999</v>
      </c>
      <c r="V282" s="73">
        <v>43615</v>
      </c>
      <c r="W282" s="73">
        <v>43628</v>
      </c>
      <c r="X282" s="73">
        <v>43634</v>
      </c>
      <c r="Y282" s="210" t="s">
        <v>612</v>
      </c>
      <c r="Z282" s="73"/>
      <c r="AA282" s="73">
        <v>43993</v>
      </c>
      <c r="AB282" s="41">
        <v>0.3</v>
      </c>
      <c r="AC282" s="39">
        <v>0</v>
      </c>
      <c r="AD282" s="39">
        <v>0</v>
      </c>
      <c r="AE282" s="39">
        <f t="shared" si="177"/>
        <v>0</v>
      </c>
      <c r="AF282" s="39">
        <v>0</v>
      </c>
      <c r="AG282" s="39">
        <v>0</v>
      </c>
      <c r="AH282" s="39">
        <f t="shared" si="178"/>
        <v>0</v>
      </c>
      <c r="AI282" s="39">
        <f t="shared" si="174"/>
        <v>0</v>
      </c>
      <c r="AJ282" s="41">
        <f>AI282/U282</f>
        <v>0</v>
      </c>
      <c r="AK282" s="172" t="s">
        <v>669</v>
      </c>
      <c r="AL282" s="141" t="e">
        <f t="shared" si="171"/>
        <v>#VALUE!</v>
      </c>
      <c r="AM282" s="173">
        <v>3</v>
      </c>
      <c r="AN282" s="178">
        <f t="shared" si="172"/>
        <v>259.2636</v>
      </c>
      <c r="AO282" s="198" t="e">
        <f t="shared" si="119"/>
        <v>#VALUE!</v>
      </c>
      <c r="AP282" s="199" t="e">
        <f t="shared" si="120"/>
        <v>#VALUE!</v>
      </c>
      <c r="AQ282" s="141">
        <f t="shared" ca="1" si="121"/>
        <v>578</v>
      </c>
      <c r="AR282" s="200" t="e">
        <f t="shared" ca="1" si="122"/>
        <v>#VALUE!</v>
      </c>
      <c r="AS282" s="200" t="e">
        <f t="shared" ca="1" si="123"/>
        <v>#VALUE!</v>
      </c>
      <c r="AT282" s="201">
        <f t="shared" si="124"/>
        <v>0.3</v>
      </c>
      <c r="AU282" s="203" t="e">
        <f t="shared" ca="1" si="114"/>
        <v>#VALUE!</v>
      </c>
    </row>
    <row r="283" spans="1:47" ht="72.75" hidden="1" thickBot="1" x14ac:dyDescent="0.3">
      <c r="A283" s="39"/>
      <c r="B283" s="166" t="s">
        <v>514</v>
      </c>
      <c r="C283" s="32" t="s">
        <v>134</v>
      </c>
      <c r="D283" s="32" t="s">
        <v>353</v>
      </c>
      <c r="E283" s="32" t="s">
        <v>33</v>
      </c>
      <c r="F283" s="50" t="s">
        <v>547</v>
      </c>
      <c r="G283" s="59">
        <v>339154027</v>
      </c>
      <c r="H283" s="60" t="s">
        <v>521</v>
      </c>
      <c r="I283" s="79" t="s">
        <v>416</v>
      </c>
      <c r="J283" s="52">
        <v>1300</v>
      </c>
      <c r="K283" s="52">
        <v>2120</v>
      </c>
      <c r="L283" s="46">
        <f t="shared" si="166"/>
        <v>0.82</v>
      </c>
      <c r="M283" s="51">
        <v>2</v>
      </c>
      <c r="N283" s="45">
        <v>7630923</v>
      </c>
      <c r="O283" s="45">
        <v>211222</v>
      </c>
      <c r="P283" s="133">
        <f>O283+N283</f>
        <v>7842145</v>
      </c>
      <c r="Q283" s="72">
        <v>7057930.5</v>
      </c>
      <c r="R283" s="72"/>
      <c r="S283" s="39">
        <f t="shared" ref="S283" si="180">Q283+R283</f>
        <v>7057930.5</v>
      </c>
      <c r="T283" s="39"/>
      <c r="U283" s="39"/>
      <c r="V283" s="73">
        <v>43885</v>
      </c>
      <c r="W283" s="73">
        <v>43894</v>
      </c>
      <c r="X283" s="73">
        <v>43900</v>
      </c>
      <c r="Y283" s="73">
        <v>44083</v>
      </c>
      <c r="Z283" s="40"/>
      <c r="AA283" s="73">
        <v>44195</v>
      </c>
      <c r="AB283" s="41">
        <v>0.2</v>
      </c>
      <c r="AC283" s="39"/>
      <c r="AD283" s="39"/>
      <c r="AE283" s="39"/>
      <c r="AF283" s="39"/>
      <c r="AG283" s="39"/>
      <c r="AH283" s="39"/>
      <c r="AI283" s="39"/>
      <c r="AJ283" s="42"/>
      <c r="AK283" s="211"/>
      <c r="AL283" s="141"/>
      <c r="AM283" s="173">
        <v>3</v>
      </c>
      <c r="AN283" s="178">
        <f t="shared" si="172"/>
        <v>259.2636</v>
      </c>
      <c r="AO283" s="198"/>
      <c r="AP283" s="199"/>
      <c r="AQ283" s="141"/>
      <c r="AR283" s="200"/>
      <c r="AS283" s="200"/>
      <c r="AT283" s="201">
        <f t="shared" si="124"/>
        <v>0.2</v>
      </c>
      <c r="AU283" s="203">
        <f t="shared" ref="AU283:AU348" si="181">AS283-AT283</f>
        <v>-0.2</v>
      </c>
    </row>
    <row r="284" spans="1:47" ht="105.75" hidden="1" thickBot="1" x14ac:dyDescent="0.3">
      <c r="A284" s="39"/>
      <c r="B284" s="166" t="s">
        <v>514</v>
      </c>
      <c r="C284" s="220" t="s">
        <v>134</v>
      </c>
      <c r="D284" s="220" t="s">
        <v>353</v>
      </c>
      <c r="E284" s="220" t="s">
        <v>578</v>
      </c>
      <c r="F284" s="223" t="s">
        <v>583</v>
      </c>
      <c r="G284" s="221">
        <v>339154027</v>
      </c>
      <c r="H284" s="222" t="s">
        <v>585</v>
      </c>
      <c r="I284" s="233"/>
      <c r="J284" s="207">
        <v>0</v>
      </c>
      <c r="K284" s="207">
        <v>1500</v>
      </c>
      <c r="L284" s="207">
        <f t="shared" si="166"/>
        <v>1.5</v>
      </c>
      <c r="M284" s="226"/>
      <c r="N284" s="227"/>
      <c r="O284" s="227"/>
      <c r="P284" s="228">
        <v>630474</v>
      </c>
      <c r="Q284" s="167"/>
      <c r="R284" s="167"/>
      <c r="S284" s="131"/>
      <c r="T284" s="131"/>
      <c r="U284" s="167"/>
      <c r="V284" s="40"/>
      <c r="W284" s="40"/>
      <c r="X284" s="40"/>
      <c r="Y284" s="40"/>
      <c r="Z284" s="40"/>
      <c r="AA284" s="40"/>
      <c r="AB284" s="41"/>
      <c r="AC284" s="39"/>
      <c r="AD284" s="39"/>
      <c r="AE284" s="39"/>
      <c r="AF284" s="39"/>
      <c r="AG284" s="39"/>
      <c r="AH284" s="39"/>
      <c r="AI284" s="39"/>
      <c r="AJ284" s="42"/>
      <c r="AK284" s="172" t="s">
        <v>766</v>
      </c>
      <c r="AL284" s="141"/>
      <c r="AM284" s="173"/>
      <c r="AN284" s="178"/>
      <c r="AO284" s="198"/>
      <c r="AP284" s="199"/>
      <c r="AQ284" s="141"/>
      <c r="AR284" s="200"/>
      <c r="AS284" s="200"/>
      <c r="AT284" s="201"/>
      <c r="AU284" s="203"/>
    </row>
    <row r="285" spans="1:47" ht="105.75" hidden="1" thickBot="1" x14ac:dyDescent="0.3">
      <c r="A285" s="39"/>
      <c r="B285" s="166" t="s">
        <v>514</v>
      </c>
      <c r="C285" s="220" t="s">
        <v>134</v>
      </c>
      <c r="D285" s="220" t="s">
        <v>353</v>
      </c>
      <c r="E285" s="220" t="s">
        <v>578</v>
      </c>
      <c r="F285" s="223" t="s">
        <v>584</v>
      </c>
      <c r="G285" s="221">
        <v>339152003</v>
      </c>
      <c r="H285" s="222" t="s">
        <v>586</v>
      </c>
      <c r="I285" s="233"/>
      <c r="J285" s="207">
        <v>0</v>
      </c>
      <c r="K285" s="207">
        <v>1000</v>
      </c>
      <c r="L285" s="207">
        <f t="shared" ref="L285" si="182">(K285-J285)/1000</f>
        <v>1</v>
      </c>
      <c r="M285" s="226"/>
      <c r="N285" s="227"/>
      <c r="O285" s="227"/>
      <c r="P285" s="228">
        <v>420383</v>
      </c>
      <c r="Q285" s="167"/>
      <c r="R285" s="167"/>
      <c r="S285" s="131"/>
      <c r="T285" s="131"/>
      <c r="U285" s="167"/>
      <c r="V285" s="40"/>
      <c r="W285" s="40"/>
      <c r="X285" s="40"/>
      <c r="Y285" s="40"/>
      <c r="Z285" s="40"/>
      <c r="AA285" s="40"/>
      <c r="AB285" s="41"/>
      <c r="AC285" s="39"/>
      <c r="AD285" s="39"/>
      <c r="AE285" s="39"/>
      <c r="AF285" s="39"/>
      <c r="AG285" s="39"/>
      <c r="AH285" s="39"/>
      <c r="AI285" s="39"/>
      <c r="AJ285" s="42"/>
      <c r="AK285" s="172" t="s">
        <v>766</v>
      </c>
      <c r="AL285" s="141"/>
      <c r="AM285" s="173"/>
      <c r="AN285" s="178"/>
      <c r="AO285" s="198"/>
      <c r="AP285" s="199"/>
      <c r="AQ285" s="141"/>
      <c r="AR285" s="200"/>
      <c r="AS285" s="200"/>
      <c r="AT285" s="201"/>
      <c r="AU285" s="203"/>
    </row>
    <row r="286" spans="1:47" ht="144.75" hidden="1" thickBot="1" x14ac:dyDescent="0.3">
      <c r="A286" s="39"/>
      <c r="B286" s="166" t="s">
        <v>514</v>
      </c>
      <c r="C286" s="32" t="s">
        <v>134</v>
      </c>
      <c r="D286" s="32" t="s">
        <v>353</v>
      </c>
      <c r="E286" s="32" t="s">
        <v>33</v>
      </c>
      <c r="F286" s="50" t="s">
        <v>523</v>
      </c>
      <c r="G286" s="59">
        <v>339154032</v>
      </c>
      <c r="H286" s="60" t="s">
        <v>522</v>
      </c>
      <c r="I286" s="79" t="s">
        <v>416</v>
      </c>
      <c r="J286" s="52">
        <v>700</v>
      </c>
      <c r="K286" s="52">
        <v>3340</v>
      </c>
      <c r="L286" s="52">
        <f>(K286-J286)/1000</f>
        <v>2.64</v>
      </c>
      <c r="M286" s="51">
        <f>8+14.96+10.13+10.13</f>
        <v>43.220000000000006</v>
      </c>
      <c r="N286" s="45">
        <v>29816655</v>
      </c>
      <c r="O286" s="45">
        <v>13631951</v>
      </c>
      <c r="P286" s="133">
        <f>O286+N286</f>
        <v>43448606</v>
      </c>
      <c r="Q286" s="72">
        <v>38202193.5</v>
      </c>
      <c r="R286" s="72"/>
      <c r="S286" s="39">
        <f t="shared" ref="S286" si="183">Q286+R286</f>
        <v>38202193.5</v>
      </c>
      <c r="T286" s="39"/>
      <c r="U286" s="39"/>
      <c r="V286" s="73">
        <v>43947</v>
      </c>
      <c r="W286" s="73">
        <v>43950</v>
      </c>
      <c r="X286" s="73">
        <v>43956</v>
      </c>
      <c r="Y286" s="73">
        <v>44320</v>
      </c>
      <c r="Z286" s="40"/>
      <c r="AA286" s="73">
        <v>45777</v>
      </c>
      <c r="AB286" s="41">
        <v>0</v>
      </c>
      <c r="AC286" s="39"/>
      <c r="AD286" s="39"/>
      <c r="AE286" s="39"/>
      <c r="AF286" s="39"/>
      <c r="AG286" s="39"/>
      <c r="AH286" s="39"/>
      <c r="AI286" s="39"/>
      <c r="AJ286" s="42"/>
      <c r="AK286" s="172" t="s">
        <v>600</v>
      </c>
      <c r="AL286" s="141"/>
      <c r="AM286" s="173">
        <v>2</v>
      </c>
      <c r="AN286" s="178">
        <f t="shared" si="172"/>
        <v>172.8424</v>
      </c>
      <c r="AO286" s="198"/>
      <c r="AP286" s="199"/>
      <c r="AQ286" s="141"/>
      <c r="AR286" s="200"/>
      <c r="AS286" s="200"/>
      <c r="AT286" s="201"/>
      <c r="AU286" s="203">
        <f t="shared" si="181"/>
        <v>0</v>
      </c>
    </row>
    <row r="287" spans="1:47" ht="24.75" hidden="1" thickBot="1" x14ac:dyDescent="0.3">
      <c r="A287" s="39"/>
      <c r="B287" s="39"/>
      <c r="C287" s="32" t="s">
        <v>134</v>
      </c>
      <c r="D287" s="32" t="s">
        <v>332</v>
      </c>
      <c r="E287" s="32" t="s">
        <v>33</v>
      </c>
      <c r="F287" s="33"/>
      <c r="G287" s="49">
        <v>339584061</v>
      </c>
      <c r="H287" s="34" t="s">
        <v>333</v>
      </c>
      <c r="I287" s="40"/>
      <c r="J287" s="20"/>
      <c r="K287" s="20"/>
      <c r="L287" s="46"/>
      <c r="M287" s="36"/>
      <c r="N287" s="37"/>
      <c r="O287" s="37"/>
      <c r="P287" s="38"/>
      <c r="Q287" s="40"/>
      <c r="R287" s="40"/>
      <c r="S287" s="39"/>
      <c r="T287" s="39"/>
      <c r="U287" s="40"/>
      <c r="V287" s="40"/>
      <c r="W287" s="40"/>
      <c r="X287" s="40"/>
      <c r="Y287" s="40"/>
      <c r="Z287" s="40"/>
      <c r="AA287" s="40"/>
      <c r="AB287" s="41"/>
      <c r="AC287" s="39"/>
      <c r="AD287" s="39"/>
      <c r="AE287" s="39"/>
      <c r="AF287" s="39"/>
      <c r="AG287" s="39"/>
      <c r="AH287" s="39"/>
      <c r="AI287" s="39"/>
      <c r="AJ287" s="42"/>
      <c r="AK287" s="16"/>
      <c r="AL287" s="141"/>
      <c r="AM287" s="173">
        <v>3</v>
      </c>
      <c r="AN287" s="178">
        <f t="shared" si="172"/>
        <v>259.2636</v>
      </c>
      <c r="AO287" s="198"/>
      <c r="AP287" s="199"/>
      <c r="AQ287" s="141"/>
      <c r="AR287" s="200"/>
      <c r="AS287" s="200"/>
      <c r="AT287" s="201"/>
      <c r="AU287" s="203">
        <f t="shared" si="181"/>
        <v>0</v>
      </c>
    </row>
    <row r="288" spans="1:47" ht="24.75" hidden="1" thickBot="1" x14ac:dyDescent="0.3">
      <c r="A288" s="39"/>
      <c r="B288" s="39"/>
      <c r="C288" s="32" t="s">
        <v>134</v>
      </c>
      <c r="D288" s="32" t="s">
        <v>332</v>
      </c>
      <c r="E288" s="32" t="s">
        <v>33</v>
      </c>
      <c r="F288" s="33"/>
      <c r="G288" s="49">
        <v>339585035</v>
      </c>
      <c r="H288" s="34" t="s">
        <v>334</v>
      </c>
      <c r="I288" s="40"/>
      <c r="J288" s="20"/>
      <c r="K288" s="20"/>
      <c r="L288" s="46"/>
      <c r="M288" s="36"/>
      <c r="N288" s="37"/>
      <c r="O288" s="37"/>
      <c r="P288" s="38"/>
      <c r="Q288" s="40"/>
      <c r="R288" s="40"/>
      <c r="S288" s="39"/>
      <c r="T288" s="39"/>
      <c r="U288" s="40"/>
      <c r="V288" s="40"/>
      <c r="W288" s="40"/>
      <c r="X288" s="40"/>
      <c r="Y288" s="40"/>
      <c r="Z288" s="40"/>
      <c r="AA288" s="40"/>
      <c r="AB288" s="41"/>
      <c r="AC288" s="39"/>
      <c r="AD288" s="39"/>
      <c r="AE288" s="39"/>
      <c r="AF288" s="39"/>
      <c r="AG288" s="39"/>
      <c r="AH288" s="39"/>
      <c r="AI288" s="39"/>
      <c r="AJ288" s="42"/>
      <c r="AK288" s="16"/>
      <c r="AL288" s="141"/>
      <c r="AM288" s="173">
        <v>3</v>
      </c>
      <c r="AN288" s="178">
        <f t="shared" si="172"/>
        <v>259.2636</v>
      </c>
      <c r="AO288" s="198"/>
      <c r="AP288" s="199"/>
      <c r="AQ288" s="141"/>
      <c r="AR288" s="200"/>
      <c r="AS288" s="200"/>
      <c r="AT288" s="201"/>
      <c r="AU288" s="203">
        <f t="shared" si="181"/>
        <v>0</v>
      </c>
    </row>
    <row r="289" spans="1:47" ht="120.75" hidden="1" thickBot="1" x14ac:dyDescent="0.3">
      <c r="A289" s="39"/>
      <c r="B289" s="166" t="s">
        <v>514</v>
      </c>
      <c r="C289" s="32" t="s">
        <v>134</v>
      </c>
      <c r="D289" s="32" t="s">
        <v>332</v>
      </c>
      <c r="E289" s="32" t="s">
        <v>33</v>
      </c>
      <c r="F289" s="50" t="s">
        <v>519</v>
      </c>
      <c r="G289" s="59">
        <v>339585030</v>
      </c>
      <c r="H289" s="60" t="s">
        <v>520</v>
      </c>
      <c r="I289" s="71" t="s">
        <v>601</v>
      </c>
      <c r="J289" s="52">
        <v>3150</v>
      </c>
      <c r="K289" s="52">
        <v>6240</v>
      </c>
      <c r="L289" s="52">
        <f>(K289-J289)/1000</f>
        <v>3.09</v>
      </c>
      <c r="M289" s="51">
        <f>10.05+9.32+2</f>
        <v>21.37</v>
      </c>
      <c r="N289" s="45">
        <v>41239211</v>
      </c>
      <c r="O289" s="45">
        <v>7541224</v>
      </c>
      <c r="P289" s="133">
        <f>O289+N289</f>
        <v>48780435</v>
      </c>
      <c r="Q289" s="72">
        <v>40250008.289999999</v>
      </c>
      <c r="R289" s="72"/>
      <c r="S289" s="39">
        <f t="shared" ref="S289" si="184">Q289+R289</f>
        <v>40250008.289999999</v>
      </c>
      <c r="T289" s="39"/>
      <c r="U289" s="39"/>
      <c r="V289" s="73">
        <v>43947</v>
      </c>
      <c r="W289" s="73">
        <v>43964</v>
      </c>
      <c r="X289" s="73">
        <v>43970</v>
      </c>
      <c r="Y289" s="73">
        <v>44334</v>
      </c>
      <c r="Z289" s="40"/>
      <c r="AA289" s="73">
        <v>44413</v>
      </c>
      <c r="AB289" s="41">
        <v>0.1</v>
      </c>
      <c r="AC289" s="39"/>
      <c r="AD289" s="39"/>
      <c r="AE289" s="39"/>
      <c r="AF289" s="39"/>
      <c r="AG289" s="39"/>
      <c r="AH289" s="39"/>
      <c r="AI289" s="39"/>
      <c r="AJ289" s="42"/>
      <c r="AK289" s="172"/>
      <c r="AL289" s="141"/>
      <c r="AM289" s="173">
        <v>3</v>
      </c>
      <c r="AN289" s="178">
        <f t="shared" si="172"/>
        <v>259.2636</v>
      </c>
      <c r="AO289" s="198"/>
      <c r="AP289" s="199"/>
      <c r="AQ289" s="141"/>
      <c r="AR289" s="200"/>
      <c r="AS289" s="200"/>
      <c r="AT289" s="201"/>
      <c r="AU289" s="203">
        <f t="shared" si="181"/>
        <v>0</v>
      </c>
    </row>
    <row r="290" spans="1:47" ht="24.75" hidden="1" thickBot="1" x14ac:dyDescent="0.3">
      <c r="A290" s="39"/>
      <c r="B290" s="39"/>
      <c r="C290" s="32" t="s">
        <v>134</v>
      </c>
      <c r="D290" s="32" t="s">
        <v>332</v>
      </c>
      <c r="E290" s="32" t="s">
        <v>33</v>
      </c>
      <c r="F290" s="33"/>
      <c r="G290" s="49">
        <v>339584060</v>
      </c>
      <c r="H290" s="34" t="s">
        <v>335</v>
      </c>
      <c r="I290" s="40"/>
      <c r="J290" s="20"/>
      <c r="K290" s="20"/>
      <c r="L290" s="46"/>
      <c r="M290" s="36"/>
      <c r="N290" s="37"/>
      <c r="O290" s="37"/>
      <c r="P290" s="38"/>
      <c r="Q290" s="40"/>
      <c r="R290" s="40"/>
      <c r="S290" s="39"/>
      <c r="T290" s="39"/>
      <c r="U290" s="40"/>
      <c r="V290" s="40"/>
      <c r="W290" s="40"/>
      <c r="X290" s="40"/>
      <c r="Y290" s="40"/>
      <c r="Z290" s="40"/>
      <c r="AA290" s="40"/>
      <c r="AB290" s="41"/>
      <c r="AC290" s="39"/>
      <c r="AD290" s="39"/>
      <c r="AE290" s="39"/>
      <c r="AF290" s="39"/>
      <c r="AG290" s="39"/>
      <c r="AH290" s="39"/>
      <c r="AI290" s="39"/>
      <c r="AJ290" s="42"/>
      <c r="AK290" s="16"/>
      <c r="AL290" s="141"/>
      <c r="AM290" s="173">
        <v>2</v>
      </c>
      <c r="AN290" s="178">
        <f t="shared" si="172"/>
        <v>172.8424</v>
      </c>
      <c r="AO290" s="198"/>
      <c r="AP290" s="199"/>
      <c r="AQ290" s="141"/>
      <c r="AR290" s="200"/>
      <c r="AS290" s="200"/>
      <c r="AT290" s="201"/>
      <c r="AU290" s="203">
        <f t="shared" si="181"/>
        <v>0</v>
      </c>
    </row>
    <row r="291" spans="1:47" ht="36.75" hidden="1" thickBot="1" x14ac:dyDescent="0.3">
      <c r="A291" s="39"/>
      <c r="B291" s="39"/>
      <c r="C291" s="32" t="s">
        <v>134</v>
      </c>
      <c r="D291" s="32" t="s">
        <v>336</v>
      </c>
      <c r="E291" s="32" t="s">
        <v>33</v>
      </c>
      <c r="F291" s="33"/>
      <c r="G291" s="49">
        <v>339075096</v>
      </c>
      <c r="H291" s="34" t="s">
        <v>337</v>
      </c>
      <c r="I291" s="40"/>
      <c r="J291" s="20"/>
      <c r="K291" s="20"/>
      <c r="L291" s="46"/>
      <c r="M291" s="36"/>
      <c r="N291" s="37"/>
      <c r="O291" s="37"/>
      <c r="P291" s="38"/>
      <c r="Q291" s="40"/>
      <c r="R291" s="40"/>
      <c r="S291" s="39"/>
      <c r="T291" s="39"/>
      <c r="U291" s="40"/>
      <c r="V291" s="40"/>
      <c r="W291" s="40"/>
      <c r="X291" s="40"/>
      <c r="Y291" s="40"/>
      <c r="Z291" s="40"/>
      <c r="AA291" s="40"/>
      <c r="AB291" s="41"/>
      <c r="AC291" s="39"/>
      <c r="AD291" s="39"/>
      <c r="AE291" s="39"/>
      <c r="AF291" s="39"/>
      <c r="AG291" s="39"/>
      <c r="AH291" s="39"/>
      <c r="AI291" s="39"/>
      <c r="AJ291" s="42"/>
      <c r="AK291" s="16"/>
      <c r="AL291" s="141"/>
      <c r="AM291" s="173">
        <v>2</v>
      </c>
      <c r="AN291" s="178">
        <f t="shared" si="172"/>
        <v>172.8424</v>
      </c>
      <c r="AO291" s="198"/>
      <c r="AP291" s="199"/>
      <c r="AQ291" s="141"/>
      <c r="AR291" s="200"/>
      <c r="AS291" s="200"/>
      <c r="AT291" s="201"/>
      <c r="AU291" s="203">
        <f t="shared" si="181"/>
        <v>0</v>
      </c>
    </row>
    <row r="292" spans="1:47" ht="15.75" hidden="1" thickBot="1" x14ac:dyDescent="0.3">
      <c r="A292" s="39"/>
      <c r="B292" s="39"/>
      <c r="C292" s="32" t="s">
        <v>134</v>
      </c>
      <c r="D292" s="32" t="s">
        <v>336</v>
      </c>
      <c r="E292" s="32" t="s">
        <v>33</v>
      </c>
      <c r="F292" s="33"/>
      <c r="G292" s="49">
        <v>339074011</v>
      </c>
      <c r="H292" s="34" t="s">
        <v>338</v>
      </c>
      <c r="I292" s="40"/>
      <c r="J292" s="20"/>
      <c r="K292" s="20"/>
      <c r="L292" s="46"/>
      <c r="M292" s="36"/>
      <c r="N292" s="37"/>
      <c r="O292" s="37"/>
      <c r="P292" s="38"/>
      <c r="Q292" s="40"/>
      <c r="R292" s="40"/>
      <c r="S292" s="39"/>
      <c r="T292" s="39"/>
      <c r="U292" s="40"/>
      <c r="V292" s="40"/>
      <c r="W292" s="40"/>
      <c r="X292" s="40"/>
      <c r="Y292" s="40"/>
      <c r="Z292" s="40"/>
      <c r="AA292" s="40"/>
      <c r="AB292" s="41"/>
      <c r="AC292" s="39"/>
      <c r="AD292" s="39"/>
      <c r="AE292" s="39"/>
      <c r="AF292" s="39"/>
      <c r="AG292" s="39"/>
      <c r="AH292" s="39"/>
      <c r="AI292" s="39"/>
      <c r="AJ292" s="42"/>
      <c r="AK292" s="16"/>
      <c r="AL292" s="141"/>
      <c r="AM292" s="173">
        <v>3</v>
      </c>
      <c r="AN292" s="178">
        <f t="shared" si="172"/>
        <v>259.2636</v>
      </c>
      <c r="AO292" s="198"/>
      <c r="AP292" s="199"/>
      <c r="AQ292" s="141"/>
      <c r="AR292" s="200"/>
      <c r="AS292" s="200"/>
      <c r="AT292" s="201"/>
      <c r="AU292" s="203">
        <f t="shared" si="181"/>
        <v>0</v>
      </c>
    </row>
    <row r="293" spans="1:47" ht="36.75" hidden="1" thickBot="1" x14ac:dyDescent="0.3">
      <c r="A293" s="39"/>
      <c r="B293" s="39"/>
      <c r="C293" s="32" t="s">
        <v>134</v>
      </c>
      <c r="D293" s="32" t="s">
        <v>140</v>
      </c>
      <c r="E293" s="32" t="s">
        <v>33</v>
      </c>
      <c r="F293" s="33"/>
      <c r="G293" s="49">
        <v>339615106</v>
      </c>
      <c r="H293" s="34" t="s">
        <v>339</v>
      </c>
      <c r="I293" s="40"/>
      <c r="J293" s="20"/>
      <c r="K293" s="20"/>
      <c r="L293" s="46"/>
      <c r="M293" s="36"/>
      <c r="N293" s="37"/>
      <c r="O293" s="37"/>
      <c r="P293" s="38"/>
      <c r="Q293" s="40"/>
      <c r="R293" s="40"/>
      <c r="S293" s="39"/>
      <c r="T293" s="39"/>
      <c r="U293" s="40"/>
      <c r="V293" s="40"/>
      <c r="W293" s="40"/>
      <c r="X293" s="40"/>
      <c r="Y293" s="40"/>
      <c r="Z293" s="40"/>
      <c r="AA293" s="40"/>
      <c r="AB293" s="41"/>
      <c r="AC293" s="39"/>
      <c r="AD293" s="39"/>
      <c r="AE293" s="39"/>
      <c r="AF293" s="39"/>
      <c r="AG293" s="39"/>
      <c r="AH293" s="39"/>
      <c r="AI293" s="39"/>
      <c r="AJ293" s="42"/>
      <c r="AK293" s="16"/>
      <c r="AL293" s="141"/>
      <c r="AM293" s="173">
        <v>1.9</v>
      </c>
      <c r="AN293" s="178">
        <f t="shared" si="172"/>
        <v>164.20027999999999</v>
      </c>
      <c r="AO293" s="198"/>
      <c r="AP293" s="199"/>
      <c r="AQ293" s="141"/>
      <c r="AR293" s="200"/>
      <c r="AS293" s="200"/>
      <c r="AT293" s="201"/>
      <c r="AU293" s="203">
        <f t="shared" si="181"/>
        <v>0</v>
      </c>
    </row>
    <row r="294" spans="1:47" ht="24.75" hidden="1" thickBot="1" x14ac:dyDescent="0.3">
      <c r="A294" s="39"/>
      <c r="B294" s="39"/>
      <c r="C294" s="32" t="s">
        <v>134</v>
      </c>
      <c r="D294" s="32" t="s">
        <v>140</v>
      </c>
      <c r="E294" s="32" t="s">
        <v>33</v>
      </c>
      <c r="F294" s="33"/>
      <c r="G294" s="49">
        <v>339614111</v>
      </c>
      <c r="H294" s="34" t="s">
        <v>340</v>
      </c>
      <c r="I294" s="40"/>
      <c r="J294" s="20"/>
      <c r="K294" s="20"/>
      <c r="L294" s="46"/>
      <c r="M294" s="36"/>
      <c r="N294" s="37"/>
      <c r="O294" s="37"/>
      <c r="P294" s="38"/>
      <c r="Q294" s="40"/>
      <c r="R294" s="40"/>
      <c r="S294" s="39"/>
      <c r="T294" s="39"/>
      <c r="U294" s="40"/>
      <c r="V294" s="40"/>
      <c r="W294" s="40"/>
      <c r="X294" s="40"/>
      <c r="Y294" s="40"/>
      <c r="Z294" s="40"/>
      <c r="AA294" s="40"/>
      <c r="AB294" s="41"/>
      <c r="AC294" s="39"/>
      <c r="AD294" s="39"/>
      <c r="AE294" s="39"/>
      <c r="AF294" s="39"/>
      <c r="AG294" s="39"/>
      <c r="AH294" s="39"/>
      <c r="AI294" s="39"/>
      <c r="AJ294" s="42"/>
      <c r="AK294" s="16"/>
      <c r="AL294" s="141"/>
      <c r="AM294" s="173">
        <v>1</v>
      </c>
      <c r="AN294" s="178">
        <f t="shared" si="172"/>
        <v>86.421199999999999</v>
      </c>
      <c r="AO294" s="198"/>
      <c r="AP294" s="199"/>
      <c r="AQ294" s="141"/>
      <c r="AR294" s="200"/>
      <c r="AS294" s="200"/>
      <c r="AT294" s="201"/>
      <c r="AU294" s="203">
        <f t="shared" si="181"/>
        <v>0</v>
      </c>
    </row>
    <row r="295" spans="1:47" ht="24.75" hidden="1" thickBot="1" x14ac:dyDescent="0.3">
      <c r="A295" s="39"/>
      <c r="B295" s="39"/>
      <c r="C295" s="32" t="s">
        <v>134</v>
      </c>
      <c r="D295" s="32" t="s">
        <v>140</v>
      </c>
      <c r="E295" s="32" t="s">
        <v>33</v>
      </c>
      <c r="F295" s="33"/>
      <c r="G295" s="49">
        <v>339615108</v>
      </c>
      <c r="H295" s="34" t="s">
        <v>341</v>
      </c>
      <c r="I295" s="40"/>
      <c r="J295" s="20"/>
      <c r="K295" s="20"/>
      <c r="L295" s="46"/>
      <c r="M295" s="36"/>
      <c r="N295" s="37"/>
      <c r="O295" s="37"/>
      <c r="P295" s="38"/>
      <c r="Q295" s="40"/>
      <c r="R295" s="40"/>
      <c r="S295" s="39"/>
      <c r="T295" s="39"/>
      <c r="U295" s="40"/>
      <c r="V295" s="40"/>
      <c r="W295" s="40"/>
      <c r="X295" s="40"/>
      <c r="Y295" s="40"/>
      <c r="Z295" s="40"/>
      <c r="AA295" s="40"/>
      <c r="AB295" s="41"/>
      <c r="AC295" s="39"/>
      <c r="AD295" s="39"/>
      <c r="AE295" s="39"/>
      <c r="AF295" s="39"/>
      <c r="AG295" s="39"/>
      <c r="AH295" s="39"/>
      <c r="AI295" s="39"/>
      <c r="AJ295" s="42"/>
      <c r="AK295" s="16"/>
      <c r="AL295" s="141"/>
      <c r="AM295" s="173">
        <v>2</v>
      </c>
      <c r="AN295" s="178">
        <f t="shared" si="172"/>
        <v>172.8424</v>
      </c>
      <c r="AO295" s="198"/>
      <c r="AP295" s="199"/>
      <c r="AQ295" s="141"/>
      <c r="AR295" s="200"/>
      <c r="AS295" s="200"/>
      <c r="AT295" s="201"/>
      <c r="AU295" s="203">
        <f t="shared" si="181"/>
        <v>0</v>
      </c>
    </row>
    <row r="296" spans="1:47" ht="24.75" hidden="1" thickBot="1" x14ac:dyDescent="0.3">
      <c r="A296" s="39"/>
      <c r="B296" s="39"/>
      <c r="C296" s="32" t="s">
        <v>134</v>
      </c>
      <c r="D296" s="32" t="s">
        <v>140</v>
      </c>
      <c r="E296" s="32" t="s">
        <v>33</v>
      </c>
      <c r="F296" s="33"/>
      <c r="G296" s="59">
        <v>339615107</v>
      </c>
      <c r="H296" s="60" t="s">
        <v>342</v>
      </c>
      <c r="I296" s="40"/>
      <c r="J296" s="20"/>
      <c r="K296" s="20"/>
      <c r="L296" s="46"/>
      <c r="M296" s="36"/>
      <c r="N296" s="37"/>
      <c r="O296" s="37"/>
      <c r="P296" s="38"/>
      <c r="Q296" s="40"/>
      <c r="R296" s="40"/>
      <c r="S296" s="39"/>
      <c r="T296" s="39"/>
      <c r="U296" s="40"/>
      <c r="V296" s="40"/>
      <c r="W296" s="40"/>
      <c r="X296" s="40"/>
      <c r="Y296" s="40"/>
      <c r="Z296" s="40"/>
      <c r="AA296" s="40"/>
      <c r="AB296" s="41"/>
      <c r="AC296" s="39"/>
      <c r="AD296" s="39"/>
      <c r="AE296" s="39"/>
      <c r="AF296" s="39"/>
      <c r="AG296" s="39"/>
      <c r="AH296" s="39"/>
      <c r="AI296" s="39"/>
      <c r="AJ296" s="42"/>
      <c r="AK296" s="16"/>
      <c r="AL296" s="141"/>
      <c r="AM296" s="180">
        <v>1.3</v>
      </c>
      <c r="AN296" s="183">
        <f t="shared" si="172"/>
        <v>112.34756</v>
      </c>
      <c r="AO296" s="198"/>
      <c r="AP296" s="199"/>
      <c r="AQ296" s="141"/>
      <c r="AR296" s="200"/>
      <c r="AS296" s="200"/>
      <c r="AT296" s="201"/>
      <c r="AU296" s="203">
        <f t="shared" si="181"/>
        <v>0</v>
      </c>
    </row>
    <row r="297" spans="1:47" ht="24.75" hidden="1" thickBot="1" x14ac:dyDescent="0.3">
      <c r="A297" s="39"/>
      <c r="B297" s="39"/>
      <c r="C297" s="32" t="s">
        <v>134</v>
      </c>
      <c r="D297" s="32" t="s">
        <v>140</v>
      </c>
      <c r="E297" s="32" t="s">
        <v>33</v>
      </c>
      <c r="F297" s="33"/>
      <c r="G297" s="49">
        <v>339615072</v>
      </c>
      <c r="H297" s="34" t="s">
        <v>343</v>
      </c>
      <c r="I297" s="40"/>
      <c r="J297" s="20"/>
      <c r="K297" s="20"/>
      <c r="L297" s="46"/>
      <c r="M297" s="36"/>
      <c r="N297" s="37"/>
      <c r="O297" s="37"/>
      <c r="P297" s="38"/>
      <c r="Q297" s="40"/>
      <c r="R297" s="40"/>
      <c r="S297" s="39"/>
      <c r="T297" s="39"/>
      <c r="U297" s="40"/>
      <c r="V297" s="40"/>
      <c r="W297" s="40"/>
      <c r="X297" s="40"/>
      <c r="Y297" s="40"/>
      <c r="Z297" s="40"/>
      <c r="AA297" s="40"/>
      <c r="AB297" s="41"/>
      <c r="AC297" s="39"/>
      <c r="AD297" s="39"/>
      <c r="AE297" s="39"/>
      <c r="AF297" s="39"/>
      <c r="AG297" s="39"/>
      <c r="AH297" s="39"/>
      <c r="AI297" s="39"/>
      <c r="AJ297" s="42"/>
      <c r="AK297" s="16"/>
      <c r="AL297" s="141"/>
      <c r="AM297" s="173">
        <v>1.5</v>
      </c>
      <c r="AN297" s="178">
        <f t="shared" si="172"/>
        <v>129.6318</v>
      </c>
      <c r="AO297" s="198"/>
      <c r="AP297" s="199"/>
      <c r="AQ297" s="141"/>
      <c r="AR297" s="200"/>
      <c r="AS297" s="200"/>
      <c r="AT297" s="201"/>
      <c r="AU297" s="203">
        <f t="shared" si="181"/>
        <v>0</v>
      </c>
    </row>
    <row r="298" spans="1:47" ht="24.75" hidden="1" thickBot="1" x14ac:dyDescent="0.3">
      <c r="A298" s="39"/>
      <c r="B298" s="39"/>
      <c r="C298" s="44" t="s">
        <v>134</v>
      </c>
      <c r="D298" s="44" t="s">
        <v>140</v>
      </c>
      <c r="E298" s="44" t="s">
        <v>33</v>
      </c>
      <c r="F298" s="50"/>
      <c r="G298" s="59">
        <v>339614030</v>
      </c>
      <c r="H298" s="60" t="s">
        <v>344</v>
      </c>
      <c r="I298" s="40"/>
      <c r="J298" s="20"/>
      <c r="K298" s="20"/>
      <c r="L298" s="46"/>
      <c r="M298" s="36"/>
      <c r="N298" s="37"/>
      <c r="O298" s="37"/>
      <c r="P298" s="38"/>
      <c r="Q298" s="40"/>
      <c r="R298" s="40"/>
      <c r="S298" s="39"/>
      <c r="T298" s="39"/>
      <c r="U298" s="40"/>
      <c r="V298" s="40"/>
      <c r="W298" s="40"/>
      <c r="X298" s="40"/>
      <c r="Y298" s="40"/>
      <c r="Z298" s="40"/>
      <c r="AA298" s="40"/>
      <c r="AB298" s="41"/>
      <c r="AC298" s="39"/>
      <c r="AD298" s="39"/>
      <c r="AE298" s="39"/>
      <c r="AF298" s="39"/>
      <c r="AG298" s="39"/>
      <c r="AH298" s="39"/>
      <c r="AI298" s="39"/>
      <c r="AJ298" s="42"/>
      <c r="AK298" s="16"/>
      <c r="AL298" s="141"/>
      <c r="AM298" s="180">
        <v>2.5</v>
      </c>
      <c r="AN298" s="183">
        <f t="shared" si="172"/>
        <v>216.053</v>
      </c>
      <c r="AO298" s="198"/>
      <c r="AP298" s="199"/>
      <c r="AQ298" s="141"/>
      <c r="AR298" s="200"/>
      <c r="AS298" s="200"/>
      <c r="AT298" s="201"/>
      <c r="AU298" s="203">
        <f t="shared" si="181"/>
        <v>0</v>
      </c>
    </row>
    <row r="299" spans="1:47" ht="15.75" hidden="1" thickBot="1" x14ac:dyDescent="0.3">
      <c r="A299" s="39"/>
      <c r="B299" s="39"/>
      <c r="C299" s="32" t="s">
        <v>134</v>
      </c>
      <c r="D299" s="32" t="s">
        <v>137</v>
      </c>
      <c r="E299" s="32" t="s">
        <v>33</v>
      </c>
      <c r="F299" s="33"/>
      <c r="G299" s="49">
        <v>339295009</v>
      </c>
      <c r="H299" s="34" t="s">
        <v>345</v>
      </c>
      <c r="I299" s="40"/>
      <c r="J299" s="20"/>
      <c r="K299" s="20"/>
      <c r="L299" s="46"/>
      <c r="M299" s="36"/>
      <c r="N299" s="37"/>
      <c r="O299" s="37"/>
      <c r="P299" s="38"/>
      <c r="Q299" s="40"/>
      <c r="R299" s="40"/>
      <c r="S299" s="39"/>
      <c r="T299" s="39"/>
      <c r="U299" s="40"/>
      <c r="V299" s="40"/>
      <c r="W299" s="40"/>
      <c r="X299" s="40"/>
      <c r="Y299" s="40"/>
      <c r="Z299" s="40"/>
      <c r="AA299" s="40"/>
      <c r="AB299" s="41"/>
      <c r="AC299" s="39"/>
      <c r="AD299" s="39"/>
      <c r="AE299" s="39"/>
      <c r="AF299" s="39"/>
      <c r="AG299" s="39"/>
      <c r="AH299" s="39"/>
      <c r="AI299" s="39"/>
      <c r="AJ299" s="42"/>
      <c r="AK299" s="16"/>
      <c r="AL299" s="141"/>
      <c r="AM299" s="173">
        <v>2.5</v>
      </c>
      <c r="AN299" s="178">
        <f t="shared" si="172"/>
        <v>216.053</v>
      </c>
      <c r="AO299" s="198"/>
      <c r="AP299" s="199"/>
      <c r="AQ299" s="141"/>
      <c r="AR299" s="200"/>
      <c r="AS299" s="200"/>
      <c r="AT299" s="201"/>
      <c r="AU299" s="203">
        <f t="shared" si="181"/>
        <v>0</v>
      </c>
    </row>
    <row r="300" spans="1:47" ht="24.75" hidden="1" thickBot="1" x14ac:dyDescent="0.3">
      <c r="A300" s="39"/>
      <c r="B300" s="39"/>
      <c r="C300" s="32" t="s">
        <v>134</v>
      </c>
      <c r="D300" s="32" t="s">
        <v>137</v>
      </c>
      <c r="E300" s="32" t="s">
        <v>33</v>
      </c>
      <c r="F300" s="33"/>
      <c r="G300" s="49">
        <v>339295032</v>
      </c>
      <c r="H300" s="34" t="s">
        <v>346</v>
      </c>
      <c r="I300" s="40"/>
      <c r="J300" s="20"/>
      <c r="K300" s="20"/>
      <c r="L300" s="46"/>
      <c r="M300" s="36"/>
      <c r="N300" s="37"/>
      <c r="O300" s="37"/>
      <c r="P300" s="38"/>
      <c r="Q300" s="40"/>
      <c r="R300" s="40"/>
      <c r="S300" s="39"/>
      <c r="T300" s="39"/>
      <c r="U300" s="40"/>
      <c r="V300" s="40"/>
      <c r="W300" s="40"/>
      <c r="X300" s="40"/>
      <c r="Y300" s="40"/>
      <c r="Z300" s="40"/>
      <c r="AA300" s="40"/>
      <c r="AB300" s="41"/>
      <c r="AC300" s="39"/>
      <c r="AD300" s="39"/>
      <c r="AE300" s="39"/>
      <c r="AF300" s="39"/>
      <c r="AG300" s="39"/>
      <c r="AH300" s="39"/>
      <c r="AI300" s="39"/>
      <c r="AJ300" s="42"/>
      <c r="AK300" s="16"/>
      <c r="AL300" s="141"/>
      <c r="AM300" s="173">
        <v>2.5</v>
      </c>
      <c r="AN300" s="178">
        <f t="shared" si="172"/>
        <v>216.053</v>
      </c>
      <c r="AO300" s="198"/>
      <c r="AP300" s="199"/>
      <c r="AQ300" s="141"/>
      <c r="AR300" s="200"/>
      <c r="AS300" s="200"/>
      <c r="AT300" s="201"/>
      <c r="AU300" s="203">
        <f t="shared" si="181"/>
        <v>0</v>
      </c>
    </row>
    <row r="301" spans="1:47" ht="24.75" hidden="1" thickBot="1" x14ac:dyDescent="0.3">
      <c r="A301" s="39"/>
      <c r="B301" s="39"/>
      <c r="C301" s="32" t="s">
        <v>134</v>
      </c>
      <c r="D301" s="32" t="s">
        <v>137</v>
      </c>
      <c r="E301" s="32" t="s">
        <v>33</v>
      </c>
      <c r="F301" s="33"/>
      <c r="G301" s="49">
        <v>339295033</v>
      </c>
      <c r="H301" s="34" t="s">
        <v>347</v>
      </c>
      <c r="I301" s="40"/>
      <c r="J301" s="20"/>
      <c r="K301" s="20"/>
      <c r="L301" s="46"/>
      <c r="M301" s="36"/>
      <c r="N301" s="37"/>
      <c r="O301" s="37"/>
      <c r="P301" s="38"/>
      <c r="Q301" s="40"/>
      <c r="R301" s="40"/>
      <c r="S301" s="39"/>
      <c r="T301" s="39"/>
      <c r="U301" s="40"/>
      <c r="V301" s="40"/>
      <c r="W301" s="40"/>
      <c r="X301" s="40"/>
      <c r="Y301" s="40"/>
      <c r="Z301" s="40"/>
      <c r="AA301" s="40"/>
      <c r="AB301" s="41"/>
      <c r="AC301" s="39"/>
      <c r="AD301" s="39"/>
      <c r="AE301" s="39"/>
      <c r="AF301" s="39"/>
      <c r="AG301" s="39"/>
      <c r="AH301" s="39"/>
      <c r="AI301" s="39"/>
      <c r="AJ301" s="42"/>
      <c r="AK301" s="16"/>
      <c r="AL301" s="141"/>
      <c r="AM301" s="173">
        <v>3</v>
      </c>
      <c r="AN301" s="178">
        <f t="shared" si="172"/>
        <v>259.2636</v>
      </c>
      <c r="AO301" s="198"/>
      <c r="AP301" s="199"/>
      <c r="AQ301" s="141"/>
      <c r="AR301" s="200"/>
      <c r="AS301" s="200"/>
      <c r="AT301" s="201"/>
      <c r="AU301" s="203">
        <f t="shared" si="181"/>
        <v>0</v>
      </c>
    </row>
    <row r="302" spans="1:47" ht="138" hidden="1" customHeight="1" x14ac:dyDescent="0.25">
      <c r="A302" s="39"/>
      <c r="B302" s="166" t="s">
        <v>514</v>
      </c>
      <c r="C302" s="32" t="s">
        <v>134</v>
      </c>
      <c r="D302" s="32" t="s">
        <v>137</v>
      </c>
      <c r="E302" s="32" t="s">
        <v>33</v>
      </c>
      <c r="F302" s="50" t="s">
        <v>515</v>
      </c>
      <c r="G302" s="59">
        <v>339294035</v>
      </c>
      <c r="H302" s="60" t="s">
        <v>516</v>
      </c>
      <c r="I302" s="71" t="s">
        <v>613</v>
      </c>
      <c r="J302" s="52">
        <v>0</v>
      </c>
      <c r="K302" s="52">
        <v>3000</v>
      </c>
      <c r="L302" s="52">
        <f>(K302-J302)/1000</f>
        <v>3</v>
      </c>
      <c r="M302" s="51">
        <f>2+9.32+9.96</f>
        <v>21.28</v>
      </c>
      <c r="N302" s="45">
        <v>32150814</v>
      </c>
      <c r="O302" s="45">
        <v>7303197</v>
      </c>
      <c r="P302" s="133">
        <f>O302+N302</f>
        <v>39454011</v>
      </c>
      <c r="Q302" s="72">
        <v>33896614.390000001</v>
      </c>
      <c r="R302" s="72">
        <v>0</v>
      </c>
      <c r="S302" s="39">
        <f t="shared" ref="S302:S303" si="185">Q302+R302</f>
        <v>33896614.390000001</v>
      </c>
      <c r="T302" s="39"/>
      <c r="U302" s="40"/>
      <c r="V302" s="73">
        <v>43947</v>
      </c>
      <c r="W302" s="73">
        <v>43971</v>
      </c>
      <c r="X302" s="73">
        <v>43977</v>
      </c>
      <c r="Y302" s="73">
        <v>44324</v>
      </c>
      <c r="Z302" s="73"/>
      <c r="AA302" s="73">
        <v>44322</v>
      </c>
      <c r="AB302" s="41">
        <v>0.25</v>
      </c>
      <c r="AC302" s="39">
        <v>4863211</v>
      </c>
      <c r="AD302" s="39"/>
      <c r="AE302" s="39">
        <f t="shared" ref="AE302" si="186">AC302+AD302</f>
        <v>4863211</v>
      </c>
      <c r="AF302" s="39"/>
      <c r="AG302" s="39"/>
      <c r="AH302" s="39">
        <f t="shared" ref="AH302" si="187">AF302+AG302</f>
        <v>0</v>
      </c>
      <c r="AI302" s="39">
        <f t="shared" ref="AI302" si="188">AE302+AH302</f>
        <v>4863211</v>
      </c>
      <c r="AJ302" s="41">
        <f t="shared" ref="AJ302" si="189">AI302/S302</f>
        <v>0.1434718802310451</v>
      </c>
      <c r="AK302" s="172"/>
      <c r="AL302" s="141"/>
      <c r="AM302" s="173">
        <v>3</v>
      </c>
      <c r="AN302" s="178">
        <f t="shared" si="172"/>
        <v>259.2636</v>
      </c>
      <c r="AO302" s="198"/>
      <c r="AP302" s="199"/>
      <c r="AQ302" s="141"/>
      <c r="AR302" s="200"/>
      <c r="AS302" s="200"/>
      <c r="AT302" s="201"/>
      <c r="AU302" s="203">
        <f t="shared" si="181"/>
        <v>0</v>
      </c>
    </row>
    <row r="303" spans="1:47" ht="144.75" hidden="1" thickBot="1" x14ac:dyDescent="0.3">
      <c r="A303" s="39"/>
      <c r="B303" s="166" t="s">
        <v>514</v>
      </c>
      <c r="C303" s="32" t="s">
        <v>134</v>
      </c>
      <c r="D303" s="32" t="s">
        <v>137</v>
      </c>
      <c r="E303" s="32" t="s">
        <v>33</v>
      </c>
      <c r="F303" s="50" t="s">
        <v>517</v>
      </c>
      <c r="G303" s="59">
        <v>339294067</v>
      </c>
      <c r="H303" s="60" t="s">
        <v>518</v>
      </c>
      <c r="I303" s="71" t="s">
        <v>416</v>
      </c>
      <c r="J303" s="52">
        <v>0</v>
      </c>
      <c r="K303" s="52">
        <v>3000</v>
      </c>
      <c r="L303" s="52">
        <f>(K303-J303)/1000</f>
        <v>3</v>
      </c>
      <c r="M303" s="51">
        <f>1+10.05+4.66+14.85</f>
        <v>30.560000000000002</v>
      </c>
      <c r="N303" s="45">
        <v>33480233</v>
      </c>
      <c r="O303" s="45">
        <v>10347691</v>
      </c>
      <c r="P303" s="133">
        <f>O303+N303</f>
        <v>43827924</v>
      </c>
      <c r="Q303" s="72">
        <v>36997789.329999998</v>
      </c>
      <c r="R303" s="72">
        <v>0</v>
      </c>
      <c r="S303" s="39">
        <f t="shared" si="185"/>
        <v>36997789.329999998</v>
      </c>
      <c r="T303" s="39"/>
      <c r="U303" s="40"/>
      <c r="V303" s="73">
        <v>43947</v>
      </c>
      <c r="W303" s="73">
        <v>43971</v>
      </c>
      <c r="X303" s="73">
        <v>43977</v>
      </c>
      <c r="Y303" s="73">
        <v>44313</v>
      </c>
      <c r="Z303" s="73"/>
      <c r="AA303" s="73">
        <v>44322</v>
      </c>
      <c r="AB303" s="41">
        <v>0.1</v>
      </c>
      <c r="AC303" s="39"/>
      <c r="AD303" s="39"/>
      <c r="AE303" s="39"/>
      <c r="AF303" s="39"/>
      <c r="AG303" s="39"/>
      <c r="AH303" s="39"/>
      <c r="AI303" s="39"/>
      <c r="AJ303" s="42"/>
      <c r="AK303" s="172"/>
      <c r="AL303" s="141"/>
      <c r="AM303" s="173">
        <v>3</v>
      </c>
      <c r="AN303" s="178">
        <f t="shared" si="172"/>
        <v>259.2636</v>
      </c>
      <c r="AO303" s="198"/>
      <c r="AP303" s="199"/>
      <c r="AQ303" s="141"/>
      <c r="AR303" s="200"/>
      <c r="AS303" s="200"/>
      <c r="AT303" s="201"/>
      <c r="AU303" s="203">
        <f t="shared" si="181"/>
        <v>0</v>
      </c>
    </row>
    <row r="304" spans="1:47" ht="15.75" hidden="1" thickBot="1" x14ac:dyDescent="0.3">
      <c r="A304" s="39"/>
      <c r="B304" s="39"/>
      <c r="C304" s="32" t="s">
        <v>134</v>
      </c>
      <c r="D304" s="32" t="s">
        <v>137</v>
      </c>
      <c r="E304" s="32" t="s">
        <v>33</v>
      </c>
      <c r="F304" s="33"/>
      <c r="G304" s="49">
        <v>339294085</v>
      </c>
      <c r="H304" s="34" t="s">
        <v>350</v>
      </c>
      <c r="I304" s="40"/>
      <c r="J304" s="20"/>
      <c r="K304" s="20"/>
      <c r="L304" s="46"/>
      <c r="M304" s="36"/>
      <c r="N304" s="37"/>
      <c r="O304" s="37"/>
      <c r="P304" s="38"/>
      <c r="Q304" s="40"/>
      <c r="R304" s="40"/>
      <c r="S304" s="39"/>
      <c r="T304" s="39"/>
      <c r="U304" s="40"/>
      <c r="V304" s="40"/>
      <c r="W304" s="40"/>
      <c r="X304" s="40"/>
      <c r="Y304" s="40"/>
      <c r="Z304" s="40"/>
      <c r="AA304" s="40"/>
      <c r="AB304" s="41"/>
      <c r="AC304" s="39"/>
      <c r="AD304" s="39"/>
      <c r="AE304" s="39"/>
      <c r="AF304" s="39"/>
      <c r="AG304" s="39"/>
      <c r="AH304" s="39"/>
      <c r="AI304" s="39"/>
      <c r="AJ304" s="42"/>
      <c r="AK304" s="16"/>
      <c r="AL304" s="141"/>
      <c r="AM304" s="173">
        <v>2</v>
      </c>
      <c r="AN304" s="178">
        <f t="shared" si="172"/>
        <v>172.8424</v>
      </c>
      <c r="AO304" s="198"/>
      <c r="AP304" s="199"/>
      <c r="AQ304" s="141"/>
      <c r="AR304" s="200"/>
      <c r="AS304" s="200"/>
      <c r="AT304" s="201"/>
      <c r="AU304" s="203">
        <f t="shared" si="181"/>
        <v>0</v>
      </c>
    </row>
    <row r="305" spans="1:47" ht="24.75" hidden="1" thickBot="1" x14ac:dyDescent="0.3">
      <c r="A305" s="39"/>
      <c r="B305" s="39"/>
      <c r="C305" s="32" t="s">
        <v>134</v>
      </c>
      <c r="D305" s="32" t="s">
        <v>137</v>
      </c>
      <c r="E305" s="32" t="s">
        <v>33</v>
      </c>
      <c r="F305" s="33"/>
      <c r="G305" s="49">
        <v>339295017</v>
      </c>
      <c r="H305" s="34" t="s">
        <v>351</v>
      </c>
      <c r="I305" s="40"/>
      <c r="J305" s="20"/>
      <c r="K305" s="20"/>
      <c r="L305" s="46"/>
      <c r="M305" s="36"/>
      <c r="N305" s="37"/>
      <c r="O305" s="37"/>
      <c r="P305" s="38"/>
      <c r="Q305" s="40"/>
      <c r="R305" s="40"/>
      <c r="S305" s="39"/>
      <c r="T305" s="39"/>
      <c r="U305" s="40"/>
      <c r="V305" s="40"/>
      <c r="W305" s="40"/>
      <c r="X305" s="40"/>
      <c r="Y305" s="40"/>
      <c r="Z305" s="40"/>
      <c r="AA305" s="40"/>
      <c r="AB305" s="41"/>
      <c r="AC305" s="39"/>
      <c r="AD305" s="39"/>
      <c r="AE305" s="39"/>
      <c r="AF305" s="39"/>
      <c r="AG305" s="39"/>
      <c r="AH305" s="39"/>
      <c r="AI305" s="39"/>
      <c r="AJ305" s="42"/>
      <c r="AK305" s="16"/>
      <c r="AL305" s="141"/>
      <c r="AM305" s="173">
        <v>2</v>
      </c>
      <c r="AN305" s="178">
        <f t="shared" si="172"/>
        <v>172.8424</v>
      </c>
      <c r="AO305" s="198"/>
      <c r="AP305" s="199"/>
      <c r="AQ305" s="141"/>
      <c r="AR305" s="200"/>
      <c r="AS305" s="200"/>
      <c r="AT305" s="201"/>
      <c r="AU305" s="203">
        <f t="shared" si="181"/>
        <v>0</v>
      </c>
    </row>
    <row r="306" spans="1:47" ht="24.75" hidden="1" thickBot="1" x14ac:dyDescent="0.3">
      <c r="A306" s="39"/>
      <c r="B306" s="39"/>
      <c r="C306" s="44" t="s">
        <v>134</v>
      </c>
      <c r="D306" s="44" t="s">
        <v>137</v>
      </c>
      <c r="E306" s="44" t="s">
        <v>33</v>
      </c>
      <c r="F306" s="50"/>
      <c r="G306" s="59">
        <v>339294087</v>
      </c>
      <c r="H306" s="60" t="s">
        <v>348</v>
      </c>
      <c r="I306" s="40"/>
      <c r="J306" s="20"/>
      <c r="K306" s="20"/>
      <c r="L306" s="46"/>
      <c r="M306" s="36"/>
      <c r="N306" s="37"/>
      <c r="O306" s="37"/>
      <c r="P306" s="38"/>
      <c r="Q306" s="40"/>
      <c r="R306" s="40"/>
      <c r="S306" s="39"/>
      <c r="T306" s="39"/>
      <c r="U306" s="40"/>
      <c r="V306" s="40"/>
      <c r="W306" s="40"/>
      <c r="X306" s="40"/>
      <c r="Y306" s="40"/>
      <c r="Z306" s="40"/>
      <c r="AA306" s="40"/>
      <c r="AB306" s="41"/>
      <c r="AC306" s="39"/>
      <c r="AD306" s="39"/>
      <c r="AE306" s="39"/>
      <c r="AF306" s="39"/>
      <c r="AG306" s="39"/>
      <c r="AH306" s="39"/>
      <c r="AI306" s="39"/>
      <c r="AJ306" s="42"/>
      <c r="AK306" s="16"/>
      <c r="AL306" s="141"/>
      <c r="AM306" s="180">
        <v>2</v>
      </c>
      <c r="AN306" s="183">
        <f t="shared" si="172"/>
        <v>172.8424</v>
      </c>
      <c r="AO306" s="198"/>
      <c r="AP306" s="199"/>
      <c r="AQ306" s="141"/>
      <c r="AR306" s="200"/>
      <c r="AS306" s="200"/>
      <c r="AT306" s="201"/>
      <c r="AU306" s="203">
        <f t="shared" si="181"/>
        <v>0</v>
      </c>
    </row>
    <row r="307" spans="1:47" ht="15.75" hidden="1" thickBot="1" x14ac:dyDescent="0.3">
      <c r="A307" s="39"/>
      <c r="B307" s="39"/>
      <c r="C307" s="44" t="s">
        <v>134</v>
      </c>
      <c r="D307" s="44" t="s">
        <v>137</v>
      </c>
      <c r="E307" s="44" t="s">
        <v>33</v>
      </c>
      <c r="F307" s="50"/>
      <c r="G307" s="59">
        <v>339294008</v>
      </c>
      <c r="H307" s="60" t="s">
        <v>349</v>
      </c>
      <c r="I307" s="40"/>
      <c r="J307" s="20"/>
      <c r="K307" s="20"/>
      <c r="L307" s="46"/>
      <c r="M307" s="36"/>
      <c r="N307" s="37"/>
      <c r="O307" s="37"/>
      <c r="P307" s="38"/>
      <c r="Q307" s="40"/>
      <c r="R307" s="40"/>
      <c r="S307" s="39"/>
      <c r="T307" s="39"/>
      <c r="U307" s="40"/>
      <c r="V307" s="40"/>
      <c r="W307" s="40"/>
      <c r="X307" s="40"/>
      <c r="Y307" s="40"/>
      <c r="Z307" s="40"/>
      <c r="AA307" s="40"/>
      <c r="AB307" s="41"/>
      <c r="AC307" s="39"/>
      <c r="AD307" s="39"/>
      <c r="AE307" s="39"/>
      <c r="AF307" s="39"/>
      <c r="AG307" s="39"/>
      <c r="AH307" s="39"/>
      <c r="AI307" s="39"/>
      <c r="AJ307" s="42"/>
      <c r="AK307" s="16"/>
      <c r="AL307" s="141"/>
      <c r="AM307" s="180">
        <v>3</v>
      </c>
      <c r="AN307" s="183">
        <f t="shared" si="172"/>
        <v>259.2636</v>
      </c>
      <c r="AO307" s="198"/>
      <c r="AP307" s="199"/>
      <c r="AQ307" s="141"/>
      <c r="AR307" s="200"/>
      <c r="AS307" s="200"/>
      <c r="AT307" s="201"/>
      <c r="AU307" s="203">
        <f t="shared" si="181"/>
        <v>0</v>
      </c>
    </row>
    <row r="308" spans="1:47" ht="15.75" hidden="1" thickBot="1" x14ac:dyDescent="0.3">
      <c r="A308" s="39"/>
      <c r="B308" s="39"/>
      <c r="C308" s="32" t="s">
        <v>134</v>
      </c>
      <c r="D308" s="32" t="s">
        <v>140</v>
      </c>
      <c r="E308" s="32" t="s">
        <v>192</v>
      </c>
      <c r="F308" s="33"/>
      <c r="G308" s="49"/>
      <c r="H308" s="34" t="s">
        <v>352</v>
      </c>
      <c r="I308" s="40"/>
      <c r="J308" s="20"/>
      <c r="K308" s="20"/>
      <c r="L308" s="46"/>
      <c r="M308" s="36"/>
      <c r="N308" s="37"/>
      <c r="O308" s="37"/>
      <c r="Q308" s="40"/>
      <c r="R308" s="40"/>
      <c r="S308" s="39"/>
      <c r="T308" s="39"/>
      <c r="U308" s="40"/>
      <c r="V308" s="40"/>
      <c r="W308" s="40"/>
      <c r="X308" s="40"/>
      <c r="Y308" s="40"/>
      <c r="Z308" s="40"/>
      <c r="AA308" s="40"/>
      <c r="AB308" s="41"/>
      <c r="AC308" s="39"/>
      <c r="AD308" s="39"/>
      <c r="AE308" s="39"/>
      <c r="AF308" s="39"/>
      <c r="AG308" s="39"/>
      <c r="AH308" s="39"/>
      <c r="AI308" s="39"/>
      <c r="AJ308" s="42"/>
      <c r="AK308" s="16"/>
      <c r="AL308" s="141"/>
      <c r="AM308" s="182"/>
      <c r="AN308" s="182">
        <v>62.7</v>
      </c>
      <c r="AO308" s="198"/>
      <c r="AP308" s="199"/>
      <c r="AQ308" s="141"/>
      <c r="AR308" s="200"/>
      <c r="AS308" s="200"/>
      <c r="AT308" s="201"/>
      <c r="AU308" s="203">
        <f t="shared" si="181"/>
        <v>0</v>
      </c>
    </row>
    <row r="309" spans="1:47" ht="105.75" hidden="1" thickBot="1" x14ac:dyDescent="0.3">
      <c r="A309" s="39"/>
      <c r="B309" s="166" t="s">
        <v>514</v>
      </c>
      <c r="C309" s="32" t="s">
        <v>134</v>
      </c>
      <c r="D309" s="32" t="s">
        <v>332</v>
      </c>
      <c r="E309" s="32" t="s">
        <v>192</v>
      </c>
      <c r="F309" s="33" t="s">
        <v>651</v>
      </c>
      <c r="G309" s="49"/>
      <c r="H309" s="60" t="s">
        <v>650</v>
      </c>
      <c r="I309" s="131" t="s">
        <v>587</v>
      </c>
      <c r="J309" s="20"/>
      <c r="K309" s="20"/>
      <c r="L309" s="46"/>
      <c r="M309" s="36"/>
      <c r="N309" s="37"/>
      <c r="O309" s="37"/>
      <c r="P309" s="38">
        <v>6013382</v>
      </c>
      <c r="Q309" s="40"/>
      <c r="R309" s="40"/>
      <c r="S309" s="39"/>
      <c r="T309" s="39"/>
      <c r="U309" s="40"/>
      <c r="V309" s="40"/>
      <c r="W309" s="40"/>
      <c r="X309" s="40"/>
      <c r="Y309" s="40"/>
      <c r="Z309" s="40"/>
      <c r="AA309" s="40"/>
      <c r="AB309" s="41"/>
      <c r="AC309" s="39"/>
      <c r="AD309" s="39"/>
      <c r="AE309" s="39"/>
      <c r="AF309" s="39"/>
      <c r="AG309" s="39"/>
      <c r="AH309" s="39"/>
      <c r="AI309" s="39"/>
      <c r="AJ309" s="42"/>
      <c r="AK309" s="172" t="s">
        <v>766</v>
      </c>
      <c r="AL309" s="141"/>
      <c r="AM309" s="182"/>
      <c r="AN309" s="182">
        <v>62.7</v>
      </c>
      <c r="AO309" s="198"/>
      <c r="AP309" s="199"/>
      <c r="AQ309" s="141"/>
      <c r="AR309" s="200"/>
      <c r="AS309" s="200"/>
      <c r="AT309" s="201"/>
      <c r="AU309" s="203">
        <f t="shared" si="181"/>
        <v>0</v>
      </c>
    </row>
    <row r="310" spans="1:47" ht="15.75" hidden="1" thickBot="1" x14ac:dyDescent="0.3">
      <c r="A310" s="39"/>
      <c r="B310" s="39"/>
      <c r="C310" s="32" t="s">
        <v>134</v>
      </c>
      <c r="D310" s="32" t="s">
        <v>353</v>
      </c>
      <c r="E310" s="32" t="s">
        <v>192</v>
      </c>
      <c r="F310" s="33"/>
      <c r="G310" s="49"/>
      <c r="H310" s="34" t="s">
        <v>354</v>
      </c>
      <c r="I310" s="40"/>
      <c r="J310" s="20"/>
      <c r="K310" s="20"/>
      <c r="L310" s="46"/>
      <c r="M310" s="36"/>
      <c r="N310" s="37"/>
      <c r="O310" s="37"/>
      <c r="P310" s="38"/>
      <c r="Q310" s="40"/>
      <c r="R310" s="40"/>
      <c r="S310" s="39"/>
      <c r="T310" s="39"/>
      <c r="U310" s="40"/>
      <c r="V310" s="40"/>
      <c r="W310" s="40"/>
      <c r="X310" s="40"/>
      <c r="Y310" s="40"/>
      <c r="Z310" s="40"/>
      <c r="AA310" s="40"/>
      <c r="AB310" s="41"/>
      <c r="AC310" s="39"/>
      <c r="AD310" s="39"/>
      <c r="AE310" s="39"/>
      <c r="AF310" s="39"/>
      <c r="AG310" s="39"/>
      <c r="AH310" s="39"/>
      <c r="AI310" s="39"/>
      <c r="AJ310" s="42"/>
      <c r="AK310" s="16"/>
      <c r="AL310" s="141"/>
      <c r="AM310" s="182"/>
      <c r="AN310" s="182">
        <v>62.7</v>
      </c>
      <c r="AO310" s="198"/>
      <c r="AP310" s="199"/>
      <c r="AQ310" s="141"/>
      <c r="AR310" s="200"/>
      <c r="AS310" s="200"/>
      <c r="AT310" s="201"/>
      <c r="AU310" s="203">
        <f t="shared" si="181"/>
        <v>0</v>
      </c>
    </row>
    <row r="311" spans="1:47" ht="15.75" hidden="1" thickBot="1" x14ac:dyDescent="0.3">
      <c r="A311" s="39"/>
      <c r="B311" s="39"/>
      <c r="C311" s="32" t="s">
        <v>134</v>
      </c>
      <c r="D311" s="32" t="s">
        <v>353</v>
      </c>
      <c r="E311" s="32" t="s">
        <v>192</v>
      </c>
      <c r="F311" s="33"/>
      <c r="G311" s="49"/>
      <c r="H311" s="34" t="s">
        <v>355</v>
      </c>
      <c r="I311" s="40"/>
      <c r="J311" s="20"/>
      <c r="K311" s="20"/>
      <c r="L311" s="46"/>
      <c r="M311" s="36"/>
      <c r="N311" s="37"/>
      <c r="O311" s="37"/>
      <c r="P311" s="38"/>
      <c r="Q311" s="40"/>
      <c r="R311" s="40"/>
      <c r="S311" s="39"/>
      <c r="T311" s="39"/>
      <c r="U311" s="40"/>
      <c r="V311" s="40"/>
      <c r="W311" s="40"/>
      <c r="X311" s="40"/>
      <c r="Y311" s="40"/>
      <c r="Z311" s="40"/>
      <c r="AA311" s="40"/>
      <c r="AB311" s="41"/>
      <c r="AC311" s="39"/>
      <c r="AD311" s="39"/>
      <c r="AE311" s="39"/>
      <c r="AF311" s="39"/>
      <c r="AG311" s="39"/>
      <c r="AH311" s="39"/>
      <c r="AI311" s="39"/>
      <c r="AJ311" s="42"/>
      <c r="AK311" s="16"/>
      <c r="AL311" s="141"/>
      <c r="AM311" s="182"/>
      <c r="AN311" s="182">
        <v>62.7</v>
      </c>
      <c r="AO311" s="198"/>
      <c r="AP311" s="199"/>
      <c r="AQ311" s="141"/>
      <c r="AR311" s="200"/>
      <c r="AS311" s="200"/>
      <c r="AT311" s="201"/>
      <c r="AU311" s="203">
        <f t="shared" si="181"/>
        <v>0</v>
      </c>
    </row>
    <row r="312" spans="1:47" ht="15.75" hidden="1" thickBot="1" x14ac:dyDescent="0.3">
      <c r="A312" s="39"/>
      <c r="B312" s="39"/>
      <c r="C312" s="32" t="s">
        <v>134</v>
      </c>
      <c r="D312" s="32" t="s">
        <v>353</v>
      </c>
      <c r="E312" s="32" t="s">
        <v>192</v>
      </c>
      <c r="F312" s="33"/>
      <c r="G312" s="49"/>
      <c r="H312" s="34" t="s">
        <v>356</v>
      </c>
      <c r="I312" s="40"/>
      <c r="J312" s="20"/>
      <c r="K312" s="20"/>
      <c r="L312" s="46"/>
      <c r="M312" s="36"/>
      <c r="N312" s="37"/>
      <c r="O312" s="37"/>
      <c r="P312" s="38"/>
      <c r="Q312" s="40"/>
      <c r="R312" s="40"/>
      <c r="S312" s="39"/>
      <c r="T312" s="39"/>
      <c r="U312" s="40"/>
      <c r="V312" s="40"/>
      <c r="W312" s="40"/>
      <c r="X312" s="40"/>
      <c r="Y312" s="40"/>
      <c r="Z312" s="40"/>
      <c r="AA312" s="40"/>
      <c r="AB312" s="41"/>
      <c r="AC312" s="39"/>
      <c r="AD312" s="39"/>
      <c r="AE312" s="39"/>
      <c r="AF312" s="39"/>
      <c r="AG312" s="39"/>
      <c r="AH312" s="39"/>
      <c r="AI312" s="39"/>
      <c r="AJ312" s="42"/>
      <c r="AK312" s="16"/>
      <c r="AL312" s="141"/>
      <c r="AM312" s="182"/>
      <c r="AN312" s="182">
        <v>62.7</v>
      </c>
      <c r="AO312" s="198"/>
      <c r="AP312" s="199"/>
      <c r="AQ312" s="141"/>
      <c r="AR312" s="200"/>
      <c r="AS312" s="200"/>
      <c r="AT312" s="201"/>
      <c r="AU312" s="203">
        <f t="shared" si="181"/>
        <v>0</v>
      </c>
    </row>
    <row r="313" spans="1:47" ht="15.75" hidden="1" thickBot="1" x14ac:dyDescent="0.3">
      <c r="A313" s="39"/>
      <c r="B313" s="39"/>
      <c r="C313" s="32" t="s">
        <v>134</v>
      </c>
      <c r="D313" s="32" t="s">
        <v>353</v>
      </c>
      <c r="E313" s="32" t="s">
        <v>192</v>
      </c>
      <c r="F313" s="33"/>
      <c r="G313" s="49"/>
      <c r="H313" s="34" t="s">
        <v>357</v>
      </c>
      <c r="I313" s="40"/>
      <c r="J313" s="20"/>
      <c r="K313" s="20"/>
      <c r="L313" s="46"/>
      <c r="M313" s="36"/>
      <c r="N313" s="37"/>
      <c r="O313" s="37"/>
      <c r="P313" s="38"/>
      <c r="Q313" s="40"/>
      <c r="R313" s="40"/>
      <c r="S313" s="39"/>
      <c r="T313" s="39"/>
      <c r="U313" s="40"/>
      <c r="V313" s="40"/>
      <c r="W313" s="40"/>
      <c r="X313" s="40"/>
      <c r="Y313" s="40"/>
      <c r="Z313" s="40"/>
      <c r="AA313" s="40"/>
      <c r="AB313" s="41"/>
      <c r="AC313" s="39"/>
      <c r="AD313" s="39"/>
      <c r="AE313" s="39"/>
      <c r="AF313" s="39"/>
      <c r="AG313" s="39"/>
      <c r="AH313" s="39"/>
      <c r="AI313" s="39"/>
      <c r="AJ313" s="42"/>
      <c r="AK313" s="16"/>
      <c r="AL313" s="141"/>
      <c r="AM313" s="182"/>
      <c r="AN313" s="182">
        <v>62.7</v>
      </c>
      <c r="AO313" s="198"/>
      <c r="AP313" s="199"/>
      <c r="AQ313" s="141"/>
      <c r="AR313" s="200"/>
      <c r="AS313" s="200"/>
      <c r="AT313" s="201"/>
      <c r="AU313" s="203">
        <f t="shared" si="181"/>
        <v>0</v>
      </c>
    </row>
    <row r="314" spans="1:47" ht="15.75" hidden="1" thickBot="1" x14ac:dyDescent="0.3">
      <c r="A314" s="39"/>
      <c r="B314" s="39"/>
      <c r="C314" s="32" t="s">
        <v>134</v>
      </c>
      <c r="D314" s="32" t="s">
        <v>140</v>
      </c>
      <c r="E314" s="32" t="s">
        <v>196</v>
      </c>
      <c r="F314" s="33"/>
      <c r="G314" s="49"/>
      <c r="H314" s="34" t="s">
        <v>358</v>
      </c>
      <c r="I314" s="40"/>
      <c r="J314" s="20"/>
      <c r="K314" s="20"/>
      <c r="L314" s="46"/>
      <c r="M314" s="36"/>
      <c r="N314" s="37"/>
      <c r="O314" s="37"/>
      <c r="P314" s="38"/>
      <c r="Q314" s="40"/>
      <c r="R314" s="40"/>
      <c r="S314" s="39"/>
      <c r="T314" s="39"/>
      <c r="U314" s="40"/>
      <c r="V314" s="40"/>
      <c r="W314" s="40"/>
      <c r="X314" s="40"/>
      <c r="Y314" s="40"/>
      <c r="Z314" s="40"/>
      <c r="AA314" s="40"/>
      <c r="AB314" s="41"/>
      <c r="AC314" s="39"/>
      <c r="AD314" s="39"/>
      <c r="AE314" s="39"/>
      <c r="AF314" s="39"/>
      <c r="AG314" s="39"/>
      <c r="AH314" s="39"/>
      <c r="AI314" s="39"/>
      <c r="AJ314" s="42"/>
      <c r="AK314" s="16"/>
      <c r="AL314" s="141"/>
      <c r="AM314" s="182"/>
      <c r="AN314" s="182">
        <v>41.77</v>
      </c>
      <c r="AO314" s="198"/>
      <c r="AP314" s="199"/>
      <c r="AQ314" s="141"/>
      <c r="AR314" s="200"/>
      <c r="AS314" s="200"/>
      <c r="AT314" s="201"/>
      <c r="AU314" s="203">
        <f t="shared" si="181"/>
        <v>0</v>
      </c>
    </row>
    <row r="315" spans="1:47" ht="15.75" hidden="1" thickBot="1" x14ac:dyDescent="0.3">
      <c r="A315" s="39"/>
      <c r="B315" s="39"/>
      <c r="C315" s="32" t="s">
        <v>134</v>
      </c>
      <c r="D315" s="32" t="s">
        <v>140</v>
      </c>
      <c r="E315" s="32" t="s">
        <v>196</v>
      </c>
      <c r="F315" s="33"/>
      <c r="G315" s="49"/>
      <c r="H315" s="34" t="s">
        <v>359</v>
      </c>
      <c r="I315" s="40"/>
      <c r="J315" s="20"/>
      <c r="K315" s="20"/>
      <c r="L315" s="46"/>
      <c r="M315" s="36"/>
      <c r="N315" s="37"/>
      <c r="O315" s="37"/>
      <c r="P315" s="38"/>
      <c r="Q315" s="40"/>
      <c r="R315" s="40"/>
      <c r="S315" s="39"/>
      <c r="T315" s="39"/>
      <c r="U315" s="40"/>
      <c r="V315" s="40"/>
      <c r="W315" s="40"/>
      <c r="X315" s="40"/>
      <c r="Y315" s="40"/>
      <c r="Z315" s="40"/>
      <c r="AA315" s="40"/>
      <c r="AB315" s="41"/>
      <c r="AC315" s="39"/>
      <c r="AD315" s="39"/>
      <c r="AE315" s="39"/>
      <c r="AF315" s="39"/>
      <c r="AG315" s="39"/>
      <c r="AH315" s="39"/>
      <c r="AI315" s="39"/>
      <c r="AJ315" s="42"/>
      <c r="AK315" s="16"/>
      <c r="AL315" s="141"/>
      <c r="AM315" s="182"/>
      <c r="AN315" s="182">
        <v>41.77</v>
      </c>
      <c r="AO315" s="198"/>
      <c r="AP315" s="199"/>
      <c r="AQ315" s="141"/>
      <c r="AR315" s="200"/>
      <c r="AS315" s="200"/>
      <c r="AT315" s="201"/>
      <c r="AU315" s="203">
        <f t="shared" si="181"/>
        <v>0</v>
      </c>
    </row>
    <row r="316" spans="1:47" ht="15.75" hidden="1" thickBot="1" x14ac:dyDescent="0.3">
      <c r="A316" s="39"/>
      <c r="B316" s="39"/>
      <c r="C316" s="32" t="s">
        <v>134</v>
      </c>
      <c r="D316" s="32" t="s">
        <v>140</v>
      </c>
      <c r="E316" s="32" t="s">
        <v>196</v>
      </c>
      <c r="F316" s="33"/>
      <c r="G316" s="49"/>
      <c r="H316" s="34" t="s">
        <v>360</v>
      </c>
      <c r="I316" s="40"/>
      <c r="J316" s="20"/>
      <c r="K316" s="20"/>
      <c r="L316" s="46"/>
      <c r="M316" s="36"/>
      <c r="N316" s="37"/>
      <c r="O316" s="37"/>
      <c r="P316" s="38"/>
      <c r="Q316" s="40"/>
      <c r="R316" s="40"/>
      <c r="S316" s="39"/>
      <c r="T316" s="39"/>
      <c r="U316" s="40"/>
      <c r="V316" s="40"/>
      <c r="W316" s="40"/>
      <c r="X316" s="40"/>
      <c r="Y316" s="40"/>
      <c r="Z316" s="40"/>
      <c r="AA316" s="40"/>
      <c r="AB316" s="41"/>
      <c r="AC316" s="39"/>
      <c r="AD316" s="39"/>
      <c r="AE316" s="39"/>
      <c r="AF316" s="39"/>
      <c r="AG316" s="39"/>
      <c r="AH316" s="39"/>
      <c r="AI316" s="39"/>
      <c r="AJ316" s="42"/>
      <c r="AK316" s="16"/>
      <c r="AL316" s="141"/>
      <c r="AM316" s="182"/>
      <c r="AN316" s="182">
        <v>41.77</v>
      </c>
      <c r="AO316" s="198"/>
      <c r="AP316" s="199"/>
      <c r="AQ316" s="141"/>
      <c r="AR316" s="200"/>
      <c r="AS316" s="200"/>
      <c r="AT316" s="201"/>
      <c r="AU316" s="203">
        <f t="shared" si="181"/>
        <v>0</v>
      </c>
    </row>
    <row r="317" spans="1:47" ht="15.75" hidden="1" thickBot="1" x14ac:dyDescent="0.3">
      <c r="A317" s="39"/>
      <c r="B317" s="39"/>
      <c r="C317" s="32" t="s">
        <v>134</v>
      </c>
      <c r="D317" s="32" t="s">
        <v>140</v>
      </c>
      <c r="E317" s="32" t="s">
        <v>196</v>
      </c>
      <c r="F317" s="33"/>
      <c r="G317" s="49"/>
      <c r="H317" s="34" t="s">
        <v>361</v>
      </c>
      <c r="I317" s="40"/>
      <c r="J317" s="20"/>
      <c r="K317" s="20"/>
      <c r="L317" s="46"/>
      <c r="M317" s="36"/>
      <c r="N317" s="37"/>
      <c r="O317" s="37"/>
      <c r="P317" s="38"/>
      <c r="Q317" s="40"/>
      <c r="R317" s="40"/>
      <c r="S317" s="39"/>
      <c r="T317" s="39"/>
      <c r="U317" s="40"/>
      <c r="V317" s="40"/>
      <c r="W317" s="40"/>
      <c r="X317" s="40"/>
      <c r="Y317" s="40"/>
      <c r="Z317" s="40"/>
      <c r="AA317" s="40"/>
      <c r="AB317" s="41"/>
      <c r="AC317" s="39"/>
      <c r="AD317" s="39"/>
      <c r="AE317" s="39"/>
      <c r="AF317" s="39"/>
      <c r="AG317" s="39"/>
      <c r="AH317" s="39"/>
      <c r="AI317" s="39"/>
      <c r="AJ317" s="42"/>
      <c r="AK317" s="16"/>
      <c r="AL317" s="141"/>
      <c r="AM317" s="182"/>
      <c r="AN317" s="182">
        <v>41.77</v>
      </c>
      <c r="AO317" s="198"/>
      <c r="AP317" s="199"/>
      <c r="AQ317" s="141"/>
      <c r="AR317" s="200"/>
      <c r="AS317" s="200"/>
      <c r="AT317" s="201"/>
      <c r="AU317" s="203">
        <f t="shared" si="181"/>
        <v>0</v>
      </c>
    </row>
    <row r="318" spans="1:47" ht="15.75" hidden="1" thickBot="1" x14ac:dyDescent="0.3">
      <c r="A318" s="39"/>
      <c r="B318" s="39"/>
      <c r="C318" s="32" t="s">
        <v>134</v>
      </c>
      <c r="D318" s="32" t="s">
        <v>140</v>
      </c>
      <c r="E318" s="32" t="s">
        <v>196</v>
      </c>
      <c r="F318" s="33"/>
      <c r="G318" s="49"/>
      <c r="H318" s="34" t="s">
        <v>362</v>
      </c>
      <c r="I318" s="40"/>
      <c r="J318" s="20"/>
      <c r="K318" s="20"/>
      <c r="L318" s="46"/>
      <c r="M318" s="36"/>
      <c r="N318" s="37"/>
      <c r="O318" s="37"/>
      <c r="P318" s="38"/>
      <c r="Q318" s="40"/>
      <c r="R318" s="40"/>
      <c r="S318" s="39"/>
      <c r="T318" s="39"/>
      <c r="U318" s="40"/>
      <c r="V318" s="40"/>
      <c r="W318" s="40"/>
      <c r="X318" s="40"/>
      <c r="Y318" s="40"/>
      <c r="Z318" s="40"/>
      <c r="AA318" s="40"/>
      <c r="AB318" s="41"/>
      <c r="AC318" s="39"/>
      <c r="AD318" s="39"/>
      <c r="AE318" s="39"/>
      <c r="AF318" s="39"/>
      <c r="AG318" s="39"/>
      <c r="AH318" s="39"/>
      <c r="AI318" s="39"/>
      <c r="AJ318" s="42"/>
      <c r="AK318" s="16"/>
      <c r="AL318" s="141"/>
      <c r="AM318" s="182"/>
      <c r="AN318" s="182">
        <v>41.77</v>
      </c>
      <c r="AO318" s="198"/>
      <c r="AP318" s="199"/>
      <c r="AQ318" s="141"/>
      <c r="AR318" s="200"/>
      <c r="AS318" s="200"/>
      <c r="AT318" s="201"/>
      <c r="AU318" s="203">
        <f t="shared" si="181"/>
        <v>0</v>
      </c>
    </row>
    <row r="319" spans="1:47" ht="15.75" hidden="1" thickBot="1" x14ac:dyDescent="0.3">
      <c r="A319" s="39"/>
      <c r="B319" s="39"/>
      <c r="C319" s="32" t="s">
        <v>134</v>
      </c>
      <c r="D319" s="32" t="s">
        <v>140</v>
      </c>
      <c r="E319" s="32" t="s">
        <v>196</v>
      </c>
      <c r="F319" s="33"/>
      <c r="G319" s="49"/>
      <c r="H319" s="34" t="s">
        <v>363</v>
      </c>
      <c r="I319" s="40"/>
      <c r="J319" s="20"/>
      <c r="K319" s="20"/>
      <c r="L319" s="46"/>
      <c r="M319" s="36"/>
      <c r="N319" s="37"/>
      <c r="O319" s="37"/>
      <c r="P319" s="38"/>
      <c r="Q319" s="40"/>
      <c r="R319" s="40"/>
      <c r="S319" s="39"/>
      <c r="T319" s="39"/>
      <c r="U319" s="40"/>
      <c r="V319" s="40"/>
      <c r="W319" s="40"/>
      <c r="X319" s="40"/>
      <c r="Y319" s="40"/>
      <c r="Z319" s="40"/>
      <c r="AA319" s="40"/>
      <c r="AB319" s="41"/>
      <c r="AC319" s="39"/>
      <c r="AD319" s="39"/>
      <c r="AE319" s="39"/>
      <c r="AF319" s="39"/>
      <c r="AG319" s="39"/>
      <c r="AH319" s="39"/>
      <c r="AI319" s="39"/>
      <c r="AJ319" s="42"/>
      <c r="AK319" s="16"/>
      <c r="AL319" s="141"/>
      <c r="AM319" s="182"/>
      <c r="AN319" s="182">
        <v>41.77</v>
      </c>
      <c r="AO319" s="198"/>
      <c r="AP319" s="199"/>
      <c r="AQ319" s="141"/>
      <c r="AR319" s="200"/>
      <c r="AS319" s="200"/>
      <c r="AT319" s="201"/>
      <c r="AU319" s="203">
        <f t="shared" si="181"/>
        <v>0</v>
      </c>
    </row>
    <row r="320" spans="1:47" ht="15.75" hidden="1" thickBot="1" x14ac:dyDescent="0.3">
      <c r="A320" s="39"/>
      <c r="B320" s="39"/>
      <c r="C320" s="32" t="s">
        <v>134</v>
      </c>
      <c r="D320" s="32" t="s">
        <v>140</v>
      </c>
      <c r="E320" s="32" t="s">
        <v>196</v>
      </c>
      <c r="F320" s="33"/>
      <c r="G320" s="49"/>
      <c r="H320" s="34" t="s">
        <v>364</v>
      </c>
      <c r="I320" s="40"/>
      <c r="J320" s="20"/>
      <c r="K320" s="20"/>
      <c r="L320" s="46"/>
      <c r="M320" s="36"/>
      <c r="N320" s="37"/>
      <c r="O320" s="37"/>
      <c r="P320" s="38"/>
      <c r="Q320" s="40"/>
      <c r="R320" s="40"/>
      <c r="S320" s="39"/>
      <c r="T320" s="39"/>
      <c r="U320" s="40"/>
      <c r="V320" s="40"/>
      <c r="W320" s="40"/>
      <c r="X320" s="40"/>
      <c r="Y320" s="40"/>
      <c r="Z320" s="40"/>
      <c r="AA320" s="40"/>
      <c r="AB320" s="41"/>
      <c r="AC320" s="39"/>
      <c r="AD320" s="39"/>
      <c r="AE320" s="39"/>
      <c r="AF320" s="39"/>
      <c r="AG320" s="39"/>
      <c r="AH320" s="39"/>
      <c r="AI320" s="39"/>
      <c r="AJ320" s="42"/>
      <c r="AK320" s="16"/>
      <c r="AL320" s="141"/>
      <c r="AM320" s="182"/>
      <c r="AN320" s="182">
        <v>41.77</v>
      </c>
      <c r="AO320" s="198"/>
      <c r="AP320" s="199"/>
      <c r="AQ320" s="141"/>
      <c r="AR320" s="200"/>
      <c r="AS320" s="200"/>
      <c r="AT320" s="201"/>
      <c r="AU320" s="203">
        <f t="shared" si="181"/>
        <v>0</v>
      </c>
    </row>
    <row r="321" spans="1:47" ht="15.75" hidden="1" thickBot="1" x14ac:dyDescent="0.3">
      <c r="A321" s="39"/>
      <c r="B321" s="39"/>
      <c r="C321" s="32" t="s">
        <v>134</v>
      </c>
      <c r="D321" s="32" t="s">
        <v>140</v>
      </c>
      <c r="E321" s="32" t="s">
        <v>196</v>
      </c>
      <c r="F321" s="33"/>
      <c r="G321" s="49"/>
      <c r="H321" s="34" t="s">
        <v>365</v>
      </c>
      <c r="I321" s="40"/>
      <c r="J321" s="20"/>
      <c r="K321" s="20"/>
      <c r="L321" s="46"/>
      <c r="M321" s="36"/>
      <c r="N321" s="37"/>
      <c r="O321" s="37"/>
      <c r="P321" s="38"/>
      <c r="Q321" s="40"/>
      <c r="R321" s="40"/>
      <c r="S321" s="39"/>
      <c r="T321" s="39"/>
      <c r="U321" s="40"/>
      <c r="V321" s="40"/>
      <c r="W321" s="40"/>
      <c r="X321" s="40"/>
      <c r="Y321" s="40"/>
      <c r="Z321" s="40"/>
      <c r="AA321" s="40"/>
      <c r="AB321" s="41"/>
      <c r="AC321" s="39"/>
      <c r="AD321" s="39"/>
      <c r="AE321" s="39"/>
      <c r="AF321" s="39"/>
      <c r="AG321" s="39"/>
      <c r="AH321" s="39"/>
      <c r="AI321" s="39"/>
      <c r="AJ321" s="42"/>
      <c r="AK321" s="16"/>
      <c r="AL321" s="141"/>
      <c r="AM321" s="182"/>
      <c r="AN321" s="182">
        <v>41.77</v>
      </c>
      <c r="AO321" s="198"/>
      <c r="AP321" s="199"/>
      <c r="AQ321" s="141"/>
      <c r="AR321" s="200"/>
      <c r="AS321" s="200"/>
      <c r="AT321" s="201"/>
      <c r="AU321" s="203">
        <f t="shared" si="181"/>
        <v>0</v>
      </c>
    </row>
    <row r="322" spans="1:47" ht="15.75" hidden="1" thickBot="1" x14ac:dyDescent="0.3">
      <c r="A322" s="39"/>
      <c r="B322" s="39"/>
      <c r="C322" s="32" t="s">
        <v>134</v>
      </c>
      <c r="D322" s="32" t="s">
        <v>140</v>
      </c>
      <c r="E322" s="32" t="s">
        <v>196</v>
      </c>
      <c r="F322" s="33"/>
      <c r="G322" s="49"/>
      <c r="H322" s="34" t="s">
        <v>365</v>
      </c>
      <c r="I322" s="40"/>
      <c r="J322" s="20"/>
      <c r="K322" s="20"/>
      <c r="L322" s="46"/>
      <c r="M322" s="36"/>
      <c r="N322" s="37"/>
      <c r="O322" s="37"/>
      <c r="P322" s="38"/>
      <c r="Q322" s="40"/>
      <c r="R322" s="40"/>
      <c r="S322" s="39"/>
      <c r="T322" s="39"/>
      <c r="U322" s="40"/>
      <c r="V322" s="40"/>
      <c r="W322" s="40"/>
      <c r="X322" s="40"/>
      <c r="Y322" s="40"/>
      <c r="Z322" s="40"/>
      <c r="AA322" s="40"/>
      <c r="AB322" s="41"/>
      <c r="AC322" s="39"/>
      <c r="AD322" s="39"/>
      <c r="AE322" s="39"/>
      <c r="AF322" s="39"/>
      <c r="AG322" s="39"/>
      <c r="AH322" s="39"/>
      <c r="AI322" s="39"/>
      <c r="AJ322" s="42"/>
      <c r="AK322" s="16"/>
      <c r="AL322" s="141"/>
      <c r="AM322" s="182"/>
      <c r="AN322" s="182">
        <v>41.77</v>
      </c>
      <c r="AO322" s="198"/>
      <c r="AP322" s="199"/>
      <c r="AQ322" s="141"/>
      <c r="AR322" s="200"/>
      <c r="AS322" s="200"/>
      <c r="AT322" s="201"/>
      <c r="AU322" s="203">
        <f t="shared" si="181"/>
        <v>0</v>
      </c>
    </row>
    <row r="323" spans="1:47" ht="15.75" hidden="1" thickBot="1" x14ac:dyDescent="0.3">
      <c r="A323" s="39"/>
      <c r="B323" s="39"/>
      <c r="C323" s="32" t="s">
        <v>134</v>
      </c>
      <c r="D323" s="32" t="s">
        <v>140</v>
      </c>
      <c r="E323" s="32" t="s">
        <v>196</v>
      </c>
      <c r="F323" s="33"/>
      <c r="G323" s="49"/>
      <c r="H323" s="34" t="s">
        <v>366</v>
      </c>
      <c r="I323" s="40"/>
      <c r="J323" s="20"/>
      <c r="K323" s="20"/>
      <c r="L323" s="46"/>
      <c r="M323" s="36"/>
      <c r="N323" s="37"/>
      <c r="O323" s="37"/>
      <c r="P323" s="38"/>
      <c r="Q323" s="40"/>
      <c r="R323" s="40"/>
      <c r="S323" s="39"/>
      <c r="T323" s="39"/>
      <c r="U323" s="40"/>
      <c r="V323" s="40"/>
      <c r="W323" s="40"/>
      <c r="X323" s="40"/>
      <c r="Y323" s="40"/>
      <c r="Z323" s="40"/>
      <c r="AA323" s="40"/>
      <c r="AB323" s="41"/>
      <c r="AC323" s="39"/>
      <c r="AD323" s="39"/>
      <c r="AE323" s="39"/>
      <c r="AF323" s="39"/>
      <c r="AG323" s="39"/>
      <c r="AH323" s="39"/>
      <c r="AI323" s="39"/>
      <c r="AJ323" s="42"/>
      <c r="AK323" s="16"/>
      <c r="AL323" s="141"/>
      <c r="AM323" s="182"/>
      <c r="AN323" s="182">
        <v>41.77</v>
      </c>
      <c r="AO323" s="198"/>
      <c r="AP323" s="199"/>
      <c r="AQ323" s="141"/>
      <c r="AR323" s="200"/>
      <c r="AS323" s="200"/>
      <c r="AT323" s="201"/>
      <c r="AU323" s="203">
        <f t="shared" si="181"/>
        <v>0</v>
      </c>
    </row>
    <row r="324" spans="1:47" ht="15.75" hidden="1" thickBot="1" x14ac:dyDescent="0.3">
      <c r="A324" s="39"/>
      <c r="B324" s="39"/>
      <c r="C324" s="32" t="s">
        <v>134</v>
      </c>
      <c r="D324" s="32" t="s">
        <v>140</v>
      </c>
      <c r="E324" s="32" t="s">
        <v>196</v>
      </c>
      <c r="F324" s="33"/>
      <c r="G324" s="49"/>
      <c r="H324" s="34" t="s">
        <v>367</v>
      </c>
      <c r="I324" s="40"/>
      <c r="J324" s="20"/>
      <c r="K324" s="20"/>
      <c r="L324" s="46"/>
      <c r="M324" s="36"/>
      <c r="N324" s="37"/>
      <c r="O324" s="37"/>
      <c r="P324" s="38"/>
      <c r="Q324" s="40"/>
      <c r="R324" s="40"/>
      <c r="S324" s="39"/>
      <c r="T324" s="39"/>
      <c r="U324" s="40"/>
      <c r="V324" s="40"/>
      <c r="W324" s="40"/>
      <c r="X324" s="40"/>
      <c r="Y324" s="40"/>
      <c r="Z324" s="40"/>
      <c r="AA324" s="40"/>
      <c r="AB324" s="41"/>
      <c r="AC324" s="39"/>
      <c r="AD324" s="39"/>
      <c r="AE324" s="39"/>
      <c r="AF324" s="39"/>
      <c r="AG324" s="39"/>
      <c r="AH324" s="39"/>
      <c r="AI324" s="39"/>
      <c r="AJ324" s="42"/>
      <c r="AK324" s="16"/>
      <c r="AL324" s="141"/>
      <c r="AM324" s="182"/>
      <c r="AN324" s="182">
        <v>41.77</v>
      </c>
      <c r="AO324" s="198"/>
      <c r="AP324" s="199"/>
      <c r="AQ324" s="141"/>
      <c r="AR324" s="200"/>
      <c r="AS324" s="200"/>
      <c r="AT324" s="201"/>
      <c r="AU324" s="203">
        <f t="shared" si="181"/>
        <v>0</v>
      </c>
    </row>
    <row r="325" spans="1:47" ht="15.75" hidden="1" thickBot="1" x14ac:dyDescent="0.3">
      <c r="A325" s="39"/>
      <c r="B325" s="39"/>
      <c r="C325" s="32" t="s">
        <v>134</v>
      </c>
      <c r="D325" s="32" t="s">
        <v>140</v>
      </c>
      <c r="E325" s="32" t="s">
        <v>196</v>
      </c>
      <c r="F325" s="33"/>
      <c r="G325" s="49"/>
      <c r="H325" s="34" t="s">
        <v>368</v>
      </c>
      <c r="I325" s="40"/>
      <c r="J325" s="20"/>
      <c r="K325" s="20"/>
      <c r="L325" s="46"/>
      <c r="M325" s="36"/>
      <c r="N325" s="37"/>
      <c r="O325" s="37"/>
      <c r="P325" s="38"/>
      <c r="Q325" s="40"/>
      <c r="R325" s="40"/>
      <c r="S325" s="39"/>
      <c r="T325" s="39"/>
      <c r="U325" s="40"/>
      <c r="V325" s="40"/>
      <c r="W325" s="40"/>
      <c r="X325" s="40"/>
      <c r="Y325" s="40"/>
      <c r="Z325" s="40"/>
      <c r="AA325" s="40"/>
      <c r="AB325" s="41"/>
      <c r="AC325" s="39"/>
      <c r="AD325" s="39"/>
      <c r="AE325" s="39"/>
      <c r="AF325" s="39"/>
      <c r="AG325" s="39"/>
      <c r="AH325" s="39"/>
      <c r="AI325" s="39"/>
      <c r="AJ325" s="42"/>
      <c r="AK325" s="16"/>
      <c r="AL325" s="141"/>
      <c r="AM325" s="182"/>
      <c r="AN325" s="182">
        <v>41.77</v>
      </c>
      <c r="AO325" s="198"/>
      <c r="AP325" s="199"/>
      <c r="AQ325" s="141"/>
      <c r="AR325" s="200"/>
      <c r="AS325" s="200"/>
      <c r="AT325" s="201"/>
      <c r="AU325" s="203">
        <f t="shared" si="181"/>
        <v>0</v>
      </c>
    </row>
    <row r="326" spans="1:47" ht="15.75" hidden="1" thickBot="1" x14ac:dyDescent="0.3">
      <c r="A326" s="39"/>
      <c r="B326" s="39"/>
      <c r="C326" s="32" t="s">
        <v>134</v>
      </c>
      <c r="D326" s="32" t="s">
        <v>140</v>
      </c>
      <c r="E326" s="32" t="s">
        <v>196</v>
      </c>
      <c r="F326" s="33"/>
      <c r="G326" s="49"/>
      <c r="H326" s="34" t="s">
        <v>369</v>
      </c>
      <c r="I326" s="40"/>
      <c r="J326" s="20"/>
      <c r="K326" s="20"/>
      <c r="L326" s="46"/>
      <c r="M326" s="36"/>
      <c r="N326" s="37"/>
      <c r="O326" s="37"/>
      <c r="P326" s="38"/>
      <c r="Q326" s="40"/>
      <c r="R326" s="40"/>
      <c r="S326" s="39"/>
      <c r="T326" s="39"/>
      <c r="U326" s="40"/>
      <c r="V326" s="40"/>
      <c r="W326" s="40"/>
      <c r="X326" s="40"/>
      <c r="Y326" s="40"/>
      <c r="Z326" s="40"/>
      <c r="AA326" s="40"/>
      <c r="AB326" s="41"/>
      <c r="AC326" s="39"/>
      <c r="AD326" s="39"/>
      <c r="AE326" s="39"/>
      <c r="AF326" s="39"/>
      <c r="AG326" s="39"/>
      <c r="AH326" s="39"/>
      <c r="AI326" s="39"/>
      <c r="AJ326" s="42"/>
      <c r="AK326" s="16"/>
      <c r="AL326" s="141"/>
      <c r="AM326" s="182"/>
      <c r="AN326" s="182">
        <v>41.77</v>
      </c>
      <c r="AO326" s="198"/>
      <c r="AP326" s="199"/>
      <c r="AQ326" s="141"/>
      <c r="AR326" s="200"/>
      <c r="AS326" s="200"/>
      <c r="AT326" s="201"/>
      <c r="AU326" s="203">
        <f t="shared" si="181"/>
        <v>0</v>
      </c>
    </row>
    <row r="327" spans="1:47" ht="15.75" hidden="1" thickBot="1" x14ac:dyDescent="0.3">
      <c r="A327" s="39"/>
      <c r="B327" s="39"/>
      <c r="C327" s="32" t="s">
        <v>134</v>
      </c>
      <c r="D327" s="32" t="s">
        <v>137</v>
      </c>
      <c r="E327" s="32" t="s">
        <v>196</v>
      </c>
      <c r="F327" s="33"/>
      <c r="G327" s="49"/>
      <c r="H327" s="34" t="s">
        <v>370</v>
      </c>
      <c r="I327" s="40"/>
      <c r="J327" s="20"/>
      <c r="K327" s="20"/>
      <c r="L327" s="46"/>
      <c r="M327" s="36"/>
      <c r="N327" s="37"/>
      <c r="O327" s="37"/>
      <c r="P327" s="38"/>
      <c r="Q327" s="40"/>
      <c r="R327" s="40"/>
      <c r="S327" s="39"/>
      <c r="T327" s="39"/>
      <c r="U327" s="40"/>
      <c r="V327" s="40"/>
      <c r="W327" s="40"/>
      <c r="X327" s="40"/>
      <c r="Y327" s="40"/>
      <c r="Z327" s="40"/>
      <c r="AA327" s="40"/>
      <c r="AB327" s="41"/>
      <c r="AC327" s="39"/>
      <c r="AD327" s="39"/>
      <c r="AE327" s="39"/>
      <c r="AF327" s="39"/>
      <c r="AG327" s="39"/>
      <c r="AH327" s="39"/>
      <c r="AI327" s="39"/>
      <c r="AJ327" s="42"/>
      <c r="AK327" s="16"/>
      <c r="AL327" s="141"/>
      <c r="AM327" s="182"/>
      <c r="AN327" s="182">
        <v>41.77</v>
      </c>
      <c r="AO327" s="198"/>
      <c r="AP327" s="199"/>
      <c r="AQ327" s="141"/>
      <c r="AR327" s="200"/>
      <c r="AS327" s="200"/>
      <c r="AT327" s="201"/>
      <c r="AU327" s="203">
        <f t="shared" si="181"/>
        <v>0</v>
      </c>
    </row>
    <row r="328" spans="1:47" ht="15.75" hidden="1" thickBot="1" x14ac:dyDescent="0.3">
      <c r="A328" s="39"/>
      <c r="B328" s="39"/>
      <c r="C328" s="32" t="s">
        <v>134</v>
      </c>
      <c r="D328" s="32" t="s">
        <v>336</v>
      </c>
      <c r="E328" s="32" t="s">
        <v>196</v>
      </c>
      <c r="F328" s="33"/>
      <c r="G328" s="49"/>
      <c r="H328" s="34" t="s">
        <v>371</v>
      </c>
      <c r="I328" s="40"/>
      <c r="J328" s="20"/>
      <c r="K328" s="20"/>
      <c r="L328" s="46"/>
      <c r="M328" s="36"/>
      <c r="N328" s="37"/>
      <c r="O328" s="37"/>
      <c r="P328" s="38"/>
      <c r="Q328" s="40"/>
      <c r="R328" s="40"/>
      <c r="S328" s="39"/>
      <c r="T328" s="39"/>
      <c r="U328" s="40"/>
      <c r="V328" s="40"/>
      <c r="W328" s="40"/>
      <c r="X328" s="40"/>
      <c r="Y328" s="40"/>
      <c r="Z328" s="40"/>
      <c r="AA328" s="40"/>
      <c r="AB328" s="41"/>
      <c r="AC328" s="39"/>
      <c r="AD328" s="39"/>
      <c r="AE328" s="39"/>
      <c r="AF328" s="39"/>
      <c r="AG328" s="39"/>
      <c r="AH328" s="39"/>
      <c r="AI328" s="39"/>
      <c r="AJ328" s="42"/>
      <c r="AK328" s="16"/>
      <c r="AL328" s="141"/>
      <c r="AM328" s="182"/>
      <c r="AN328" s="182">
        <v>41.77</v>
      </c>
      <c r="AO328" s="198"/>
      <c r="AP328" s="199"/>
      <c r="AQ328" s="141"/>
      <c r="AR328" s="200"/>
      <c r="AS328" s="200"/>
      <c r="AT328" s="201"/>
      <c r="AU328" s="203">
        <f t="shared" si="181"/>
        <v>0</v>
      </c>
    </row>
    <row r="329" spans="1:47" ht="15.75" hidden="1" thickBot="1" x14ac:dyDescent="0.3">
      <c r="A329" s="39"/>
      <c r="B329" s="39"/>
      <c r="C329" s="32" t="s">
        <v>134</v>
      </c>
      <c r="D329" s="32" t="s">
        <v>336</v>
      </c>
      <c r="E329" s="32" t="s">
        <v>196</v>
      </c>
      <c r="F329" s="33"/>
      <c r="G329" s="49"/>
      <c r="H329" s="34" t="s">
        <v>372</v>
      </c>
      <c r="I329" s="40"/>
      <c r="J329" s="20"/>
      <c r="K329" s="20"/>
      <c r="L329" s="46"/>
      <c r="M329" s="36"/>
      <c r="N329" s="37"/>
      <c r="O329" s="37"/>
      <c r="P329" s="38"/>
      <c r="Q329" s="40"/>
      <c r="R329" s="40"/>
      <c r="S329" s="39"/>
      <c r="T329" s="39"/>
      <c r="U329" s="40"/>
      <c r="V329" s="40"/>
      <c r="W329" s="40"/>
      <c r="X329" s="40"/>
      <c r="Y329" s="40"/>
      <c r="Z329" s="40"/>
      <c r="AA329" s="40"/>
      <c r="AB329" s="41"/>
      <c r="AC329" s="39"/>
      <c r="AD329" s="39"/>
      <c r="AE329" s="39"/>
      <c r="AF329" s="39"/>
      <c r="AG329" s="39"/>
      <c r="AH329" s="39"/>
      <c r="AI329" s="39"/>
      <c r="AJ329" s="42"/>
      <c r="AK329" s="16"/>
      <c r="AL329" s="141"/>
      <c r="AM329" s="182"/>
      <c r="AN329" s="182">
        <v>41.77</v>
      </c>
      <c r="AO329" s="198"/>
      <c r="AP329" s="199"/>
      <c r="AQ329" s="141"/>
      <c r="AR329" s="200"/>
      <c r="AS329" s="200"/>
      <c r="AT329" s="201"/>
      <c r="AU329" s="203">
        <f t="shared" si="181"/>
        <v>0</v>
      </c>
    </row>
    <row r="330" spans="1:47" ht="15.75" hidden="1" thickBot="1" x14ac:dyDescent="0.3">
      <c r="A330" s="39"/>
      <c r="B330" s="39"/>
      <c r="C330" s="32" t="s">
        <v>134</v>
      </c>
      <c r="D330" s="32" t="s">
        <v>332</v>
      </c>
      <c r="E330" s="32" t="s">
        <v>196</v>
      </c>
      <c r="F330" s="33"/>
      <c r="G330" s="49"/>
      <c r="H330" s="34" t="s">
        <v>373</v>
      </c>
      <c r="I330" s="40"/>
      <c r="J330" s="20"/>
      <c r="K330" s="20"/>
      <c r="L330" s="46"/>
      <c r="M330" s="36"/>
      <c r="N330" s="37"/>
      <c r="O330" s="37"/>
      <c r="P330" s="38"/>
      <c r="Q330" s="40"/>
      <c r="R330" s="40"/>
      <c r="S330" s="39"/>
      <c r="T330" s="39"/>
      <c r="U330" s="40"/>
      <c r="V330" s="40"/>
      <c r="W330" s="40"/>
      <c r="X330" s="40"/>
      <c r="Y330" s="40"/>
      <c r="Z330" s="40"/>
      <c r="AA330" s="40"/>
      <c r="AB330" s="41"/>
      <c r="AC330" s="39"/>
      <c r="AD330" s="39"/>
      <c r="AE330" s="39"/>
      <c r="AF330" s="39"/>
      <c r="AG330" s="39"/>
      <c r="AH330" s="39"/>
      <c r="AI330" s="39"/>
      <c r="AJ330" s="42"/>
      <c r="AK330" s="16"/>
      <c r="AL330" s="141"/>
      <c r="AM330" s="182"/>
      <c r="AN330" s="182">
        <v>41.77</v>
      </c>
      <c r="AO330" s="198"/>
      <c r="AP330" s="199"/>
      <c r="AQ330" s="141"/>
      <c r="AR330" s="200"/>
      <c r="AS330" s="200"/>
      <c r="AT330" s="201"/>
      <c r="AU330" s="203">
        <f t="shared" si="181"/>
        <v>0</v>
      </c>
    </row>
    <row r="331" spans="1:47" ht="15.75" hidden="1" thickBot="1" x14ac:dyDescent="0.3">
      <c r="A331" s="39"/>
      <c r="B331" s="39"/>
      <c r="C331" s="32" t="s">
        <v>134</v>
      </c>
      <c r="D331" s="32" t="s">
        <v>332</v>
      </c>
      <c r="E331" s="32" t="s">
        <v>196</v>
      </c>
      <c r="F331" s="33"/>
      <c r="G331" s="49"/>
      <c r="H331" s="34" t="s">
        <v>374</v>
      </c>
      <c r="I331" s="40"/>
      <c r="J331" s="20"/>
      <c r="K331" s="20"/>
      <c r="L331" s="46"/>
      <c r="M331" s="36"/>
      <c r="N331" s="37"/>
      <c r="O331" s="37"/>
      <c r="P331" s="38"/>
      <c r="Q331" s="40"/>
      <c r="R331" s="40"/>
      <c r="S331" s="39"/>
      <c r="T331" s="39"/>
      <c r="U331" s="40"/>
      <c r="V331" s="40"/>
      <c r="W331" s="40"/>
      <c r="X331" s="40"/>
      <c r="Y331" s="40"/>
      <c r="Z331" s="40"/>
      <c r="AA331" s="40"/>
      <c r="AB331" s="41"/>
      <c r="AC331" s="39"/>
      <c r="AD331" s="39"/>
      <c r="AE331" s="39"/>
      <c r="AF331" s="39"/>
      <c r="AG331" s="39"/>
      <c r="AH331" s="39"/>
      <c r="AI331" s="39"/>
      <c r="AJ331" s="42"/>
      <c r="AK331" s="16"/>
      <c r="AL331" s="141"/>
      <c r="AM331" s="182"/>
      <c r="AN331" s="182">
        <v>41.77</v>
      </c>
      <c r="AO331" s="198"/>
      <c r="AP331" s="199"/>
      <c r="AQ331" s="141"/>
      <c r="AR331" s="200"/>
      <c r="AS331" s="200"/>
      <c r="AT331" s="201"/>
      <c r="AU331" s="203">
        <f t="shared" si="181"/>
        <v>0</v>
      </c>
    </row>
    <row r="332" spans="1:47" ht="15.75" hidden="1" thickBot="1" x14ac:dyDescent="0.3">
      <c r="A332" s="39"/>
      <c r="B332" s="39"/>
      <c r="C332" s="32" t="s">
        <v>134</v>
      </c>
      <c r="D332" s="32" t="s">
        <v>332</v>
      </c>
      <c r="E332" s="32" t="s">
        <v>196</v>
      </c>
      <c r="F332" s="33"/>
      <c r="G332" s="49"/>
      <c r="H332" s="34" t="s">
        <v>375</v>
      </c>
      <c r="I332" s="40"/>
      <c r="J332" s="20"/>
      <c r="K332" s="20"/>
      <c r="L332" s="46"/>
      <c r="M332" s="36"/>
      <c r="N332" s="37"/>
      <c r="O332" s="37"/>
      <c r="P332" s="38"/>
      <c r="Q332" s="40"/>
      <c r="R332" s="40"/>
      <c r="S332" s="39"/>
      <c r="T332" s="39"/>
      <c r="U332" s="40"/>
      <c r="V332" s="40"/>
      <c r="W332" s="40"/>
      <c r="X332" s="40"/>
      <c r="Y332" s="40"/>
      <c r="Z332" s="40"/>
      <c r="AA332" s="40"/>
      <c r="AB332" s="41"/>
      <c r="AC332" s="39"/>
      <c r="AD332" s="39"/>
      <c r="AE332" s="39"/>
      <c r="AF332" s="39"/>
      <c r="AG332" s="39"/>
      <c r="AH332" s="39"/>
      <c r="AI332" s="39"/>
      <c r="AJ332" s="42"/>
      <c r="AK332" s="16"/>
      <c r="AL332" s="141"/>
      <c r="AM332" s="182"/>
      <c r="AN332" s="182">
        <v>41.77</v>
      </c>
      <c r="AO332" s="198"/>
      <c r="AP332" s="199"/>
      <c r="AQ332" s="141"/>
      <c r="AR332" s="200"/>
      <c r="AS332" s="200"/>
      <c r="AT332" s="201"/>
      <c r="AU332" s="203">
        <f t="shared" si="181"/>
        <v>0</v>
      </c>
    </row>
    <row r="333" spans="1:47" ht="15.75" hidden="1" thickBot="1" x14ac:dyDescent="0.3">
      <c r="A333" s="39"/>
      <c r="B333" s="39"/>
      <c r="C333" s="32" t="s">
        <v>134</v>
      </c>
      <c r="D333" s="32" t="s">
        <v>332</v>
      </c>
      <c r="E333" s="32" t="s">
        <v>196</v>
      </c>
      <c r="F333" s="33"/>
      <c r="G333" s="49"/>
      <c r="H333" s="34" t="s">
        <v>376</v>
      </c>
      <c r="I333" s="40"/>
      <c r="J333" s="20"/>
      <c r="K333" s="20"/>
      <c r="L333" s="46"/>
      <c r="M333" s="36"/>
      <c r="N333" s="37"/>
      <c r="O333" s="37"/>
      <c r="P333" s="38"/>
      <c r="Q333" s="40"/>
      <c r="R333" s="40"/>
      <c r="S333" s="39"/>
      <c r="T333" s="39"/>
      <c r="U333" s="40"/>
      <c r="V333" s="40"/>
      <c r="W333" s="40"/>
      <c r="X333" s="40"/>
      <c r="Y333" s="40"/>
      <c r="Z333" s="40"/>
      <c r="AA333" s="40"/>
      <c r="AB333" s="41"/>
      <c r="AC333" s="39"/>
      <c r="AD333" s="39"/>
      <c r="AE333" s="39"/>
      <c r="AF333" s="39"/>
      <c r="AG333" s="39"/>
      <c r="AH333" s="39"/>
      <c r="AI333" s="39"/>
      <c r="AJ333" s="42"/>
      <c r="AK333" s="16"/>
      <c r="AL333" s="141"/>
      <c r="AM333" s="182"/>
      <c r="AN333" s="182">
        <v>41.77</v>
      </c>
      <c r="AO333" s="198"/>
      <c r="AP333" s="199"/>
      <c r="AQ333" s="141"/>
      <c r="AR333" s="200"/>
      <c r="AS333" s="200"/>
      <c r="AT333" s="201"/>
      <c r="AU333" s="203">
        <f t="shared" si="181"/>
        <v>0</v>
      </c>
    </row>
    <row r="334" spans="1:47" ht="15.75" hidden="1" thickBot="1" x14ac:dyDescent="0.3">
      <c r="A334" s="39"/>
      <c r="B334" s="39"/>
      <c r="C334" s="32" t="s">
        <v>134</v>
      </c>
      <c r="D334" s="32" t="s">
        <v>353</v>
      </c>
      <c r="E334" s="32" t="s">
        <v>196</v>
      </c>
      <c r="F334" s="33"/>
      <c r="G334" s="49"/>
      <c r="H334" s="34" t="s">
        <v>377</v>
      </c>
      <c r="I334" s="40"/>
      <c r="J334" s="20"/>
      <c r="K334" s="20"/>
      <c r="L334" s="46"/>
      <c r="M334" s="36"/>
      <c r="N334" s="37"/>
      <c r="O334" s="37"/>
      <c r="P334" s="38"/>
      <c r="Q334" s="40"/>
      <c r="R334" s="40"/>
      <c r="S334" s="39"/>
      <c r="T334" s="39"/>
      <c r="U334" s="40"/>
      <c r="V334" s="40"/>
      <c r="W334" s="40"/>
      <c r="X334" s="40"/>
      <c r="Y334" s="40"/>
      <c r="Z334" s="40"/>
      <c r="AA334" s="40"/>
      <c r="AB334" s="41"/>
      <c r="AC334" s="39"/>
      <c r="AD334" s="39"/>
      <c r="AE334" s="39"/>
      <c r="AF334" s="39"/>
      <c r="AG334" s="39"/>
      <c r="AH334" s="39"/>
      <c r="AI334" s="39"/>
      <c r="AJ334" s="42"/>
      <c r="AK334" s="16"/>
      <c r="AL334" s="141"/>
      <c r="AM334" s="182"/>
      <c r="AN334" s="182">
        <v>41.77</v>
      </c>
      <c r="AO334" s="198"/>
      <c r="AP334" s="199"/>
      <c r="AQ334" s="141"/>
      <c r="AR334" s="200"/>
      <c r="AS334" s="200"/>
      <c r="AT334" s="201"/>
      <c r="AU334" s="203">
        <f t="shared" si="181"/>
        <v>0</v>
      </c>
    </row>
    <row r="335" spans="1:47" ht="15.75" hidden="1" thickBot="1" x14ac:dyDescent="0.3">
      <c r="A335" s="39"/>
      <c r="B335" s="39"/>
      <c r="C335" s="32" t="s">
        <v>134</v>
      </c>
      <c r="D335" s="32" t="s">
        <v>353</v>
      </c>
      <c r="E335" s="32" t="s">
        <v>196</v>
      </c>
      <c r="F335" s="33"/>
      <c r="G335" s="49"/>
      <c r="H335" s="34" t="s">
        <v>378</v>
      </c>
      <c r="I335" s="40"/>
      <c r="J335" s="20"/>
      <c r="K335" s="20"/>
      <c r="L335" s="46"/>
      <c r="M335" s="36"/>
      <c r="N335" s="37"/>
      <c r="O335" s="37"/>
      <c r="P335" s="38"/>
      <c r="Q335" s="40"/>
      <c r="R335" s="40"/>
      <c r="S335" s="39"/>
      <c r="T335" s="39"/>
      <c r="U335" s="40"/>
      <c r="V335" s="40"/>
      <c r="W335" s="40"/>
      <c r="X335" s="40"/>
      <c r="Y335" s="40"/>
      <c r="Z335" s="40"/>
      <c r="AA335" s="40"/>
      <c r="AB335" s="41"/>
      <c r="AC335" s="39"/>
      <c r="AD335" s="39"/>
      <c r="AE335" s="39"/>
      <c r="AF335" s="39"/>
      <c r="AG335" s="39"/>
      <c r="AH335" s="39"/>
      <c r="AI335" s="39"/>
      <c r="AJ335" s="42"/>
      <c r="AK335" s="16"/>
      <c r="AL335" s="141"/>
      <c r="AM335" s="182"/>
      <c r="AN335" s="182">
        <v>41.77</v>
      </c>
      <c r="AO335" s="198"/>
      <c r="AP335" s="199"/>
      <c r="AQ335" s="141"/>
      <c r="AR335" s="200"/>
      <c r="AS335" s="200"/>
      <c r="AT335" s="201"/>
      <c r="AU335" s="203">
        <f t="shared" si="181"/>
        <v>0</v>
      </c>
    </row>
    <row r="336" spans="1:47" ht="15.75" hidden="1" thickBot="1" x14ac:dyDescent="0.3">
      <c r="A336" s="39"/>
      <c r="B336" s="39"/>
      <c r="C336" s="32" t="s">
        <v>134</v>
      </c>
      <c r="D336" s="32" t="s">
        <v>140</v>
      </c>
      <c r="E336" s="32" t="s">
        <v>221</v>
      </c>
      <c r="F336" s="33"/>
      <c r="G336" s="49"/>
      <c r="H336" s="34" t="s">
        <v>379</v>
      </c>
      <c r="I336" s="40"/>
      <c r="J336" s="20"/>
      <c r="K336" s="20"/>
      <c r="L336" s="46"/>
      <c r="M336" s="36"/>
      <c r="N336" s="37"/>
      <c r="O336" s="37"/>
      <c r="P336" s="38"/>
      <c r="Q336" s="40"/>
      <c r="R336" s="40"/>
      <c r="S336" s="39"/>
      <c r="T336" s="39"/>
      <c r="U336" s="40"/>
      <c r="V336" s="40"/>
      <c r="W336" s="40"/>
      <c r="X336" s="40"/>
      <c r="Y336" s="40"/>
      <c r="Z336" s="40"/>
      <c r="AA336" s="40"/>
      <c r="AB336" s="41"/>
      <c r="AC336" s="39"/>
      <c r="AD336" s="39"/>
      <c r="AE336" s="39"/>
      <c r="AF336" s="39"/>
      <c r="AG336" s="39"/>
      <c r="AH336" s="39"/>
      <c r="AI336" s="39"/>
      <c r="AJ336" s="42"/>
      <c r="AK336" s="16"/>
      <c r="AL336" s="141"/>
      <c r="AM336" s="182"/>
      <c r="AN336" s="182">
        <v>26.11</v>
      </c>
      <c r="AO336" s="198"/>
      <c r="AP336" s="199"/>
      <c r="AQ336" s="141"/>
      <c r="AR336" s="200"/>
      <c r="AS336" s="200"/>
      <c r="AT336" s="201"/>
      <c r="AU336" s="203">
        <f t="shared" si="181"/>
        <v>0</v>
      </c>
    </row>
    <row r="337" spans="1:47" ht="15.75" hidden="1" thickBot="1" x14ac:dyDescent="0.3">
      <c r="A337" s="39"/>
      <c r="B337" s="39"/>
      <c r="C337" s="32" t="s">
        <v>134</v>
      </c>
      <c r="D337" s="32" t="s">
        <v>137</v>
      </c>
      <c r="E337" s="32" t="s">
        <v>221</v>
      </c>
      <c r="F337" s="33"/>
      <c r="G337" s="49"/>
      <c r="H337" s="34" t="s">
        <v>380</v>
      </c>
      <c r="I337" s="40"/>
      <c r="J337" s="20"/>
      <c r="K337" s="20"/>
      <c r="L337" s="46"/>
      <c r="M337" s="36"/>
      <c r="N337" s="37"/>
      <c r="O337" s="37"/>
      <c r="P337" s="38"/>
      <c r="Q337" s="40"/>
      <c r="R337" s="40"/>
      <c r="S337" s="39"/>
      <c r="T337" s="39"/>
      <c r="U337" s="40"/>
      <c r="V337" s="40"/>
      <c r="W337" s="40"/>
      <c r="X337" s="40"/>
      <c r="Y337" s="40"/>
      <c r="Z337" s="40"/>
      <c r="AA337" s="40"/>
      <c r="AB337" s="41"/>
      <c r="AC337" s="39"/>
      <c r="AD337" s="39"/>
      <c r="AE337" s="39"/>
      <c r="AF337" s="39"/>
      <c r="AG337" s="39"/>
      <c r="AH337" s="39"/>
      <c r="AI337" s="39"/>
      <c r="AJ337" s="42"/>
      <c r="AK337" s="16"/>
      <c r="AL337" s="141"/>
      <c r="AM337" s="182"/>
      <c r="AN337" s="182">
        <v>26.11</v>
      </c>
      <c r="AO337" s="198"/>
      <c r="AP337" s="199"/>
      <c r="AQ337" s="141"/>
      <c r="AR337" s="200"/>
      <c r="AS337" s="200"/>
      <c r="AT337" s="201"/>
      <c r="AU337" s="203">
        <f t="shared" si="181"/>
        <v>0</v>
      </c>
    </row>
    <row r="338" spans="1:47" ht="15.75" hidden="1" thickBot="1" x14ac:dyDescent="0.3">
      <c r="A338" s="39"/>
      <c r="B338" s="39"/>
      <c r="C338" s="32" t="s">
        <v>134</v>
      </c>
      <c r="D338" s="32" t="s">
        <v>137</v>
      </c>
      <c r="E338" s="32" t="s">
        <v>221</v>
      </c>
      <c r="F338" s="33"/>
      <c r="G338" s="49"/>
      <c r="H338" s="34" t="s">
        <v>381</v>
      </c>
      <c r="I338" s="40"/>
      <c r="J338" s="20"/>
      <c r="K338" s="20"/>
      <c r="L338" s="46"/>
      <c r="M338" s="36"/>
      <c r="N338" s="37"/>
      <c r="O338" s="37"/>
      <c r="P338" s="38"/>
      <c r="Q338" s="40"/>
      <c r="R338" s="40"/>
      <c r="S338" s="39"/>
      <c r="T338" s="39"/>
      <c r="U338" s="40"/>
      <c r="V338" s="40"/>
      <c r="W338" s="40"/>
      <c r="X338" s="40"/>
      <c r="Y338" s="40"/>
      <c r="Z338" s="40"/>
      <c r="AA338" s="40"/>
      <c r="AB338" s="41"/>
      <c r="AC338" s="39"/>
      <c r="AD338" s="39"/>
      <c r="AE338" s="39"/>
      <c r="AF338" s="39"/>
      <c r="AG338" s="39"/>
      <c r="AH338" s="39"/>
      <c r="AI338" s="39"/>
      <c r="AJ338" s="42"/>
      <c r="AK338" s="16"/>
      <c r="AL338" s="141"/>
      <c r="AM338" s="182"/>
      <c r="AN338" s="182">
        <v>26.11</v>
      </c>
      <c r="AO338" s="198"/>
      <c r="AP338" s="199"/>
      <c r="AQ338" s="141"/>
      <c r="AR338" s="200"/>
      <c r="AS338" s="200"/>
      <c r="AT338" s="201"/>
      <c r="AU338" s="203">
        <f t="shared" si="181"/>
        <v>0</v>
      </c>
    </row>
    <row r="339" spans="1:47" ht="15.75" hidden="1" thickBot="1" x14ac:dyDescent="0.3">
      <c r="A339" s="39"/>
      <c r="B339" s="39"/>
      <c r="C339" s="32" t="s">
        <v>134</v>
      </c>
      <c r="D339" s="32" t="s">
        <v>137</v>
      </c>
      <c r="E339" s="32" t="s">
        <v>221</v>
      </c>
      <c r="F339" s="33"/>
      <c r="G339" s="49"/>
      <c r="H339" s="34" t="s">
        <v>382</v>
      </c>
      <c r="I339" s="40"/>
      <c r="J339" s="20"/>
      <c r="K339" s="20"/>
      <c r="L339" s="46"/>
      <c r="M339" s="36"/>
      <c r="N339" s="37"/>
      <c r="O339" s="37"/>
      <c r="P339" s="38"/>
      <c r="Q339" s="40"/>
      <c r="R339" s="40"/>
      <c r="S339" s="39"/>
      <c r="T339" s="39"/>
      <c r="U339" s="40"/>
      <c r="V339" s="40"/>
      <c r="W339" s="40"/>
      <c r="X339" s="40"/>
      <c r="Y339" s="40"/>
      <c r="Z339" s="40"/>
      <c r="AA339" s="40"/>
      <c r="AB339" s="41"/>
      <c r="AC339" s="39"/>
      <c r="AD339" s="39"/>
      <c r="AE339" s="39"/>
      <c r="AF339" s="39"/>
      <c r="AG339" s="39"/>
      <c r="AH339" s="39"/>
      <c r="AI339" s="39"/>
      <c r="AJ339" s="42"/>
      <c r="AK339" s="16"/>
      <c r="AL339" s="141"/>
      <c r="AM339" s="182"/>
      <c r="AN339" s="182">
        <v>26.11</v>
      </c>
      <c r="AO339" s="198"/>
      <c r="AP339" s="199"/>
      <c r="AQ339" s="141"/>
      <c r="AR339" s="200"/>
      <c r="AS339" s="200"/>
      <c r="AT339" s="201"/>
      <c r="AU339" s="203">
        <f t="shared" si="181"/>
        <v>0</v>
      </c>
    </row>
    <row r="340" spans="1:47" ht="15.75" hidden="1" thickBot="1" x14ac:dyDescent="0.3">
      <c r="A340" s="39"/>
      <c r="B340" s="39"/>
      <c r="C340" s="32" t="s">
        <v>134</v>
      </c>
      <c r="D340" s="32" t="s">
        <v>137</v>
      </c>
      <c r="E340" s="32" t="s">
        <v>221</v>
      </c>
      <c r="F340" s="33"/>
      <c r="G340" s="49"/>
      <c r="H340" s="34" t="s">
        <v>383</v>
      </c>
      <c r="I340" s="40"/>
      <c r="J340" s="20"/>
      <c r="K340" s="20"/>
      <c r="L340" s="46"/>
      <c r="M340" s="36"/>
      <c r="N340" s="37"/>
      <c r="O340" s="37"/>
      <c r="P340" s="38"/>
      <c r="Q340" s="40"/>
      <c r="R340" s="40"/>
      <c r="S340" s="39"/>
      <c r="T340" s="39"/>
      <c r="U340" s="40"/>
      <c r="V340" s="40"/>
      <c r="W340" s="40"/>
      <c r="X340" s="40"/>
      <c r="Y340" s="40"/>
      <c r="Z340" s="40"/>
      <c r="AA340" s="40"/>
      <c r="AB340" s="41"/>
      <c r="AC340" s="39"/>
      <c r="AD340" s="39"/>
      <c r="AE340" s="39"/>
      <c r="AF340" s="39"/>
      <c r="AG340" s="39"/>
      <c r="AH340" s="39"/>
      <c r="AI340" s="39"/>
      <c r="AJ340" s="42"/>
      <c r="AK340" s="16"/>
      <c r="AL340" s="141"/>
      <c r="AM340" s="182"/>
      <c r="AN340" s="182">
        <v>26.11</v>
      </c>
      <c r="AO340" s="198"/>
      <c r="AP340" s="199"/>
      <c r="AQ340" s="141"/>
      <c r="AR340" s="200"/>
      <c r="AS340" s="200"/>
      <c r="AT340" s="201"/>
      <c r="AU340" s="203">
        <f t="shared" si="181"/>
        <v>0</v>
      </c>
    </row>
    <row r="341" spans="1:47" ht="15.75" hidden="1" thickBot="1" x14ac:dyDescent="0.3">
      <c r="A341" s="39"/>
      <c r="B341" s="39"/>
      <c r="C341" s="32" t="s">
        <v>134</v>
      </c>
      <c r="D341" s="32" t="s">
        <v>137</v>
      </c>
      <c r="E341" s="32" t="s">
        <v>221</v>
      </c>
      <c r="F341" s="33"/>
      <c r="G341" s="49"/>
      <c r="H341" s="34" t="s">
        <v>384</v>
      </c>
      <c r="I341" s="40"/>
      <c r="J341" s="20"/>
      <c r="K341" s="20"/>
      <c r="L341" s="46"/>
      <c r="M341" s="36"/>
      <c r="N341" s="37"/>
      <c r="O341" s="37"/>
      <c r="P341" s="38"/>
      <c r="Q341" s="40"/>
      <c r="R341" s="40"/>
      <c r="S341" s="39"/>
      <c r="T341" s="39"/>
      <c r="U341" s="40"/>
      <c r="V341" s="40"/>
      <c r="W341" s="40"/>
      <c r="X341" s="40"/>
      <c r="Y341" s="40"/>
      <c r="Z341" s="40"/>
      <c r="AA341" s="40"/>
      <c r="AB341" s="41"/>
      <c r="AC341" s="39"/>
      <c r="AD341" s="39"/>
      <c r="AE341" s="39"/>
      <c r="AF341" s="39"/>
      <c r="AG341" s="39"/>
      <c r="AH341" s="39"/>
      <c r="AI341" s="39"/>
      <c r="AJ341" s="42"/>
      <c r="AK341" s="16"/>
      <c r="AL341" s="141"/>
      <c r="AM341" s="182"/>
      <c r="AN341" s="182">
        <v>26.11</v>
      </c>
      <c r="AO341" s="198"/>
      <c r="AP341" s="199"/>
      <c r="AQ341" s="141"/>
      <c r="AR341" s="200"/>
      <c r="AS341" s="200"/>
      <c r="AT341" s="201"/>
      <c r="AU341" s="203">
        <f t="shared" si="181"/>
        <v>0</v>
      </c>
    </row>
    <row r="342" spans="1:47" ht="15.75" hidden="1" thickBot="1" x14ac:dyDescent="0.3">
      <c r="A342" s="39"/>
      <c r="B342" s="39"/>
      <c r="C342" s="32" t="s">
        <v>134</v>
      </c>
      <c r="D342" s="32" t="s">
        <v>137</v>
      </c>
      <c r="E342" s="32" t="s">
        <v>221</v>
      </c>
      <c r="F342" s="33"/>
      <c r="G342" s="49"/>
      <c r="H342" s="34" t="s">
        <v>385</v>
      </c>
      <c r="I342" s="40"/>
      <c r="J342" s="20"/>
      <c r="K342" s="20"/>
      <c r="L342" s="46"/>
      <c r="M342" s="36"/>
      <c r="N342" s="37"/>
      <c r="O342" s="37"/>
      <c r="P342" s="38"/>
      <c r="Q342" s="40"/>
      <c r="R342" s="40"/>
      <c r="S342" s="39"/>
      <c r="T342" s="39"/>
      <c r="U342" s="40"/>
      <c r="V342" s="40"/>
      <c r="W342" s="40"/>
      <c r="X342" s="40"/>
      <c r="Y342" s="40"/>
      <c r="Z342" s="40"/>
      <c r="AA342" s="40"/>
      <c r="AB342" s="41"/>
      <c r="AC342" s="39"/>
      <c r="AD342" s="39"/>
      <c r="AE342" s="39"/>
      <c r="AF342" s="39"/>
      <c r="AG342" s="39"/>
      <c r="AH342" s="39"/>
      <c r="AI342" s="39"/>
      <c r="AJ342" s="42"/>
      <c r="AK342" s="16"/>
      <c r="AL342" s="141"/>
      <c r="AM342" s="182"/>
      <c r="AN342" s="182">
        <v>26.11</v>
      </c>
      <c r="AO342" s="198"/>
      <c r="AP342" s="199"/>
      <c r="AQ342" s="141"/>
      <c r="AR342" s="200"/>
      <c r="AS342" s="200"/>
      <c r="AT342" s="201"/>
      <c r="AU342" s="203">
        <f t="shared" si="181"/>
        <v>0</v>
      </c>
    </row>
    <row r="343" spans="1:47" ht="15.75" hidden="1" thickBot="1" x14ac:dyDescent="0.3">
      <c r="A343" s="39"/>
      <c r="B343" s="39"/>
      <c r="C343" s="32" t="s">
        <v>134</v>
      </c>
      <c r="D343" s="32" t="s">
        <v>336</v>
      </c>
      <c r="E343" s="32" t="s">
        <v>221</v>
      </c>
      <c r="F343" s="33"/>
      <c r="G343" s="49"/>
      <c r="H343" s="34" t="s">
        <v>386</v>
      </c>
      <c r="I343" s="40"/>
      <c r="J343" s="20"/>
      <c r="K343" s="20"/>
      <c r="L343" s="46"/>
      <c r="M343" s="36"/>
      <c r="N343" s="37"/>
      <c r="O343" s="37"/>
      <c r="P343" s="38"/>
      <c r="Q343" s="40"/>
      <c r="R343" s="40"/>
      <c r="S343" s="39"/>
      <c r="T343" s="39"/>
      <c r="U343" s="40"/>
      <c r="V343" s="40"/>
      <c r="W343" s="40"/>
      <c r="X343" s="40"/>
      <c r="Y343" s="40"/>
      <c r="Z343" s="40"/>
      <c r="AA343" s="40"/>
      <c r="AB343" s="41"/>
      <c r="AC343" s="39"/>
      <c r="AD343" s="39"/>
      <c r="AE343" s="39"/>
      <c r="AF343" s="39"/>
      <c r="AG343" s="39"/>
      <c r="AH343" s="39"/>
      <c r="AI343" s="39"/>
      <c r="AJ343" s="42"/>
      <c r="AK343" s="16"/>
      <c r="AL343" s="141"/>
      <c r="AM343" s="182"/>
      <c r="AN343" s="182">
        <v>26.11</v>
      </c>
      <c r="AO343" s="198"/>
      <c r="AP343" s="199"/>
      <c r="AQ343" s="141"/>
      <c r="AR343" s="200"/>
      <c r="AS343" s="200"/>
      <c r="AT343" s="201"/>
      <c r="AU343" s="203">
        <f t="shared" si="181"/>
        <v>0</v>
      </c>
    </row>
    <row r="344" spans="1:47" ht="15.75" hidden="1" thickBot="1" x14ac:dyDescent="0.3">
      <c r="A344" s="1"/>
      <c r="B344" s="39"/>
      <c r="C344" s="1"/>
      <c r="D344" s="7"/>
      <c r="E344" s="7"/>
      <c r="F344" s="11"/>
      <c r="G344" s="4"/>
      <c r="H344" s="12"/>
      <c r="I344" s="6"/>
      <c r="J344" s="4"/>
      <c r="K344" s="4"/>
      <c r="L344" s="4"/>
      <c r="M344" s="5"/>
      <c r="N344" s="13"/>
      <c r="O344" s="6"/>
      <c r="P344" s="5"/>
      <c r="Q344" s="6"/>
      <c r="R344" s="6"/>
      <c r="S344" s="14"/>
      <c r="T344" s="6"/>
      <c r="U344" s="6"/>
      <c r="V344" s="6"/>
      <c r="W344" s="6"/>
      <c r="X344" s="6"/>
      <c r="Y344" s="6"/>
      <c r="Z344" s="6"/>
      <c r="AA344" s="6"/>
      <c r="AB344" s="17"/>
      <c r="AC344" s="18"/>
      <c r="AD344" s="18"/>
      <c r="AE344" s="18"/>
      <c r="AF344" s="18"/>
      <c r="AG344" s="18"/>
      <c r="AH344" s="18"/>
      <c r="AI344" s="18"/>
      <c r="AJ344" s="15"/>
      <c r="AK344" s="6"/>
      <c r="AL344" s="141"/>
      <c r="AO344" s="198"/>
      <c r="AP344" s="199"/>
      <c r="AQ344" s="141"/>
      <c r="AR344" s="200"/>
      <c r="AS344" s="200"/>
      <c r="AT344" s="201"/>
      <c r="AU344" s="203">
        <f t="shared" si="181"/>
        <v>0</v>
      </c>
    </row>
    <row r="345" spans="1:47" ht="15.75" hidden="1" thickBot="1" x14ac:dyDescent="0.3">
      <c r="A345" s="1"/>
      <c r="B345" s="39"/>
      <c r="C345" s="1"/>
      <c r="D345" s="7"/>
      <c r="E345" s="7"/>
      <c r="F345" s="8"/>
      <c r="G345" s="4"/>
      <c r="H345" s="4"/>
      <c r="I345" s="6"/>
      <c r="J345" s="4"/>
      <c r="K345" s="4"/>
      <c r="L345" s="4"/>
      <c r="M345" s="5"/>
      <c r="N345" s="5"/>
      <c r="O345" s="6"/>
      <c r="P345" s="5"/>
      <c r="Q345" s="6"/>
      <c r="R345" s="6"/>
      <c r="S345" s="14"/>
      <c r="T345" s="6"/>
      <c r="U345" s="6"/>
      <c r="V345" s="6"/>
      <c r="W345" s="6"/>
      <c r="X345" s="6"/>
      <c r="Y345" s="6"/>
      <c r="Z345" s="6"/>
      <c r="AA345" s="6"/>
      <c r="AB345" s="17"/>
      <c r="AC345" s="18"/>
      <c r="AD345" s="18"/>
      <c r="AE345" s="18"/>
      <c r="AF345" s="18"/>
      <c r="AG345" s="18"/>
      <c r="AH345" s="18"/>
      <c r="AI345" s="18"/>
      <c r="AJ345" s="15"/>
      <c r="AK345" s="6"/>
      <c r="AL345" s="141"/>
      <c r="AO345" s="198"/>
      <c r="AP345" s="199"/>
      <c r="AQ345" s="141"/>
      <c r="AR345" s="200"/>
      <c r="AS345" s="200"/>
      <c r="AT345" s="201"/>
      <c r="AU345" s="203">
        <f t="shared" si="181"/>
        <v>0</v>
      </c>
    </row>
    <row r="346" spans="1:47" ht="15.75" hidden="1" thickBot="1" x14ac:dyDescent="0.3">
      <c r="A346" s="1"/>
      <c r="B346" s="39"/>
      <c r="C346" s="1"/>
      <c r="D346" s="7"/>
      <c r="E346" s="7"/>
      <c r="F346" s="8"/>
      <c r="G346" s="4"/>
      <c r="H346" s="4"/>
      <c r="I346" s="6"/>
      <c r="J346" s="4"/>
      <c r="K346" s="4"/>
      <c r="L346" s="4"/>
      <c r="M346" s="5"/>
      <c r="N346" s="5"/>
      <c r="O346" s="6"/>
      <c r="P346" s="5"/>
      <c r="Q346" s="6"/>
      <c r="R346" s="6"/>
      <c r="S346" s="14"/>
      <c r="T346" s="6"/>
      <c r="U346" s="6"/>
      <c r="V346" s="6"/>
      <c r="W346" s="6"/>
      <c r="X346" s="6"/>
      <c r="Y346" s="6"/>
      <c r="Z346" s="6"/>
      <c r="AA346" s="6"/>
      <c r="AB346" s="17"/>
      <c r="AC346" s="18"/>
      <c r="AD346" s="18"/>
      <c r="AE346" s="18"/>
      <c r="AF346" s="18"/>
      <c r="AG346" s="18"/>
      <c r="AH346" s="18"/>
      <c r="AI346" s="18"/>
      <c r="AJ346" s="15"/>
      <c r="AK346" s="6"/>
      <c r="AL346" s="141"/>
      <c r="AO346" s="198"/>
      <c r="AP346" s="199"/>
      <c r="AQ346" s="141"/>
      <c r="AR346" s="200"/>
      <c r="AS346" s="200"/>
      <c r="AT346" s="201"/>
      <c r="AU346" s="203">
        <f t="shared" si="181"/>
        <v>0</v>
      </c>
    </row>
    <row r="347" spans="1:47" ht="15.75" hidden="1" thickBot="1" x14ac:dyDescent="0.3">
      <c r="A347" s="1"/>
      <c r="B347" s="39"/>
      <c r="C347" s="1"/>
      <c r="D347" s="7"/>
      <c r="E347" s="7"/>
      <c r="F347" s="8"/>
      <c r="G347" s="4"/>
      <c r="H347" s="4"/>
      <c r="I347" s="6"/>
      <c r="J347" s="4"/>
      <c r="K347" s="4"/>
      <c r="L347" s="4"/>
      <c r="M347" s="5"/>
      <c r="N347" s="5"/>
      <c r="O347" s="6"/>
      <c r="P347" s="5"/>
      <c r="Q347" s="6"/>
      <c r="R347" s="6"/>
      <c r="S347" s="14"/>
      <c r="T347" s="6"/>
      <c r="U347" s="6"/>
      <c r="V347" s="6"/>
      <c r="W347" s="6"/>
      <c r="X347" s="6"/>
      <c r="Y347" s="6"/>
      <c r="Z347" s="6"/>
      <c r="AA347" s="6"/>
      <c r="AB347" s="17"/>
      <c r="AC347" s="18"/>
      <c r="AD347" s="18"/>
      <c r="AE347" s="18"/>
      <c r="AF347" s="18"/>
      <c r="AG347" s="18"/>
      <c r="AH347" s="18"/>
      <c r="AI347" s="18"/>
      <c r="AJ347" s="15"/>
      <c r="AK347" s="6"/>
      <c r="AL347" s="141"/>
      <c r="AO347" s="198"/>
      <c r="AP347" s="199"/>
      <c r="AQ347" s="141"/>
      <c r="AR347" s="200"/>
      <c r="AS347" s="200"/>
      <c r="AT347" s="201"/>
      <c r="AU347" s="203">
        <f t="shared" si="181"/>
        <v>0</v>
      </c>
    </row>
    <row r="348" spans="1:47" ht="15.75" hidden="1" thickBot="1" x14ac:dyDescent="0.3">
      <c r="A348" s="1"/>
      <c r="B348" s="39"/>
      <c r="C348" s="1"/>
      <c r="D348" s="7"/>
      <c r="E348" s="7"/>
      <c r="F348" s="8"/>
      <c r="G348" s="4"/>
      <c r="H348" s="4"/>
      <c r="I348" s="6"/>
      <c r="J348" s="4"/>
      <c r="K348" s="4"/>
      <c r="L348" s="4"/>
      <c r="M348" s="5"/>
      <c r="N348" s="5"/>
      <c r="O348" s="6"/>
      <c r="P348" s="5"/>
      <c r="Q348" s="6"/>
      <c r="R348" s="6"/>
      <c r="S348" s="14"/>
      <c r="T348" s="6"/>
      <c r="U348" s="6"/>
      <c r="V348" s="6"/>
      <c r="W348" s="6"/>
      <c r="X348" s="6"/>
      <c r="Y348" s="6"/>
      <c r="Z348" s="6"/>
      <c r="AA348" s="6"/>
      <c r="AB348" s="17"/>
      <c r="AC348" s="18"/>
      <c r="AD348" s="18"/>
      <c r="AE348" s="18"/>
      <c r="AF348" s="18"/>
      <c r="AG348" s="18"/>
      <c r="AH348" s="18"/>
      <c r="AI348" s="18"/>
      <c r="AJ348" s="15"/>
      <c r="AK348" s="6"/>
      <c r="AL348" s="141"/>
      <c r="AO348" s="198"/>
      <c r="AP348" s="199"/>
      <c r="AQ348" s="141"/>
      <c r="AR348" s="200"/>
      <c r="AS348" s="200"/>
      <c r="AT348" s="201"/>
      <c r="AU348" s="203">
        <f t="shared" si="181"/>
        <v>0</v>
      </c>
    </row>
    <row r="349" spans="1:47" ht="15.75" hidden="1" thickBot="1" x14ac:dyDescent="0.3">
      <c r="A349" s="1"/>
      <c r="B349" s="39"/>
      <c r="C349" s="1"/>
      <c r="D349" s="7"/>
      <c r="E349" s="7"/>
      <c r="F349" s="8"/>
      <c r="G349" s="4"/>
      <c r="H349" s="4"/>
      <c r="I349" s="6"/>
      <c r="J349" s="4"/>
      <c r="K349" s="4"/>
      <c r="L349" s="4"/>
      <c r="M349" s="5"/>
      <c r="N349" s="5"/>
      <c r="O349" s="6"/>
      <c r="P349" s="5"/>
      <c r="Q349" s="6"/>
      <c r="R349" s="6"/>
      <c r="S349" s="14"/>
      <c r="T349" s="6"/>
      <c r="U349" s="6"/>
      <c r="V349" s="6"/>
      <c r="W349" s="6"/>
      <c r="X349" s="6"/>
      <c r="Y349" s="6"/>
      <c r="Z349" s="6"/>
      <c r="AA349" s="6"/>
      <c r="AB349" s="17"/>
      <c r="AC349" s="18"/>
      <c r="AD349" s="18"/>
      <c r="AE349" s="18"/>
      <c r="AF349" s="18"/>
      <c r="AG349" s="18"/>
      <c r="AH349" s="18"/>
      <c r="AI349" s="18"/>
      <c r="AJ349" s="15"/>
      <c r="AK349" s="6"/>
      <c r="AL349" s="141"/>
      <c r="AO349" s="198"/>
      <c r="AP349" s="199"/>
      <c r="AQ349" s="141"/>
      <c r="AR349" s="200"/>
      <c r="AS349" s="200"/>
      <c r="AT349" s="201"/>
      <c r="AU349" s="203">
        <f t="shared" ref="AU349:AU350" si="190">AS349-AT349</f>
        <v>0</v>
      </c>
    </row>
    <row r="350" spans="1:47" ht="15.75" hidden="1" thickBot="1" x14ac:dyDescent="0.3">
      <c r="A350" s="22"/>
      <c r="B350" s="39"/>
      <c r="C350" s="22"/>
      <c r="D350" s="23"/>
      <c r="E350" s="23"/>
      <c r="F350" s="24"/>
      <c r="G350" s="25"/>
      <c r="H350" s="25"/>
      <c r="I350" s="26"/>
      <c r="J350" s="25"/>
      <c r="K350" s="25"/>
      <c r="L350" s="25"/>
      <c r="M350" s="27"/>
      <c r="N350" s="27"/>
      <c r="O350" s="26"/>
      <c r="P350" s="27"/>
      <c r="Q350" s="26"/>
      <c r="R350" s="26"/>
      <c r="S350" s="28"/>
      <c r="T350" s="26"/>
      <c r="U350" s="26"/>
      <c r="V350" s="26"/>
      <c r="W350" s="26"/>
      <c r="X350" s="26"/>
      <c r="Y350" s="26"/>
      <c r="Z350" s="26"/>
      <c r="AA350" s="26"/>
      <c r="AB350" s="29"/>
      <c r="AC350" s="30"/>
      <c r="AD350" s="30"/>
      <c r="AE350" s="30"/>
      <c r="AF350" s="30"/>
      <c r="AG350" s="30"/>
      <c r="AH350" s="30"/>
      <c r="AI350" s="30"/>
      <c r="AJ350" s="31"/>
      <c r="AK350" s="26"/>
      <c r="AL350" s="141"/>
      <c r="AO350" s="198"/>
      <c r="AP350" s="199"/>
      <c r="AQ350" s="141"/>
      <c r="AR350" s="200"/>
      <c r="AS350" s="200"/>
      <c r="AT350" s="201"/>
      <c r="AU350" s="203">
        <f t="shared" si="190"/>
        <v>0</v>
      </c>
    </row>
    <row r="351" spans="1:47" s="21" customFormat="1" x14ac:dyDescent="0.25">
      <c r="A351" s="279"/>
      <c r="B351" s="280"/>
      <c r="C351" s="280"/>
      <c r="D351" s="280"/>
      <c r="E351" s="281"/>
      <c r="F351" s="282"/>
      <c r="G351" s="280"/>
      <c r="H351" s="280"/>
      <c r="I351" s="280"/>
      <c r="J351" s="280"/>
      <c r="K351" s="280"/>
      <c r="L351" s="280"/>
      <c r="M351" s="283"/>
      <c r="N351" s="283"/>
      <c r="O351" s="283"/>
      <c r="P351" s="283"/>
      <c r="Q351" s="283"/>
      <c r="R351" s="283"/>
      <c r="S351" s="283"/>
      <c r="T351" s="283"/>
      <c r="U351" s="283"/>
      <c r="V351" s="280"/>
      <c r="W351" s="280"/>
      <c r="X351" s="280"/>
      <c r="Y351" s="280"/>
      <c r="Z351" s="280"/>
      <c r="AA351" s="280"/>
      <c r="AB351" s="284"/>
      <c r="AC351" s="283"/>
      <c r="AD351" s="283"/>
      <c r="AE351" s="283"/>
      <c r="AF351" s="283"/>
      <c r="AG351" s="283"/>
      <c r="AH351" s="283"/>
      <c r="AI351" s="283"/>
      <c r="AJ351" s="285"/>
      <c r="AK351" s="286"/>
    </row>
    <row r="352" spans="1:47" x14ac:dyDescent="0.25">
      <c r="A352" s="287"/>
      <c r="B352" s="287"/>
      <c r="C352" s="287"/>
      <c r="D352" s="287"/>
      <c r="E352" s="287"/>
      <c r="F352" s="288"/>
      <c r="G352" s="289" t="s">
        <v>387</v>
      </c>
      <c r="H352" s="288">
        <f>SUBTOTAL(3,H9:H350)</f>
        <v>19</v>
      </c>
      <c r="I352" s="287" t="s">
        <v>408</v>
      </c>
      <c r="J352" s="290">
        <f>SUBTOTAL(3,P9:P350)</f>
        <v>19</v>
      </c>
      <c r="K352" s="287"/>
      <c r="L352" s="291">
        <f t="shared" ref="L352:U352" si="191">SUBTOTAL(9,L9:L350)</f>
        <v>49.016999999999996</v>
      </c>
      <c r="M352" s="291">
        <f t="shared" si="191"/>
        <v>76.3</v>
      </c>
      <c r="N352" s="292">
        <f t="shared" si="191"/>
        <v>223124337.09</v>
      </c>
      <c r="O352" s="292">
        <f t="shared" si="191"/>
        <v>14266497</v>
      </c>
      <c r="P352" s="292">
        <f t="shared" si="191"/>
        <v>249272939.71000001</v>
      </c>
      <c r="Q352" s="292">
        <f t="shared" si="191"/>
        <v>189788647.39400002</v>
      </c>
      <c r="R352" s="292">
        <f t="shared" si="191"/>
        <v>9318495.4399999995</v>
      </c>
      <c r="S352" s="292">
        <f t="shared" si="191"/>
        <v>240561822.92100006</v>
      </c>
      <c r="T352" s="292">
        <f t="shared" si="191"/>
        <v>0</v>
      </c>
      <c r="U352" s="292">
        <f t="shared" si="191"/>
        <v>0</v>
      </c>
      <c r="V352" s="293"/>
      <c r="W352" s="293"/>
      <c r="X352" s="293"/>
      <c r="Y352" s="293"/>
      <c r="Z352" s="293"/>
      <c r="AA352" s="293"/>
      <c r="AB352" s="294" cm="1">
        <f t="array" aca="1" ref="AB352" ca="1">SUMPRODUCT(SUBTOTAL(3,OFFSET(S9,ROW(S9:S349)-ROW(S9),0))*S9:S349*AB9:AB349)/S352</f>
        <v>0.76173733813813516</v>
      </c>
      <c r="AC352" s="292">
        <f t="shared" ref="AC352:AI352" si="192">SUBTOTAL(9,AC9:AC350)</f>
        <v>105020725.59</v>
      </c>
      <c r="AD352" s="292">
        <f t="shared" si="192"/>
        <v>21011307.41</v>
      </c>
      <c r="AE352" s="292">
        <f t="shared" si="192"/>
        <v>67686354</v>
      </c>
      <c r="AF352" s="292">
        <f t="shared" si="192"/>
        <v>17544604.77</v>
      </c>
      <c r="AG352" s="292">
        <f t="shared" si="192"/>
        <v>3466672.23</v>
      </c>
      <c r="AH352" s="292">
        <f t="shared" si="192"/>
        <v>11360095</v>
      </c>
      <c r="AI352" s="292">
        <f t="shared" si="192"/>
        <v>147696260</v>
      </c>
      <c r="AJ352" s="294" cm="1">
        <f t="array" aca="1" ref="AJ352" ca="1">SUMPRODUCT(SUBTOTAL(3,OFFSET(S9,ROW(S9:S349)-ROW(S9),0))*S9:S349*AJ9:AJ349)/(S352+T352)</f>
        <v>0.56760174304482425</v>
      </c>
      <c r="AK352" s="287"/>
    </row>
    <row r="353" spans="6:37" x14ac:dyDescent="0.25">
      <c r="F353" s="215"/>
      <c r="G353" s="216" t="s">
        <v>407</v>
      </c>
      <c r="I353" s="56" t="s">
        <v>389</v>
      </c>
      <c r="J353" s="217">
        <f>SUBTOTAL(3,S9:S351)</f>
        <v>19</v>
      </c>
      <c r="M353" s="57"/>
      <c r="N353" s="144"/>
      <c r="O353" s="58" t="s">
        <v>388</v>
      </c>
      <c r="P353" s="218">
        <f>SUBTOTAL(2,P9:P350)</f>
        <v>19</v>
      </c>
      <c r="R353" s="56" t="s">
        <v>389</v>
      </c>
      <c r="S353" s="219">
        <f>SUBTOTAL(2,S9:S350)</f>
        <v>19</v>
      </c>
      <c r="AJ353" s="214">
        <f>AI352/(S352+T352)</f>
        <v>0.61396383768052465</v>
      </c>
      <c r="AK353" s="56"/>
    </row>
    <row r="354" spans="6:37" x14ac:dyDescent="0.25">
      <c r="AB354" s="121"/>
    </row>
    <row r="355" spans="6:37" x14ac:dyDescent="0.25">
      <c r="N355" s="70"/>
    </row>
    <row r="356" spans="6:37" x14ac:dyDescent="0.25">
      <c r="O356" s="70"/>
      <c r="P356" s="237"/>
    </row>
    <row r="365" spans="6:37" x14ac:dyDescent="0.25">
      <c r="AB365" s="240">
        <v>75200</v>
      </c>
    </row>
    <row r="366" spans="6:37" x14ac:dyDescent="0.25">
      <c r="AB366" s="240">
        <v>198850</v>
      </c>
    </row>
    <row r="367" spans="6:37" x14ac:dyDescent="0.25">
      <c r="AB367" s="240">
        <v>128350</v>
      </c>
    </row>
    <row r="368" spans="6:37" x14ac:dyDescent="0.25">
      <c r="AB368" s="240">
        <v>175350</v>
      </c>
    </row>
    <row r="369" spans="28:28" x14ac:dyDescent="0.25">
      <c r="AB369" s="240">
        <v>75200</v>
      </c>
    </row>
    <row r="370" spans="28:28" x14ac:dyDescent="0.25">
      <c r="AB370">
        <f>SUBTOTAL(9,AB365:AB369)</f>
        <v>652950</v>
      </c>
    </row>
  </sheetData>
  <sheetProtection formatCells="0" formatColumns="0" formatRows="0" insertColumns="0" deleteColumns="0" deleteRows="0" sort="0" autoFilter="0" pivotTables="0"/>
  <autoFilter ref="A7:AU350">
    <filterColumn colId="2">
      <filters>
        <filter val="Gaibandha"/>
      </filters>
    </filterColumn>
    <filterColumn colId="15">
      <customFilters>
        <customFilter operator="greaterThan" val="0"/>
      </customFilters>
    </filterColumn>
  </autoFilter>
  <mergeCells count="2">
    <mergeCell ref="A1:AK1"/>
    <mergeCell ref="A2:AK2"/>
  </mergeCells>
  <conditionalFormatting sqref="AL1:AL1048576">
    <cfRule type="cellIs" dxfId="71" priority="61" operator="lessThan">
      <formula>0</formula>
    </cfRule>
  </conditionalFormatting>
  <conditionalFormatting sqref="G272 G9 G153:G270 G274:G283 G286:G350 G49:G148 G11:G47">
    <cfRule type="duplicateValues" dxfId="70" priority="216"/>
    <cfRule type="duplicateValues" dxfId="69" priority="217"/>
    <cfRule type="duplicateValues" dxfId="68" priority="218"/>
  </conditionalFormatting>
  <conditionalFormatting sqref="G276">
    <cfRule type="duplicateValues" dxfId="67" priority="58"/>
    <cfRule type="duplicateValues" dxfId="66" priority="59"/>
    <cfRule type="duplicateValues" dxfId="65" priority="60"/>
  </conditionalFormatting>
  <conditionalFormatting sqref="G280">
    <cfRule type="duplicateValues" dxfId="64" priority="55"/>
    <cfRule type="duplicateValues" dxfId="63" priority="56"/>
    <cfRule type="duplicateValues" dxfId="62" priority="57"/>
  </conditionalFormatting>
  <conditionalFormatting sqref="G296">
    <cfRule type="duplicateValues" dxfId="61" priority="52"/>
    <cfRule type="duplicateValues" dxfId="60" priority="53"/>
    <cfRule type="duplicateValues" dxfId="59" priority="54"/>
  </conditionalFormatting>
  <conditionalFormatting sqref="G298">
    <cfRule type="duplicateValues" dxfId="58" priority="49"/>
    <cfRule type="duplicateValues" dxfId="57" priority="50"/>
    <cfRule type="duplicateValues" dxfId="56" priority="51"/>
  </conditionalFormatting>
  <conditionalFormatting sqref="G306:G307">
    <cfRule type="duplicateValues" dxfId="55" priority="46"/>
    <cfRule type="duplicateValues" dxfId="54" priority="47"/>
    <cfRule type="duplicateValues" dxfId="53" priority="48"/>
  </conditionalFormatting>
  <conditionalFormatting sqref="AM7:AN7">
    <cfRule type="cellIs" dxfId="52" priority="45" operator="lessThan">
      <formula>0</formula>
    </cfRule>
  </conditionalFormatting>
  <conditionalFormatting sqref="AM9:AN10">
    <cfRule type="duplicateValues" dxfId="51" priority="42"/>
    <cfRule type="duplicateValues" dxfId="50" priority="43"/>
    <cfRule type="duplicateValues" dxfId="49" priority="44"/>
  </conditionalFormatting>
  <conditionalFormatting sqref="G149:G152">
    <cfRule type="duplicateValues" dxfId="48" priority="39"/>
    <cfRule type="duplicateValues" dxfId="47" priority="40"/>
    <cfRule type="duplicateValues" dxfId="46" priority="41"/>
  </conditionalFormatting>
  <conditionalFormatting sqref="G271">
    <cfRule type="duplicateValues" dxfId="45" priority="24"/>
    <cfRule type="duplicateValues" dxfId="44" priority="25"/>
    <cfRule type="duplicateValues" dxfId="43" priority="26"/>
  </conditionalFormatting>
  <conditionalFormatting sqref="G273">
    <cfRule type="duplicateValues" dxfId="42" priority="21"/>
    <cfRule type="duplicateValues" dxfId="41" priority="22"/>
    <cfRule type="duplicateValues" dxfId="40" priority="23"/>
  </conditionalFormatting>
  <conditionalFormatting sqref="G286:G1048576 G1:G9 G49:G283 G11:G47">
    <cfRule type="duplicateValues" dxfId="39" priority="20"/>
  </conditionalFormatting>
  <conditionalFormatting sqref="G284">
    <cfRule type="duplicateValues" dxfId="38" priority="17"/>
    <cfRule type="duplicateValues" dxfId="37" priority="18"/>
    <cfRule type="duplicateValues" dxfId="36" priority="19"/>
  </conditionalFormatting>
  <conditionalFormatting sqref="G284">
    <cfRule type="duplicateValues" dxfId="35" priority="16"/>
  </conditionalFormatting>
  <conditionalFormatting sqref="G283:G284">
    <cfRule type="duplicateValues" dxfId="34" priority="15"/>
  </conditionalFormatting>
  <conditionalFormatting sqref="G285">
    <cfRule type="duplicateValues" dxfId="33" priority="12"/>
    <cfRule type="duplicateValues" dxfId="32" priority="13"/>
    <cfRule type="duplicateValues" dxfId="31" priority="14"/>
  </conditionalFormatting>
  <conditionalFormatting sqref="G285">
    <cfRule type="duplicateValues" dxfId="30" priority="11"/>
  </conditionalFormatting>
  <conditionalFormatting sqref="G285">
    <cfRule type="duplicateValues" dxfId="29" priority="10"/>
  </conditionalFormatting>
  <conditionalFormatting sqref="G48">
    <cfRule type="duplicateValues" dxfId="28" priority="7"/>
    <cfRule type="duplicateValues" dxfId="27" priority="8"/>
    <cfRule type="duplicateValues" dxfId="26" priority="9"/>
  </conditionalFormatting>
  <conditionalFormatting sqref="G48">
    <cfRule type="duplicateValues" dxfId="25" priority="6"/>
  </conditionalFormatting>
  <conditionalFormatting sqref="G10">
    <cfRule type="duplicateValues" dxfId="24" priority="3"/>
    <cfRule type="duplicateValues" dxfId="23" priority="4"/>
    <cfRule type="duplicateValues" dxfId="22" priority="5"/>
  </conditionalFormatting>
  <conditionalFormatting sqref="G10">
    <cfRule type="duplicateValues" dxfId="21" priority="2"/>
  </conditionalFormatting>
  <conditionalFormatting sqref="I19">
    <cfRule type="cellIs" dxfId="20" priority="1" operator="equal">
      <formula>0</formula>
    </cfRule>
  </conditionalFormatting>
  <pageMargins left="0.25" right="0.25" top="0.75" bottom="0.75" header="0.3" footer="0.3"/>
  <pageSetup paperSize="5" scale="36" fitToHeight="0" orientation="landscape" r:id="rId1"/>
  <ignoredErrors>
    <ignoredError sqref="T35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25"/>
  <sheetViews>
    <sheetView view="pageBreakPreview" topLeftCell="D1" zoomScale="90" zoomScaleSheetLayoutView="90" workbookViewId="0">
      <pane ySplit="8" topLeftCell="A18" activePane="bottomLeft" state="frozen"/>
      <selection pane="bottomLeft" activeCell="I18" sqref="I18"/>
    </sheetView>
  </sheetViews>
  <sheetFormatPr defaultRowHeight="15" x14ac:dyDescent="0.25"/>
  <cols>
    <col min="1" max="1" width="7.28515625" customWidth="1"/>
    <col min="2" max="2" width="9.42578125" customWidth="1"/>
    <col min="3" max="3" width="14" customWidth="1"/>
    <col min="4" max="4" width="11" customWidth="1"/>
    <col min="5" max="5" width="12.5703125" customWidth="1"/>
    <col min="6" max="6" width="13.85546875" customWidth="1"/>
    <col min="7" max="7" width="10.28515625" customWidth="1"/>
    <col min="8" max="8" width="28.42578125" customWidth="1"/>
    <col min="9" max="9" width="17.42578125" customWidth="1"/>
    <col min="10" max="10" width="9.42578125" hidden="1" customWidth="1"/>
    <col min="11" max="11" width="9" hidden="1" customWidth="1"/>
    <col min="12" max="12" width="9.42578125" customWidth="1"/>
    <col min="13" max="13" width="9.28515625" bestFit="1" customWidth="1"/>
    <col min="14" max="15" width="14.28515625" hidden="1" customWidth="1"/>
    <col min="16" max="16" width="14.28515625" customWidth="1"/>
    <col min="17" max="17" width="13.28515625" hidden="1" customWidth="1"/>
    <col min="18" max="18" width="13.85546875" hidden="1" customWidth="1"/>
    <col min="19" max="19" width="13.7109375" customWidth="1"/>
    <col min="20" max="21" width="11.28515625" hidden="1" customWidth="1"/>
    <col min="22" max="22" width="9.28515625" customWidth="1"/>
    <col min="25" max="25" width="11.5703125" customWidth="1"/>
    <col min="26" max="26" width="11.140625" hidden="1" customWidth="1"/>
    <col min="27" max="27" width="13.42578125" customWidth="1"/>
    <col min="28" max="28" width="11.28515625" bestFit="1" customWidth="1"/>
    <col min="29" max="29" width="13.140625" customWidth="1"/>
    <col min="30" max="30" width="12" customWidth="1"/>
    <col min="31" max="31" width="12.28515625" customWidth="1"/>
    <col min="32" max="32" width="11.85546875" customWidth="1"/>
    <col min="33" max="33" width="11.5703125" customWidth="1"/>
    <col min="34" max="34" width="11.28515625" customWidth="1"/>
    <col min="35" max="35" width="11.5703125" customWidth="1"/>
    <col min="36" max="36" width="12.28515625" bestFit="1" customWidth="1"/>
    <col min="37" max="37" width="17.140625" bestFit="1" customWidth="1"/>
  </cols>
  <sheetData>
    <row r="1" spans="1:39" ht="21" x14ac:dyDescent="0.35">
      <c r="A1" s="359" t="s">
        <v>22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59"/>
      <c r="AA1" s="359"/>
      <c r="AB1" s="359"/>
      <c r="AC1" s="359"/>
      <c r="AD1" s="359"/>
      <c r="AE1" s="359"/>
      <c r="AF1" s="359"/>
      <c r="AG1" s="359"/>
      <c r="AH1" s="359"/>
      <c r="AI1" s="359"/>
      <c r="AJ1" s="359"/>
      <c r="AK1" s="359"/>
    </row>
    <row r="2" spans="1:39" ht="21" x14ac:dyDescent="0.35">
      <c r="A2" s="359" t="s">
        <v>9</v>
      </c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359"/>
      <c r="Q2" s="359"/>
      <c r="R2" s="359"/>
      <c r="S2" s="359"/>
      <c r="T2" s="359"/>
      <c r="U2" s="359"/>
      <c r="V2" s="359"/>
      <c r="W2" s="359"/>
      <c r="X2" s="359"/>
      <c r="Y2" s="359"/>
      <c r="Z2" s="359"/>
      <c r="AA2" s="359"/>
      <c r="AB2" s="359"/>
      <c r="AC2" s="359"/>
      <c r="AD2" s="359"/>
      <c r="AE2" s="359"/>
      <c r="AF2" s="359"/>
      <c r="AG2" s="359"/>
      <c r="AH2" s="359"/>
      <c r="AI2" s="359"/>
      <c r="AJ2" s="359"/>
      <c r="AK2" s="359"/>
    </row>
    <row r="4" spans="1:39" x14ac:dyDescent="0.25">
      <c r="A4" s="2"/>
      <c r="B4" s="2"/>
      <c r="C4" s="2"/>
    </row>
    <row r="5" spans="1:39" ht="18.75" x14ac:dyDescent="0.3">
      <c r="A5" s="2"/>
      <c r="B5" s="2"/>
      <c r="AI5" s="2"/>
      <c r="AK5" s="147" t="s">
        <v>419</v>
      </c>
    </row>
    <row r="6" spans="1:39" ht="7.5" customHeight="1" x14ac:dyDescent="0.25"/>
    <row r="7" spans="1:39" ht="94.5" customHeight="1" x14ac:dyDescent="0.25">
      <c r="A7" s="10" t="s">
        <v>0</v>
      </c>
      <c r="B7" s="9" t="s">
        <v>28</v>
      </c>
      <c r="C7" s="9" t="s">
        <v>23</v>
      </c>
      <c r="D7" s="10" t="s">
        <v>1</v>
      </c>
      <c r="E7" s="9" t="s">
        <v>24</v>
      </c>
      <c r="F7" s="10" t="s">
        <v>2</v>
      </c>
      <c r="G7" s="10" t="s">
        <v>36</v>
      </c>
      <c r="H7" s="10" t="s">
        <v>20</v>
      </c>
      <c r="I7" s="10" t="s">
        <v>11</v>
      </c>
      <c r="J7" s="10" t="s">
        <v>37</v>
      </c>
      <c r="K7" s="10" t="s">
        <v>38</v>
      </c>
      <c r="L7" s="48" t="s">
        <v>25</v>
      </c>
      <c r="M7" s="10" t="s">
        <v>26</v>
      </c>
      <c r="N7" s="67" t="s">
        <v>15</v>
      </c>
      <c r="O7" s="67" t="s">
        <v>16</v>
      </c>
      <c r="P7" s="67" t="s">
        <v>39</v>
      </c>
      <c r="Q7" s="64" t="s">
        <v>29</v>
      </c>
      <c r="R7" s="64" t="s">
        <v>27</v>
      </c>
      <c r="S7" s="65" t="s">
        <v>17</v>
      </c>
      <c r="T7" s="10" t="s">
        <v>10</v>
      </c>
      <c r="U7" s="10" t="s">
        <v>3</v>
      </c>
      <c r="V7" s="10" t="s">
        <v>4</v>
      </c>
      <c r="W7" s="10" t="s">
        <v>31</v>
      </c>
      <c r="X7" s="10" t="s">
        <v>30</v>
      </c>
      <c r="Y7" s="10" t="s">
        <v>5</v>
      </c>
      <c r="Z7" s="10" t="s">
        <v>6</v>
      </c>
      <c r="AA7" s="9" t="s">
        <v>21</v>
      </c>
      <c r="AB7" s="10" t="s">
        <v>12</v>
      </c>
      <c r="AC7" s="19" t="s">
        <v>42</v>
      </c>
      <c r="AD7" s="19" t="s">
        <v>41</v>
      </c>
      <c r="AE7" s="19" t="s">
        <v>44</v>
      </c>
      <c r="AF7" s="66" t="s">
        <v>43</v>
      </c>
      <c r="AG7" s="66" t="s">
        <v>45</v>
      </c>
      <c r="AH7" s="66" t="s">
        <v>46</v>
      </c>
      <c r="AI7" s="68" t="s">
        <v>7</v>
      </c>
      <c r="AJ7" s="10" t="s">
        <v>13</v>
      </c>
      <c r="AK7" s="10" t="s">
        <v>8</v>
      </c>
    </row>
    <row r="8" spans="1:39" x14ac:dyDescent="0.25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  <c r="L8" s="1">
        <v>12</v>
      </c>
      <c r="M8" s="1">
        <v>13</v>
      </c>
      <c r="N8" s="1">
        <v>14</v>
      </c>
      <c r="O8" s="1">
        <v>15</v>
      </c>
      <c r="P8" s="1" t="s">
        <v>49</v>
      </c>
      <c r="Q8" s="1">
        <v>17</v>
      </c>
      <c r="R8" s="1">
        <v>18</v>
      </c>
      <c r="S8" s="1" t="s">
        <v>50</v>
      </c>
      <c r="T8" s="1">
        <v>20</v>
      </c>
      <c r="U8" s="1">
        <v>21</v>
      </c>
      <c r="V8" s="1">
        <v>22</v>
      </c>
      <c r="W8" s="1">
        <v>23</v>
      </c>
      <c r="X8" s="1">
        <v>24</v>
      </c>
      <c r="Y8" s="1">
        <v>25</v>
      </c>
      <c r="Z8" s="1">
        <v>26</v>
      </c>
      <c r="AA8" s="1">
        <v>27</v>
      </c>
      <c r="AB8" s="1">
        <v>28</v>
      </c>
      <c r="AC8" s="1">
        <v>29</v>
      </c>
      <c r="AD8" s="1">
        <v>30</v>
      </c>
      <c r="AE8" s="1" t="s">
        <v>40</v>
      </c>
      <c r="AF8" s="1">
        <v>32</v>
      </c>
      <c r="AG8" s="1">
        <v>33</v>
      </c>
      <c r="AH8" s="1" t="s">
        <v>47</v>
      </c>
      <c r="AI8" s="1" t="s">
        <v>48</v>
      </c>
      <c r="AJ8" s="1">
        <v>36</v>
      </c>
      <c r="AK8" s="1">
        <v>37</v>
      </c>
    </row>
    <row r="9" spans="1:39" x14ac:dyDescent="0.25">
      <c r="A9" s="82" t="s">
        <v>417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1"/>
    </row>
    <row r="10" spans="1:39" ht="180" x14ac:dyDescent="0.25">
      <c r="A10" s="39">
        <v>1</v>
      </c>
      <c r="B10" s="39" t="s">
        <v>32</v>
      </c>
      <c r="C10" s="32" t="s">
        <v>51</v>
      </c>
      <c r="D10" s="32" t="s">
        <v>14</v>
      </c>
      <c r="E10" s="32" t="s">
        <v>34</v>
      </c>
      <c r="F10" s="33" t="s">
        <v>52</v>
      </c>
      <c r="G10" s="49">
        <v>132243029</v>
      </c>
      <c r="H10" s="34" t="s">
        <v>53</v>
      </c>
      <c r="I10" s="71" t="str">
        <f>'Civil Works'!I9</f>
        <v>M/S Basundhara, Kurigram</v>
      </c>
      <c r="J10" s="46" t="str">
        <f>'Civil Works'!J9</f>
        <v>3600.00
4496.00</v>
      </c>
      <c r="K10" s="46" t="str">
        <f>'Civil Works'!K9</f>
        <v>4150.00
7600.00</v>
      </c>
      <c r="L10" s="46">
        <f>'Civil Works'!L9</f>
        <v>3.6539999999999999</v>
      </c>
      <c r="M10" s="36">
        <f>'Civil Works'!M9</f>
        <v>6</v>
      </c>
      <c r="N10" s="43">
        <f>'Civil Works'!N9</f>
        <v>29444723.57</v>
      </c>
      <c r="O10" s="37">
        <f>'Civil Works'!O9</f>
        <v>991093.47</v>
      </c>
      <c r="P10" s="38">
        <f>'Civil Works'!P9</f>
        <v>30435817.039999999</v>
      </c>
      <c r="Q10" s="72">
        <f>'Civil Works'!Q9</f>
        <v>29438902.5</v>
      </c>
      <c r="R10" s="72">
        <f>'Civil Works'!R9</f>
        <v>991097.41</v>
      </c>
      <c r="S10" s="39">
        <f>'Civil Works'!S9</f>
        <v>30429999.91</v>
      </c>
      <c r="T10" s="39">
        <f>'Civil Works'!T9</f>
        <v>0</v>
      </c>
      <c r="U10" s="39">
        <f>'Civil Works'!U9</f>
        <v>0</v>
      </c>
      <c r="V10" s="73">
        <f>'Civil Works'!V9</f>
        <v>43573</v>
      </c>
      <c r="W10" s="73">
        <f>'Civil Works'!W9</f>
        <v>43590</v>
      </c>
      <c r="X10" s="73">
        <f>'Civil Works'!X9</f>
        <v>43596</v>
      </c>
      <c r="Y10" s="73">
        <f>'Civil Works'!Y9</f>
        <v>43942</v>
      </c>
      <c r="Z10" s="138">
        <f>'Civil Works'!Z9</f>
        <v>0</v>
      </c>
      <c r="AA10" s="73">
        <f>'Civil Works'!AA9</f>
        <v>44196</v>
      </c>
      <c r="AB10" s="41">
        <f>'Civil Works'!AB9</f>
        <v>0.75</v>
      </c>
      <c r="AC10" s="39">
        <f>'Civil Works'!AC9</f>
        <v>12094800</v>
      </c>
      <c r="AD10" s="39">
        <f>'Civil Works'!AD9</f>
        <v>2302600</v>
      </c>
      <c r="AE10" s="39">
        <f>'Civil Works'!AE9</f>
        <v>14397400</v>
      </c>
      <c r="AF10" s="39">
        <f>'Civil Works'!AF9</f>
        <v>1934341</v>
      </c>
      <c r="AG10" s="39">
        <f>'Civil Works'!AG9</f>
        <v>368259</v>
      </c>
      <c r="AH10" s="39">
        <f>'Civil Works'!AH9</f>
        <v>2302600</v>
      </c>
      <c r="AI10" s="39">
        <f>'Civil Works'!AI9</f>
        <v>16700000</v>
      </c>
      <c r="AJ10" s="41">
        <f>'Civil Works'!AJ9</f>
        <v>0.54880052742004759</v>
      </c>
      <c r="AK10" s="191" t="str">
        <f>'Civil Works'!AK9</f>
        <v>1500m WBM Complete.          1200m AS Complete.   ISG on going</v>
      </c>
      <c r="AM10" s="47"/>
    </row>
    <row r="11" spans="1:39" ht="156" x14ac:dyDescent="0.25">
      <c r="A11" s="39">
        <v>2</v>
      </c>
      <c r="B11" s="39" t="s">
        <v>32</v>
      </c>
      <c r="C11" s="32" t="s">
        <v>51</v>
      </c>
      <c r="D11" s="32" t="s">
        <v>54</v>
      </c>
      <c r="E11" s="32" t="s">
        <v>34</v>
      </c>
      <c r="F11" s="33" t="s">
        <v>55</v>
      </c>
      <c r="G11" s="49">
        <v>132823001</v>
      </c>
      <c r="H11" s="60" t="s">
        <v>396</v>
      </c>
      <c r="I11" s="71" t="str">
        <f>'Civil Works'!I11</f>
        <v>Md.Khademul Islam Jewel, Gaibandha</v>
      </c>
      <c r="J11" s="46">
        <f>'Civil Works'!J11</f>
        <v>0</v>
      </c>
      <c r="K11" s="46">
        <f>'Civil Works'!K11</f>
        <v>2000</v>
      </c>
      <c r="L11" s="46">
        <f>'Civil Works'!L11</f>
        <v>2</v>
      </c>
      <c r="M11" s="36">
        <f>'Civil Works'!M11</f>
        <v>6.2</v>
      </c>
      <c r="N11" s="37">
        <f>'Civil Works'!N11</f>
        <v>16764810.710000001</v>
      </c>
      <c r="O11" s="37">
        <f>'Civil Works'!O11</f>
        <v>1868067</v>
      </c>
      <c r="P11" s="38">
        <f>'Civil Works'!P11</f>
        <v>18632877.710000001</v>
      </c>
      <c r="Q11" s="72">
        <f>'Civil Works'!Q11</f>
        <v>17548454.170000002</v>
      </c>
      <c r="R11" s="72">
        <f>'Civil Works'!R11</f>
        <v>1064613.71</v>
      </c>
      <c r="S11" s="39">
        <f>'Civil Works'!S11</f>
        <v>18613067.880000003</v>
      </c>
      <c r="T11" s="39">
        <f>'Civil Works'!T11</f>
        <v>0</v>
      </c>
      <c r="U11" s="39">
        <f>'Civil Works'!U11</f>
        <v>0</v>
      </c>
      <c r="V11" s="73">
        <f>'Civil Works'!V11</f>
        <v>43573</v>
      </c>
      <c r="W11" s="73">
        <f>'Civil Works'!W11</f>
        <v>43590</v>
      </c>
      <c r="X11" s="73">
        <f>'Civil Works'!X11</f>
        <v>43596</v>
      </c>
      <c r="Y11" s="73">
        <f>'Civil Works'!Y11</f>
        <v>44091</v>
      </c>
      <c r="Z11" s="138">
        <f>'Civil Works'!Z11</f>
        <v>0</v>
      </c>
      <c r="AA11" s="73">
        <f>'Civil Works'!AA11</f>
        <v>44119</v>
      </c>
      <c r="AB11" s="41">
        <f>'Civil Works'!AB11</f>
        <v>1</v>
      </c>
      <c r="AC11" s="39">
        <f>'Civil Works'!AC11</f>
        <v>12173900</v>
      </c>
      <c r="AD11" s="39">
        <f>'Civil Works'!AD11</f>
        <v>2288050</v>
      </c>
      <c r="AE11" s="39">
        <f>'Civil Works'!AE11</f>
        <v>14461950</v>
      </c>
      <c r="AF11" s="39">
        <f>'Civil Works'!AF11</f>
        <v>1926054</v>
      </c>
      <c r="AG11" s="39">
        <f>'Civil Works'!AG11</f>
        <v>361996</v>
      </c>
      <c r="AH11" s="39">
        <f>'Civil Works'!AH11</f>
        <v>2288050</v>
      </c>
      <c r="AI11" s="39">
        <f>'Civil Works'!AI11</f>
        <v>16750000</v>
      </c>
      <c r="AJ11" s="41">
        <f>'Civil Works'!AJ11</f>
        <v>0.89990538410909171</v>
      </c>
      <c r="AK11" s="191" t="str">
        <f>'Civil Works'!AK11</f>
        <v>Work Complete</v>
      </c>
      <c r="AM11" s="47"/>
    </row>
    <row r="12" spans="1:39" ht="84" x14ac:dyDescent="0.25">
      <c r="A12" s="39">
        <v>3</v>
      </c>
      <c r="B12" s="39" t="s">
        <v>32</v>
      </c>
      <c r="C12" s="32" t="s">
        <v>51</v>
      </c>
      <c r="D12" s="32" t="s">
        <v>54</v>
      </c>
      <c r="E12" s="32" t="s">
        <v>34</v>
      </c>
      <c r="F12" s="33" t="s">
        <v>56</v>
      </c>
      <c r="G12" s="49">
        <v>132823002</v>
      </c>
      <c r="H12" s="34" t="s">
        <v>57</v>
      </c>
      <c r="I12" s="71" t="str">
        <f>'Civil Works'!I13</f>
        <v>M/S SAJIN TRADERS JV</v>
      </c>
      <c r="J12" s="46">
        <f>'Civil Works'!J13</f>
        <v>1235</v>
      </c>
      <c r="K12" s="46">
        <f>'Civil Works'!K13</f>
        <v>3235</v>
      </c>
      <c r="L12" s="46">
        <f>'Civil Works'!L13</f>
        <v>2</v>
      </c>
      <c r="M12" s="36">
        <f>'Civil Works'!M13</f>
        <v>0.6</v>
      </c>
      <c r="N12" s="37">
        <f>'Civil Works'!N13</f>
        <v>17379171</v>
      </c>
      <c r="O12" s="37">
        <f>'Civil Works'!O13</f>
        <v>145336</v>
      </c>
      <c r="P12" s="38">
        <f>'Civil Works'!P13</f>
        <v>17524507</v>
      </c>
      <c r="Q12" s="72">
        <f>'Civil Works'!Q13</f>
        <v>17391992.649999999</v>
      </c>
      <c r="R12" s="72">
        <f>'Civil Works'!R13</f>
        <v>127964.94</v>
      </c>
      <c r="S12" s="39">
        <f>'Civil Works'!S13</f>
        <v>17519957.59</v>
      </c>
      <c r="T12" s="39">
        <f>'Civil Works'!T13</f>
        <v>0</v>
      </c>
      <c r="U12" s="39">
        <f>'Civil Works'!U13</f>
        <v>0</v>
      </c>
      <c r="V12" s="73">
        <f>'Civil Works'!V13</f>
        <v>43573</v>
      </c>
      <c r="W12" s="73">
        <f>'Civil Works'!W13</f>
        <v>43593</v>
      </c>
      <c r="X12" s="73">
        <f>'Civil Works'!X13</f>
        <v>43599</v>
      </c>
      <c r="Y12" s="73">
        <f>'Civil Works'!Y13</f>
        <v>43911</v>
      </c>
      <c r="Z12" s="138">
        <f>'Civil Works'!Z13</f>
        <v>0</v>
      </c>
      <c r="AA12" s="73">
        <f>'Civil Works'!AA13</f>
        <v>43940</v>
      </c>
      <c r="AB12" s="41">
        <f>'Civil Works'!AB13</f>
        <v>1</v>
      </c>
      <c r="AC12" s="39">
        <f>'Civil Works'!AC13</f>
        <v>9841196</v>
      </c>
      <c r="AD12" s="39">
        <f>'Civil Works'!AD13</f>
        <v>2228152</v>
      </c>
      <c r="AE12" s="39">
        <f>'Civil Works'!AE13</f>
        <v>12069348</v>
      </c>
      <c r="AF12" s="39">
        <f>'Civil Works'!AF13</f>
        <v>1840948</v>
      </c>
      <c r="AG12" s="39">
        <f>'Civil Works'!AG13</f>
        <v>387204</v>
      </c>
      <c r="AH12" s="39">
        <f>'Civil Works'!AH13</f>
        <v>2228152</v>
      </c>
      <c r="AI12" s="39">
        <f>'Civil Works'!AI13</f>
        <v>14297500</v>
      </c>
      <c r="AJ12" s="41">
        <f>'Civil Works'!AJ13</f>
        <v>0.81606932702626478</v>
      </c>
      <c r="AK12" s="191" t="str">
        <f>'Civil Works'!AK13</f>
        <v>Work Completed</v>
      </c>
      <c r="AM12" s="47"/>
    </row>
    <row r="13" spans="1:39" ht="144" x14ac:dyDescent="0.25">
      <c r="A13" s="39">
        <v>4</v>
      </c>
      <c r="B13" s="39" t="s">
        <v>32</v>
      </c>
      <c r="C13" s="32" t="s">
        <v>51</v>
      </c>
      <c r="D13" s="32" t="s">
        <v>54</v>
      </c>
      <c r="E13" s="32" t="s">
        <v>34</v>
      </c>
      <c r="F13" s="33" t="s">
        <v>58</v>
      </c>
      <c r="G13" s="49">
        <v>132823017</v>
      </c>
      <c r="H13" s="34" t="s">
        <v>59</v>
      </c>
      <c r="I13" s="71" t="str">
        <f>'Civil Works'!I15</f>
        <v>Md. Mahomudun Nobi, Pirganj, Rangpur</v>
      </c>
      <c r="J13" s="46">
        <f>'Civil Works'!J15</f>
        <v>2627</v>
      </c>
      <c r="K13" s="46">
        <f>'Civil Works'!K15</f>
        <v>3627</v>
      </c>
      <c r="L13" s="46">
        <f>'Civil Works'!L15</f>
        <v>1</v>
      </c>
      <c r="M13" s="61">
        <f>'Civil Works'!M15</f>
        <v>3.6</v>
      </c>
      <c r="N13" s="37">
        <f>'Civil Works'!N15</f>
        <v>7673417</v>
      </c>
      <c r="O13" s="37">
        <f>'Civil Works'!O15</f>
        <v>1106313</v>
      </c>
      <c r="P13" s="38">
        <f>'Civil Works'!P15</f>
        <v>8779730</v>
      </c>
      <c r="Q13" s="72">
        <f>'Civil Works'!Q15</f>
        <v>7289746.0999999996</v>
      </c>
      <c r="R13" s="72">
        <f>'Civil Works'!R15</f>
        <v>1050997.3500000001</v>
      </c>
      <c r="S13" s="39">
        <f>'Civil Works'!S15</f>
        <v>8340743.4499999993</v>
      </c>
      <c r="T13" s="39">
        <f>'Civil Works'!T15</f>
        <v>0</v>
      </c>
      <c r="U13" s="39">
        <f>'Civil Works'!U15</f>
        <v>0</v>
      </c>
      <c r="V13" s="73">
        <f>'Civil Works'!V15</f>
        <v>43545</v>
      </c>
      <c r="W13" s="73">
        <f>'Civil Works'!W15</f>
        <v>43562</v>
      </c>
      <c r="X13" s="73">
        <f>'Civil Works'!X15</f>
        <v>43568</v>
      </c>
      <c r="Y13" s="73">
        <f>'Civil Works'!Y15</f>
        <v>43898</v>
      </c>
      <c r="Z13" s="138">
        <f>'Civil Works'!Z15</f>
        <v>0</v>
      </c>
      <c r="AA13" s="73">
        <f>'Civil Works'!AA15</f>
        <v>43921</v>
      </c>
      <c r="AB13" s="41">
        <f>'Civil Works'!AB15</f>
        <v>1</v>
      </c>
      <c r="AC13" s="39">
        <f>'Civil Works'!AC15</f>
        <v>5511343.5899999999</v>
      </c>
      <c r="AD13" s="39">
        <f>'Civil Works'!AD15</f>
        <v>1203622.4099999999</v>
      </c>
      <c r="AE13" s="39">
        <f>'Civil Works'!AE15</f>
        <v>6714966</v>
      </c>
      <c r="AF13" s="39">
        <f>'Civil Works'!AF15</f>
        <v>1000461.77</v>
      </c>
      <c r="AG13" s="39">
        <f>'Civil Works'!AG15</f>
        <v>203130.23</v>
      </c>
      <c r="AH13" s="39">
        <f>'Civil Works'!AH15</f>
        <v>1203592</v>
      </c>
      <c r="AI13" s="39">
        <f>'Civil Works'!AI15</f>
        <v>7918558</v>
      </c>
      <c r="AJ13" s="41">
        <f>'Civil Works'!AJ15</f>
        <v>0.94938275556239538</v>
      </c>
      <c r="AK13" s="191" t="str">
        <f>'Civil Works'!AK15</f>
        <v>Final Bill Paid</v>
      </c>
      <c r="AM13" s="47"/>
    </row>
    <row r="14" spans="1:39" ht="84" x14ac:dyDescent="0.25">
      <c r="A14" s="39">
        <f>'Civil Works'!A20</f>
        <v>0</v>
      </c>
      <c r="B14" s="166" t="str">
        <f>'Civil Works'!B20</f>
        <v>2019-20</v>
      </c>
      <c r="C14" s="32" t="str">
        <f>'Civil Works'!C20</f>
        <v>Gaibandha</v>
      </c>
      <c r="D14" s="32" t="str">
        <f>'Civil Works'!D20</f>
        <v>Shadullapur</v>
      </c>
      <c r="E14" s="32" t="str">
        <f>'Civil Works'!E20</f>
        <v>Union Road-BC</v>
      </c>
      <c r="F14" s="50" t="str">
        <f>'Civil Works'!F20</f>
        <v xml:space="preserve">PRO/GAI/SAD/UNR/19-20/W- 68
</v>
      </c>
      <c r="G14" s="49">
        <f>'Civil Works'!G20</f>
        <v>132823009</v>
      </c>
      <c r="H14" s="34" t="str">
        <f>'Civil Works'!H20</f>
        <v>Improvement of Naldanga GC-Ramzibon UP officeRoad at Ch: 1500m-2500m including Construction of 1Nos (0.625x0.600) m U-Drain  Under Upazila:Sadullapur, District:Gaibandha.</v>
      </c>
      <c r="I14" s="40" t="str">
        <f>'Civil Works'!I20</f>
        <v>Md.Shoeb Hossain Mona, Gaibandha</v>
      </c>
      <c r="J14" s="20">
        <f>'Civil Works'!J20</f>
        <v>1500</v>
      </c>
      <c r="K14" s="20">
        <f>'Civil Works'!K20</f>
        <v>2500</v>
      </c>
      <c r="L14" s="46">
        <f>'Civil Works'!L20</f>
        <v>1</v>
      </c>
      <c r="M14" s="51">
        <f>'Civil Works'!M20</f>
        <v>1</v>
      </c>
      <c r="N14" s="37">
        <f>'Civil Works'!N20</f>
        <v>9588269</v>
      </c>
      <c r="O14" s="37">
        <f>'Civil Works'!O20</f>
        <v>164366</v>
      </c>
      <c r="P14" s="38">
        <f>'Civil Works'!P20</f>
        <v>9752635</v>
      </c>
      <c r="Q14" s="140">
        <f>'Civil Works'!Q20</f>
        <v>8126474.9790000003</v>
      </c>
      <c r="R14" s="140">
        <f>'Civil Works'!R20</f>
        <v>0</v>
      </c>
      <c r="S14" s="39">
        <f>'Civil Works'!S20</f>
        <v>8126474.9790000003</v>
      </c>
      <c r="T14" s="39">
        <f>'Civil Works'!T20</f>
        <v>0</v>
      </c>
      <c r="U14" s="40">
        <f>'Civil Works'!U20</f>
        <v>0</v>
      </c>
      <c r="V14" s="73">
        <f>'Civil Works'!V20</f>
        <v>43962</v>
      </c>
      <c r="W14" s="73">
        <f>'Civil Works'!W20</f>
        <v>43984</v>
      </c>
      <c r="X14" s="73">
        <f>'Civil Works'!X20</f>
        <v>43991</v>
      </c>
      <c r="Y14" s="73">
        <f>'Civil Works'!Y20</f>
        <v>44355</v>
      </c>
      <c r="Z14" s="73">
        <f>'Civil Works'!Z20</f>
        <v>0</v>
      </c>
      <c r="AA14" s="73">
        <f>'Civil Works'!AA20</f>
        <v>44329</v>
      </c>
      <c r="AB14" s="41">
        <v>0.7</v>
      </c>
      <c r="AC14" s="39">
        <f>'Civil Works'!AC20</f>
        <v>4717796</v>
      </c>
      <c r="AD14" s="39">
        <f>'Civil Works'!AD20</f>
        <v>899500</v>
      </c>
      <c r="AE14" s="39">
        <f>'Civil Works'!AE20</f>
        <v>5617296</v>
      </c>
      <c r="AF14" s="39">
        <f>'Civil Works'!AF20</f>
        <v>755463</v>
      </c>
      <c r="AG14" s="39">
        <f>'Civil Works'!AG20</f>
        <v>144037</v>
      </c>
      <c r="AH14" s="39">
        <f>'Civil Works'!AH20</f>
        <v>899500</v>
      </c>
      <c r="AI14" s="39">
        <f>'Civil Works'!AI20</f>
        <v>6516796</v>
      </c>
      <c r="AJ14" s="42">
        <f>'Civil Works'!AJ20</f>
        <v>0.80192162245504406</v>
      </c>
      <c r="AK14" s="146" t="str">
        <f>'Civil Works'!AK20</f>
        <v>WBM Running</v>
      </c>
      <c r="AM14" s="47"/>
    </row>
    <row r="15" spans="1:39" ht="144" x14ac:dyDescent="0.25">
      <c r="A15" s="39">
        <f>'Civil Works'!A12</f>
        <v>0</v>
      </c>
      <c r="B15" s="166" t="str">
        <f>'Civil Works'!B12</f>
        <v>2019-20</v>
      </c>
      <c r="C15" s="32" t="str">
        <f>'Civil Works'!C12</f>
        <v>Gaibandha</v>
      </c>
      <c r="D15" s="32" t="str">
        <f>'Civil Works'!D12</f>
        <v>Shadullapur</v>
      </c>
      <c r="E15" s="32" t="str">
        <f>'Civil Works'!E12</f>
        <v>Union Road-BC</v>
      </c>
      <c r="F15" s="50" t="str">
        <f>'Civil Works'!F12</f>
        <v xml:space="preserve">PRO/GAI/SAD/UNR/18-19/W-69
</v>
      </c>
      <c r="G15" s="49">
        <f>'Civil Works'!G12</f>
        <v>132823001</v>
      </c>
      <c r="H15" s="60" t="str">
        <f>'Civil Works'!H12</f>
        <v>Improvement of Bituminous Carpeting Road on khorda Rasulpur-Chandiapur Road at Ch.2000m-4000m. including 6Nos (0.625x0.600) m U-Drain on Khorda Rasulpur-Chandiapur Road at Ch: 2920m,2953m,3089m,3393m, 3582m &amp; 3743m  and 1x2.00mx2.00 m RCC Box Culvert at Ch: 2645m  under khorda Rasulpur-Chandiapur Road under Shdullapur, District Gaibandha.</v>
      </c>
      <c r="I15" s="71" t="s">
        <v>779</v>
      </c>
      <c r="J15" s="46">
        <f>'Civil Works'!J12</f>
        <v>0</v>
      </c>
      <c r="K15" s="46">
        <f>'Civil Works'!K12</f>
        <v>0</v>
      </c>
      <c r="L15" s="46">
        <f>'Civil Works'!L12</f>
        <v>0</v>
      </c>
      <c r="M15" s="36">
        <f>'Civil Works'!M12</f>
        <v>0</v>
      </c>
      <c r="N15" s="45">
        <f>'Civil Works'!N12</f>
        <v>0</v>
      </c>
      <c r="O15" s="45">
        <f>'Civil Works'!O12</f>
        <v>0</v>
      </c>
      <c r="P15" s="133">
        <f>'Civil Works'!P12</f>
        <v>0</v>
      </c>
      <c r="Q15" s="72">
        <f>'Civil Works'!Q12</f>
        <v>0</v>
      </c>
      <c r="R15" s="72">
        <f>'Civil Works'!R12</f>
        <v>0</v>
      </c>
      <c r="S15" s="39">
        <f>'Civil Works'!S12</f>
        <v>0</v>
      </c>
      <c r="T15" s="39">
        <f>'Civil Works'!T12</f>
        <v>0</v>
      </c>
      <c r="U15" s="39">
        <f>'Civil Works'!U12</f>
        <v>0</v>
      </c>
      <c r="V15" s="73">
        <f>'Civil Works'!V12</f>
        <v>0</v>
      </c>
      <c r="W15" s="73">
        <f>'Civil Works'!W12</f>
        <v>0</v>
      </c>
      <c r="X15" s="73">
        <f>'Civil Works'!X12</f>
        <v>0</v>
      </c>
      <c r="Y15" s="73">
        <f>'Civil Works'!Y12</f>
        <v>0</v>
      </c>
      <c r="Z15" s="73">
        <f>'Civil Works'!Z12</f>
        <v>0</v>
      </c>
      <c r="AA15" s="73">
        <f>'Civil Works'!AA12</f>
        <v>0</v>
      </c>
      <c r="AB15" s="145">
        <v>1</v>
      </c>
      <c r="AC15" s="39">
        <f>'Civil Works'!AC12</f>
        <v>0</v>
      </c>
      <c r="AD15" s="39">
        <f>'Civil Works'!AD12</f>
        <v>0</v>
      </c>
      <c r="AE15" s="39">
        <f>'Civil Works'!AE12</f>
        <v>0</v>
      </c>
      <c r="AF15" s="39">
        <f>'Civil Works'!AF12</f>
        <v>0</v>
      </c>
      <c r="AG15" s="39">
        <f>'Civil Works'!AG12</f>
        <v>0</v>
      </c>
      <c r="AH15" s="39">
        <f>'Civil Works'!AH12</f>
        <v>0</v>
      </c>
      <c r="AI15" s="39">
        <f>'Civil Works'!AI12</f>
        <v>0</v>
      </c>
      <c r="AJ15" s="41">
        <f>'Civil Works'!AJ12</f>
        <v>0</v>
      </c>
      <c r="AK15" s="146" t="str">
        <f>'Civil Works'!AK12</f>
        <v>package holded</v>
      </c>
      <c r="AM15" s="47"/>
    </row>
    <row r="16" spans="1:39" ht="96" x14ac:dyDescent="0.25">
      <c r="A16" s="39">
        <f>'Civil Works'!A14</f>
        <v>0</v>
      </c>
      <c r="B16" s="166" t="str">
        <f>'Civil Works'!B14</f>
        <v>2019-20</v>
      </c>
      <c r="C16" s="32" t="str">
        <f>'Civil Works'!C14</f>
        <v>Gaibandha</v>
      </c>
      <c r="D16" s="32" t="str">
        <f>'Civil Works'!D14</f>
        <v>Shadullapur</v>
      </c>
      <c r="E16" s="32" t="str">
        <f>'Civil Works'!E14</f>
        <v>Union Road-BC</v>
      </c>
      <c r="F16" s="50" t="str">
        <f>'Civil Works'!F14</f>
        <v>PRO/GAI/SAD/UNR/18-19/W-70</v>
      </c>
      <c r="G16" s="49">
        <f>'Civil Works'!G14</f>
        <v>132823002</v>
      </c>
      <c r="H16" s="34" t="str">
        <f>'Civil Works'!H14</f>
        <v>Improvement of Bituminous Carpeting Road on. Mohisbandi-Mirpur Road at Ch.0m-1250m. including Costruction of 2Nos (0.625x0.600) m U-Drain on Mohishbandhi-Mirpur Road at Ch: 52m &amp; 946m  Under Shdullapur, District Gaibandha.</v>
      </c>
      <c r="I16" s="71" t="s">
        <v>778</v>
      </c>
      <c r="J16" s="46">
        <f>'Civil Works'!J14</f>
        <v>0</v>
      </c>
      <c r="K16" s="46">
        <f>'Civil Works'!K14</f>
        <v>0</v>
      </c>
      <c r="L16" s="46">
        <f>'Civil Works'!L14</f>
        <v>0</v>
      </c>
      <c r="M16" s="36">
        <f>'Civil Works'!M14</f>
        <v>0</v>
      </c>
      <c r="N16" s="45">
        <f>'Civil Works'!N14</f>
        <v>0</v>
      </c>
      <c r="O16" s="45">
        <f>'Civil Works'!O14</f>
        <v>0</v>
      </c>
      <c r="P16" s="133">
        <f>'Civil Works'!P14</f>
        <v>0</v>
      </c>
      <c r="Q16" s="72">
        <f>'Civil Works'!Q14</f>
        <v>0</v>
      </c>
      <c r="R16" s="72">
        <f>'Civil Works'!R14</f>
        <v>0</v>
      </c>
      <c r="S16" s="39">
        <f>'Civil Works'!S14</f>
        <v>0</v>
      </c>
      <c r="T16" s="39">
        <f>'Civil Works'!T14</f>
        <v>0</v>
      </c>
      <c r="U16" s="39">
        <f>'Civil Works'!U14</f>
        <v>0</v>
      </c>
      <c r="V16" s="73">
        <f>'Civil Works'!V14</f>
        <v>0</v>
      </c>
      <c r="W16" s="73">
        <f>'Civil Works'!W14</f>
        <v>0</v>
      </c>
      <c r="X16" s="73">
        <f>'Civil Works'!X14</f>
        <v>0</v>
      </c>
      <c r="Y16" s="73">
        <f>'Civil Works'!Y14</f>
        <v>0</v>
      </c>
      <c r="Z16" s="73">
        <f>'Civil Works'!Z14</f>
        <v>0</v>
      </c>
      <c r="AA16" s="73">
        <f>'Civil Works'!AA14</f>
        <v>0</v>
      </c>
      <c r="AB16" s="41">
        <v>1</v>
      </c>
      <c r="AC16" s="39">
        <f>'Civil Works'!AC14</f>
        <v>0</v>
      </c>
      <c r="AD16" s="39">
        <f>'Civil Works'!AD14</f>
        <v>0</v>
      </c>
      <c r="AE16" s="39">
        <f>'Civil Works'!AE14</f>
        <v>0</v>
      </c>
      <c r="AF16" s="39">
        <f>'Civil Works'!AF14</f>
        <v>0</v>
      </c>
      <c r="AG16" s="39">
        <f>'Civil Works'!AG14</f>
        <v>0</v>
      </c>
      <c r="AH16" s="39">
        <f>'Civil Works'!AH14</f>
        <v>0</v>
      </c>
      <c r="AI16" s="39">
        <f>'Civil Works'!AI14</f>
        <v>0</v>
      </c>
      <c r="AJ16" s="41">
        <f>'Civil Works'!AJ14</f>
        <v>0</v>
      </c>
      <c r="AK16" s="146" t="str">
        <f>'Civil Works'!AK14</f>
        <v>package holded</v>
      </c>
      <c r="AM16" s="47"/>
    </row>
    <row r="17" spans="1:39" ht="132" x14ac:dyDescent="0.25">
      <c r="A17" s="39">
        <f>'Civil Works'!A19</f>
        <v>0</v>
      </c>
      <c r="B17" s="166" t="str">
        <f>'Civil Works'!B19</f>
        <v>2019-20</v>
      </c>
      <c r="C17" s="32" t="str">
        <f>'Civil Works'!C19</f>
        <v>Gaibandha</v>
      </c>
      <c r="D17" s="32" t="str">
        <f>'Civil Works'!D19</f>
        <v>Shadullapur</v>
      </c>
      <c r="E17" s="32" t="str">
        <f>'Civil Works'!E19</f>
        <v>Union Road-BC</v>
      </c>
      <c r="F17" s="50" t="str">
        <f>'Civil Works'!F19</f>
        <v>PRO/GAI/SAD/UNR/19-20/W- 71</v>
      </c>
      <c r="G17" s="49">
        <f>'Civil Works'!G19</f>
        <v>132823004</v>
      </c>
      <c r="H17" s="34" t="str">
        <f>'Civil Works'!H19</f>
        <v>Improvement of Bhatgram UP office –Jamalpur Bazar  Road at Ch: 00m-2000m including Construction of  11 Nos (0.625x0.600) m U-Drain at Ch: 45m, 320m, 472m, 775m, 800m,1265m, 1360m, 1430m, 1550m, 1785m &amp;1919m  and 1x2.50mx2.00 m RCC Box Culvert on at Ch: 1275m Under Upazila:Sadullapur, District: Gaibandha</v>
      </c>
      <c r="I17" s="40" t="s">
        <v>777</v>
      </c>
      <c r="J17" s="20">
        <f>'Civil Works'!J19</f>
        <v>0</v>
      </c>
      <c r="K17" s="20">
        <f>'Civil Works'!K19</f>
        <v>2000</v>
      </c>
      <c r="L17" s="46">
        <f>'Civil Works'!L19</f>
        <v>2</v>
      </c>
      <c r="M17" s="51">
        <f>'Civil Works'!M19</f>
        <v>14.3</v>
      </c>
      <c r="N17" s="37">
        <f>'Civil Works'!N19</f>
        <v>16679589</v>
      </c>
      <c r="O17" s="37">
        <f>'Civil Works'!O19</f>
        <v>2485578</v>
      </c>
      <c r="P17" s="38">
        <f>'Civil Works'!P19</f>
        <v>19165167</v>
      </c>
      <c r="Q17" s="40">
        <f>'Civil Works'!Q19</f>
        <v>14006744.15</v>
      </c>
      <c r="R17" s="40">
        <f>'Civil Works'!R19</f>
        <v>2283645.85</v>
      </c>
      <c r="S17" s="39">
        <f>'Civil Works'!S19</f>
        <v>16290390</v>
      </c>
      <c r="T17" s="39">
        <f>'Civil Works'!T19</f>
        <v>0</v>
      </c>
      <c r="U17" s="40">
        <f>'Civil Works'!U19</f>
        <v>0</v>
      </c>
      <c r="V17" s="40">
        <f>'Civil Works'!V19</f>
        <v>43962</v>
      </c>
      <c r="W17" s="40">
        <f>'Civil Works'!W19</f>
        <v>43969</v>
      </c>
      <c r="X17" s="40">
        <f>'Civil Works'!X19</f>
        <v>43979</v>
      </c>
      <c r="Y17" s="40">
        <f>'Civil Works'!Y19</f>
        <v>44344</v>
      </c>
      <c r="Z17" s="40">
        <f>'Civil Works'!Z19</f>
        <v>0</v>
      </c>
      <c r="AA17" s="40">
        <f>'Civil Works'!AA19</f>
        <v>44698</v>
      </c>
      <c r="AB17" s="41">
        <v>0.6</v>
      </c>
      <c r="AC17" s="39">
        <f>'Civil Works'!AC19</f>
        <v>7281690</v>
      </c>
      <c r="AD17" s="39">
        <f>'Civil Works'!AD19</f>
        <v>1609155</v>
      </c>
      <c r="AE17" s="39">
        <f>'Civil Works'!AE19</f>
        <v>8890845</v>
      </c>
      <c r="AF17" s="39">
        <f>'Civil Works'!AF19</f>
        <v>1317914</v>
      </c>
      <c r="AG17" s="39">
        <f>'Civil Works'!AG19</f>
        <v>291241</v>
      </c>
      <c r="AH17" s="39">
        <f>'Civil Works'!AH19</f>
        <v>1609155</v>
      </c>
      <c r="AI17" s="39">
        <f>'Civil Works'!AI19</f>
        <v>10500000</v>
      </c>
      <c r="AJ17" s="42">
        <f>'Civil Works'!AJ19</f>
        <v>0</v>
      </c>
      <c r="AK17" s="146" t="str">
        <f>'Civil Works'!AK19</f>
        <v>ISG on going</v>
      </c>
      <c r="AM17" s="47"/>
    </row>
    <row r="18" spans="1:39" ht="96" x14ac:dyDescent="0.25">
      <c r="A18" s="39">
        <f>'Civil Works'!A21</f>
        <v>0</v>
      </c>
      <c r="B18" s="166" t="str">
        <f>'Civil Works'!B21</f>
        <v>2019-20</v>
      </c>
      <c r="C18" s="32" t="str">
        <f>'Civil Works'!C21</f>
        <v>Gaibandha</v>
      </c>
      <c r="D18" s="32" t="str">
        <f>'Civil Works'!D21</f>
        <v>Shadullapur</v>
      </c>
      <c r="E18" s="32" t="str">
        <f>'Civil Works'!E21</f>
        <v>Union Road-BC</v>
      </c>
      <c r="F18" s="50" t="str">
        <f>'Civil Works'!F21</f>
        <v>PRO/GAI/SAD/UNR/19-20/W- 72</v>
      </c>
      <c r="G18" s="49">
        <f>'Civil Works'!G21</f>
        <v>132823015</v>
      </c>
      <c r="H18" s="34" t="str">
        <f>'Civil Works'!H21</f>
        <v>Improvement of Dholvanga-Mohipur Bazar  Road at Ch: 00m-1000m including Construction of  2 Nos (0.625x0.600) m U-Drain at Ch: 355m &amp; 388m and 1x2.50mx2.00 m RCC Box Culvert at Ch: 330m Under Upazila:Sadullapur, District: Gaibandha.</v>
      </c>
      <c r="I18" s="40" t="str">
        <f>'Civil Works'!I21</f>
        <v>Md.Shoeb Hossain Mona, Gaibandha</v>
      </c>
      <c r="J18" s="20">
        <f>'Civil Works'!J21</f>
        <v>0</v>
      </c>
      <c r="K18" s="20">
        <f>'Civil Works'!K21</f>
        <v>1000</v>
      </c>
      <c r="L18" s="46">
        <f>'Civil Works'!L21</f>
        <v>1</v>
      </c>
      <c r="M18" s="51">
        <f>'Civil Works'!M21</f>
        <v>5.3</v>
      </c>
      <c r="N18" s="37">
        <f>'Civil Works'!N21</f>
        <v>9822898</v>
      </c>
      <c r="O18" s="37">
        <f>'Civil Works'!O21</f>
        <v>1226329</v>
      </c>
      <c r="P18" s="38">
        <f>'Civil Works'!P21</f>
        <v>11049227</v>
      </c>
      <c r="Q18" s="39">
        <f>'Civil Works'!Q21</f>
        <v>9095523.6649999991</v>
      </c>
      <c r="R18" s="39">
        <f>'Civil Works'!R21</f>
        <v>0</v>
      </c>
      <c r="S18" s="39">
        <f>'Civil Works'!S21</f>
        <v>9095523.6649999991</v>
      </c>
      <c r="T18" s="39">
        <f>'Civil Works'!T21</f>
        <v>0</v>
      </c>
      <c r="U18" s="40">
        <f>'Civil Works'!U21</f>
        <v>0</v>
      </c>
      <c r="V18" s="73">
        <f>'Civil Works'!V21</f>
        <v>43962</v>
      </c>
      <c r="W18" s="73">
        <f>'Civil Works'!W21</f>
        <v>43984</v>
      </c>
      <c r="X18" s="73">
        <f>'Civil Works'!X21</f>
        <v>43991</v>
      </c>
      <c r="Y18" s="73">
        <f>'Civil Works'!Y21</f>
        <v>44355</v>
      </c>
      <c r="Z18" s="73">
        <f>'Civil Works'!Z21</f>
        <v>0</v>
      </c>
      <c r="AA18" s="73">
        <f>'Civil Works'!AA21</f>
        <v>44329</v>
      </c>
      <c r="AB18" s="41">
        <f>'Civil Works'!AB21</f>
        <v>0.3</v>
      </c>
      <c r="AC18" s="39">
        <f>'Civil Works'!AC21</f>
        <v>707634</v>
      </c>
      <c r="AD18" s="39">
        <f>'Civil Works'!AD21</f>
        <v>134472</v>
      </c>
      <c r="AE18" s="39">
        <f>'Civil Works'!AE21</f>
        <v>842106</v>
      </c>
      <c r="AF18" s="39">
        <f>'Civil Works'!AF21</f>
        <v>112999</v>
      </c>
      <c r="AG18" s="39">
        <f>'Civil Works'!AG21</f>
        <v>21473</v>
      </c>
      <c r="AH18" s="39">
        <f>'Civil Works'!AH21</f>
        <v>134472</v>
      </c>
      <c r="AI18" s="39">
        <f>'Civil Works'!AI21</f>
        <v>976578</v>
      </c>
      <c r="AJ18" s="42">
        <f>'Civil Works'!AJ21</f>
        <v>0.10736907911722751</v>
      </c>
      <c r="AK18" s="146" t="str">
        <f>'Civil Works'!AK21</f>
        <v>Cross Drain &amp; Pallisiding work Complete</v>
      </c>
      <c r="AM18" s="47"/>
    </row>
    <row r="19" spans="1:39" ht="72" x14ac:dyDescent="0.25">
      <c r="A19" s="39"/>
      <c r="B19" s="166" t="str">
        <f>'Civil Works'!B16</f>
        <v>2020-21</v>
      </c>
      <c r="C19" s="32" t="str">
        <f>'Civil Works'!C16</f>
        <v>Gaibandha</v>
      </c>
      <c r="D19" s="32" t="str">
        <f>'Civil Works'!D16</f>
        <v>Saghata</v>
      </c>
      <c r="E19" s="32" t="str">
        <f>'Civil Works'!E16</f>
        <v>Union Road-BC</v>
      </c>
      <c r="F19" s="50" t="str">
        <f>'Civil Works'!F16</f>
        <v>PRO/GAI/SAG/UNR/20-21/W-135</v>
      </c>
      <c r="G19" s="49">
        <f>'Civil Works'!G16</f>
        <v>132883015</v>
      </c>
      <c r="H19" s="60" t="str">
        <f>'Civil Works'!H16</f>
        <v>Improvement of  Bhangamora Bazar-School bazar – Padumshahor UP  Road at Ch: 3526m-6386m Under Upazila:Saghata, District: Gaibandha.</v>
      </c>
      <c r="I19" s="40" t="str">
        <f>'Civil Works'!I16</f>
        <v>Md.Shamim Ahammed Mondal JV</v>
      </c>
      <c r="J19" s="52">
        <f>'Civil Works'!J16</f>
        <v>3526</v>
      </c>
      <c r="K19" s="52">
        <f>'Civil Works'!K16</f>
        <v>6386</v>
      </c>
      <c r="L19" s="52">
        <f>'Civil Works'!L16</f>
        <v>2.86</v>
      </c>
      <c r="M19" s="51">
        <f>'Civil Works'!M16</f>
        <v>0</v>
      </c>
      <c r="N19" s="45">
        <f>'Civil Works'!N16</f>
        <v>26773265</v>
      </c>
      <c r="O19" s="45">
        <f>'Civil Works'!O16</f>
        <v>0</v>
      </c>
      <c r="P19" s="133">
        <f>'Civil Works'!P16</f>
        <v>26773265</v>
      </c>
      <c r="Q19" s="40">
        <f>'Civil Works'!Q16</f>
        <v>0</v>
      </c>
      <c r="R19" s="40">
        <f>'Civil Works'!R16</f>
        <v>0</v>
      </c>
      <c r="S19" s="39">
        <f>'Civil Works'!S16</f>
        <v>26690000.170000002</v>
      </c>
      <c r="T19" s="39">
        <f>'Civil Works'!T16</f>
        <v>0</v>
      </c>
      <c r="U19" s="40">
        <f>'Civil Works'!U16</f>
        <v>0</v>
      </c>
      <c r="V19" s="40">
        <f>'Civil Works'!V16</f>
        <v>44145</v>
      </c>
      <c r="W19" s="40">
        <f>'Civil Works'!W16</f>
        <v>44158</v>
      </c>
      <c r="X19" s="40">
        <f>'Civil Works'!X16</f>
        <v>44164</v>
      </c>
      <c r="Y19" s="40">
        <f>'Civil Works'!Y16</f>
        <v>44528</v>
      </c>
      <c r="Z19" s="40">
        <f>'Civil Works'!Z16</f>
        <v>0</v>
      </c>
      <c r="AA19" s="40">
        <f>'Civil Works'!AA16</f>
        <v>44530</v>
      </c>
      <c r="AB19" s="41">
        <f>'Civil Works'!AB16</f>
        <v>0.1</v>
      </c>
      <c r="AC19" s="39">
        <f>'Civil Works'!AC16</f>
        <v>0</v>
      </c>
      <c r="AD19" s="39">
        <f>'Civil Works'!AD16</f>
        <v>0</v>
      </c>
      <c r="AE19" s="39">
        <f>'Civil Works'!AE16</f>
        <v>0</v>
      </c>
      <c r="AF19" s="39">
        <f>'Civil Works'!AF16</f>
        <v>0</v>
      </c>
      <c r="AG19" s="39">
        <f>'Civil Works'!AG16</f>
        <v>0</v>
      </c>
      <c r="AH19" s="39">
        <f>'Civil Works'!AH16</f>
        <v>0</v>
      </c>
      <c r="AI19" s="39">
        <f>'Civil Works'!AI16</f>
        <v>0</v>
      </c>
      <c r="AJ19" s="42">
        <f>'Civil Works'!AJ16</f>
        <v>0</v>
      </c>
      <c r="AK19" s="146" t="s">
        <v>776</v>
      </c>
      <c r="AM19" s="47"/>
    </row>
    <row r="20" spans="1:39" ht="84" x14ac:dyDescent="0.25">
      <c r="A20" s="39"/>
      <c r="B20" s="166" t="str">
        <f>'Civil Works'!B10</f>
        <v>2020-21</v>
      </c>
      <c r="C20" s="32" t="str">
        <f>'Civil Works'!C10</f>
        <v>Gaibandha</v>
      </c>
      <c r="D20" s="32" t="str">
        <f>'Civil Works'!D10</f>
        <v>Sadar</v>
      </c>
      <c r="E20" s="32" t="str">
        <f>'Civil Works'!E10</f>
        <v>Union Road-BC</v>
      </c>
      <c r="F20" s="50" t="str">
        <f>'Civil Works'!F10</f>
        <v>PRO/GAI/SAD/UNR/
20-21/W-136</v>
      </c>
      <c r="G20" s="49">
        <f>'Civil Works'!G10</f>
        <v>132243029</v>
      </c>
      <c r="H20" s="60" t="str">
        <f>'Civil Works'!H10</f>
        <v>Improvement of Bituminous carpeting Road on Pulbandhi Bazar-Ramchandrapur UP Office via Bloali UP office &amp; Gonirjan Bridge Road at Ch.7627m-8057m Under Gaibandha Sadar Upazila, District Gaibandha. id 132243029</v>
      </c>
      <c r="I20" s="40" t="str">
        <f>'Civil Works'!I10</f>
        <v>MD. SHAHID RANA JV</v>
      </c>
      <c r="J20" s="52">
        <f>'Civil Works'!J10</f>
        <v>7627</v>
      </c>
      <c r="K20" s="52">
        <f>'Civil Works'!K10</f>
        <v>8057</v>
      </c>
      <c r="L20" s="52">
        <f>'Civil Works'!L10</f>
        <v>0.43</v>
      </c>
      <c r="M20" s="51">
        <f>'Civil Works'!M10</f>
        <v>0</v>
      </c>
      <c r="N20" s="45">
        <f>'Civil Works'!N10</f>
        <v>4238910</v>
      </c>
      <c r="O20" s="45">
        <f>'Civil Works'!O10</f>
        <v>0</v>
      </c>
      <c r="P20" s="133">
        <f>'Civil Works'!P10</f>
        <v>4238910</v>
      </c>
      <c r="Q20" s="40">
        <f>'Civil Works'!Q10</f>
        <v>0</v>
      </c>
      <c r="R20" s="40">
        <f>'Civil Works'!R10</f>
        <v>0</v>
      </c>
      <c r="S20" s="39">
        <f>'Civil Works'!S10</f>
        <v>3353774.307</v>
      </c>
      <c r="T20" s="39">
        <f>'Civil Works'!T10</f>
        <v>0</v>
      </c>
      <c r="U20" s="40">
        <f>'Civil Works'!U10</f>
        <v>0</v>
      </c>
      <c r="V20" s="40">
        <f>'Civil Works'!V10</f>
        <v>44145</v>
      </c>
      <c r="W20" s="40">
        <f>'Civil Works'!W10</f>
        <v>44159</v>
      </c>
      <c r="X20" s="40">
        <f>'Civil Works'!X10</f>
        <v>44165</v>
      </c>
      <c r="Y20" s="40">
        <f>'Civil Works'!Y10</f>
        <v>44529</v>
      </c>
      <c r="Z20" s="40">
        <f>'Civil Works'!Z10</f>
        <v>0</v>
      </c>
      <c r="AA20" s="40">
        <f>'Civil Works'!AA10</f>
        <v>44559</v>
      </c>
      <c r="AB20" s="41">
        <f>'Civil Works'!AB10</f>
        <v>0.2</v>
      </c>
      <c r="AC20" s="39">
        <f>'Civil Works'!AC10</f>
        <v>0</v>
      </c>
      <c r="AD20" s="39">
        <f>'Civil Works'!AD10</f>
        <v>0</v>
      </c>
      <c r="AE20" s="39">
        <f>'Civil Works'!AE10</f>
        <v>0</v>
      </c>
      <c r="AF20" s="39">
        <f>'Civil Works'!AF10</f>
        <v>0</v>
      </c>
      <c r="AG20" s="39">
        <f>'Civil Works'!AG10</f>
        <v>0</v>
      </c>
      <c r="AH20" s="39">
        <f>'Civil Works'!AH10</f>
        <v>0</v>
      </c>
      <c r="AI20" s="39">
        <f>'Civil Works'!AI10</f>
        <v>0</v>
      </c>
      <c r="AJ20" s="42">
        <f>'Civil Works'!AJ10</f>
        <v>0</v>
      </c>
      <c r="AK20" s="146" t="s">
        <v>776</v>
      </c>
      <c r="AM20" s="47"/>
    </row>
    <row r="21" spans="1:39" x14ac:dyDescent="0.25">
      <c r="A21" s="39"/>
      <c r="B21" s="166"/>
      <c r="C21" s="32"/>
      <c r="D21" s="32"/>
      <c r="E21" s="32"/>
      <c r="F21" s="50"/>
      <c r="G21" s="49"/>
      <c r="H21" s="60"/>
      <c r="I21" s="40"/>
      <c r="J21" s="52"/>
      <c r="K21" s="52"/>
      <c r="L21" s="52"/>
      <c r="M21" s="51"/>
      <c r="N21" s="45"/>
      <c r="O21" s="45"/>
      <c r="P21" s="133"/>
      <c r="Q21" s="40"/>
      <c r="R21" s="40"/>
      <c r="S21" s="39"/>
      <c r="T21" s="39"/>
      <c r="U21" s="40"/>
      <c r="V21" s="40"/>
      <c r="W21" s="40"/>
      <c r="X21" s="40"/>
      <c r="Y21" s="40"/>
      <c r="Z21" s="40"/>
      <c r="AA21" s="40"/>
      <c r="AB21" s="41"/>
      <c r="AC21" s="39"/>
      <c r="AD21" s="39"/>
      <c r="AE21" s="39"/>
      <c r="AF21" s="39"/>
      <c r="AG21" s="39"/>
      <c r="AH21" s="39"/>
      <c r="AI21" s="39"/>
      <c r="AJ21" s="42"/>
      <c r="AK21" s="170"/>
      <c r="AM21" s="47"/>
    </row>
    <row r="22" spans="1:39" x14ac:dyDescent="0.25">
      <c r="A22" s="39"/>
      <c r="B22" s="39"/>
      <c r="C22" s="32"/>
      <c r="D22" s="32"/>
      <c r="E22" s="32"/>
      <c r="F22" s="33"/>
      <c r="G22" s="49"/>
      <c r="H22" s="34"/>
      <c r="I22" s="71"/>
      <c r="J22" s="46"/>
      <c r="K22" s="46"/>
      <c r="L22" s="46"/>
      <c r="M22" s="36"/>
      <c r="N22" s="37"/>
      <c r="O22" s="37"/>
      <c r="P22" s="38"/>
      <c r="Q22" s="72"/>
      <c r="R22" s="72"/>
      <c r="S22" s="39"/>
      <c r="T22" s="39"/>
      <c r="U22" s="39"/>
      <c r="V22" s="73"/>
      <c r="W22" s="73"/>
      <c r="X22" s="73"/>
      <c r="Y22" s="73"/>
      <c r="Z22" s="73"/>
      <c r="AA22" s="73"/>
      <c r="AB22" s="41"/>
      <c r="AC22" s="39"/>
      <c r="AD22" s="39"/>
      <c r="AE22" s="39"/>
      <c r="AF22" s="39"/>
      <c r="AG22" s="39"/>
      <c r="AH22" s="39"/>
      <c r="AI22" s="39"/>
      <c r="AJ22" s="41"/>
      <c r="AK22" s="16"/>
      <c r="AM22" s="47"/>
    </row>
    <row r="23" spans="1:39" x14ac:dyDescent="0.25">
      <c r="A23" s="97"/>
      <c r="B23" s="98"/>
      <c r="C23" s="99"/>
      <c r="D23" s="99"/>
      <c r="E23" s="104" t="s">
        <v>420</v>
      </c>
      <c r="F23" s="106"/>
      <c r="G23" s="103" t="s">
        <v>421</v>
      </c>
      <c r="H23" s="107">
        <f>COUNTIF(P10:P22,"&gt;0")</f>
        <v>9</v>
      </c>
      <c r="I23" s="100" t="s">
        <v>422</v>
      </c>
      <c r="J23" s="105">
        <f>COUNTIF(Q10:Q22,"&gt;0")</f>
        <v>7</v>
      </c>
      <c r="K23" s="102"/>
      <c r="L23" s="101">
        <f t="shared" ref="L23:U23" si="0">SUM(L10:L22)</f>
        <v>15.943999999999999</v>
      </c>
      <c r="M23" s="101">
        <f t="shared" si="0"/>
        <v>37</v>
      </c>
      <c r="N23" s="101">
        <f t="shared" si="0"/>
        <v>138365053.28</v>
      </c>
      <c r="O23" s="101">
        <f t="shared" si="0"/>
        <v>7987082.4699999997</v>
      </c>
      <c r="P23" s="101">
        <f t="shared" si="0"/>
        <v>146352135.75</v>
      </c>
      <c r="Q23" s="101">
        <f t="shared" si="0"/>
        <v>102897838.21400002</v>
      </c>
      <c r="R23" s="101">
        <f t="shared" si="0"/>
        <v>5518319.2599999998</v>
      </c>
      <c r="S23" s="101">
        <f t="shared" si="0"/>
        <v>138459931.95100001</v>
      </c>
      <c r="T23" s="101">
        <f t="shared" si="0"/>
        <v>0</v>
      </c>
      <c r="U23" s="101">
        <f t="shared" si="0"/>
        <v>0</v>
      </c>
      <c r="V23" s="93"/>
      <c r="W23" s="93"/>
      <c r="X23" s="93"/>
      <c r="Y23" s="93"/>
      <c r="Z23" s="93"/>
      <c r="AA23" s="93"/>
      <c r="AB23" s="108">
        <f>SUMPRODUCT(S10:S22,AB10:AB22)/SUM(S10:S22)</f>
        <v>0.64153900745188452</v>
      </c>
      <c r="AC23" s="101">
        <f t="shared" ref="AC23:AI23" si="1">SUM(AC10:AC22)</f>
        <v>52328359.590000004</v>
      </c>
      <c r="AD23" s="101">
        <f t="shared" si="1"/>
        <v>10665551.41</v>
      </c>
      <c r="AE23" s="101">
        <f t="shared" si="1"/>
        <v>62993911</v>
      </c>
      <c r="AF23" s="101">
        <f t="shared" si="1"/>
        <v>8888180.7699999996</v>
      </c>
      <c r="AG23" s="101">
        <f t="shared" si="1"/>
        <v>1777340.23</v>
      </c>
      <c r="AH23" s="101">
        <f t="shared" si="1"/>
        <v>10665521</v>
      </c>
      <c r="AI23" s="101">
        <f t="shared" si="1"/>
        <v>73659432</v>
      </c>
      <c r="AJ23" s="108">
        <f>SUMPRODUCT(S10:S22,AJ10:AJ22)/SUM(S10:S22)</f>
        <v>0.45615674592669653</v>
      </c>
      <c r="AK23" s="95"/>
      <c r="AM23" s="47"/>
    </row>
    <row r="24" spans="1:39" x14ac:dyDescent="0.25">
      <c r="A24" s="82" t="s">
        <v>418</v>
      </c>
      <c r="B24" s="83"/>
      <c r="C24" s="84"/>
      <c r="D24" s="84"/>
      <c r="E24" s="84"/>
      <c r="F24" s="85"/>
      <c r="G24" s="86"/>
      <c r="H24" s="87"/>
      <c r="I24" s="88"/>
      <c r="J24" s="89"/>
      <c r="K24" s="89"/>
      <c r="L24" s="89"/>
      <c r="M24" s="96"/>
      <c r="N24" s="90"/>
      <c r="O24" s="90"/>
      <c r="P24" s="91"/>
      <c r="Q24" s="92"/>
      <c r="R24" s="92"/>
      <c r="S24" s="83"/>
      <c r="T24" s="83"/>
      <c r="U24" s="83"/>
      <c r="V24" s="93"/>
      <c r="W24" s="93"/>
      <c r="X24" s="93"/>
      <c r="Y24" s="93"/>
      <c r="Z24" s="93"/>
      <c r="AA24" s="93"/>
      <c r="AB24" s="94"/>
      <c r="AC24" s="83"/>
      <c r="AD24" s="83"/>
      <c r="AE24" s="83"/>
      <c r="AF24" s="83"/>
      <c r="AG24" s="83"/>
      <c r="AH24" s="83"/>
      <c r="AI24" s="83"/>
      <c r="AJ24" s="94"/>
      <c r="AK24" s="95"/>
      <c r="AM24" s="47"/>
    </row>
    <row r="25" spans="1:39" ht="120" x14ac:dyDescent="0.25">
      <c r="A25" s="39">
        <v>1</v>
      </c>
      <c r="B25" s="39" t="s">
        <v>32</v>
      </c>
      <c r="C25" s="32" t="s">
        <v>51</v>
      </c>
      <c r="D25" s="32" t="s">
        <v>14</v>
      </c>
      <c r="E25" s="32" t="s">
        <v>33</v>
      </c>
      <c r="F25" s="33" t="s">
        <v>60</v>
      </c>
      <c r="G25" s="49">
        <v>132244011</v>
      </c>
      <c r="H25" s="60" t="s">
        <v>390</v>
      </c>
      <c r="I25" s="71" t="str">
        <f>'Civil Works'!I28</f>
        <v>Md. Abdul Latif Hakkani, Gaibandha</v>
      </c>
      <c r="J25" s="46" t="str">
        <f>'Civil Works'!J28</f>
        <v>0
2300</v>
      </c>
      <c r="K25" s="46" t="str">
        <f>'Civil Works'!K28</f>
        <v>1623
3100</v>
      </c>
      <c r="L25" s="46">
        <f>'Civil Works'!L28</f>
        <v>2.423</v>
      </c>
      <c r="M25" s="36">
        <f>'Civil Works'!M28</f>
        <v>6</v>
      </c>
      <c r="N25" s="37">
        <f>'Civil Works'!N28</f>
        <v>22031940.040000003</v>
      </c>
      <c r="O25" s="37">
        <f>'Civil Works'!O28</f>
        <v>1000431.53</v>
      </c>
      <c r="P25" s="38">
        <f>'Civil Works'!P28</f>
        <v>23032371.570000004</v>
      </c>
      <c r="Q25" s="72">
        <f>'Civil Works'!Q28</f>
        <v>22027478.059999999</v>
      </c>
      <c r="R25" s="72">
        <f>'Civil Works'!R28</f>
        <v>1000435.54</v>
      </c>
      <c r="S25" s="39">
        <f>'Civil Works'!S28</f>
        <v>23027913.599999998</v>
      </c>
      <c r="T25" s="39">
        <f>'Civil Works'!T28</f>
        <v>0</v>
      </c>
      <c r="U25" s="39">
        <f>'Civil Works'!U28</f>
        <v>0</v>
      </c>
      <c r="V25" s="73">
        <f>'Civil Works'!V28</f>
        <v>43573</v>
      </c>
      <c r="W25" s="73">
        <f>'Civil Works'!W28</f>
        <v>43590</v>
      </c>
      <c r="X25" s="73">
        <f>'Civil Works'!X28</f>
        <v>43596</v>
      </c>
      <c r="Y25" s="73">
        <f>'Civil Works'!Y28</f>
        <v>43914</v>
      </c>
      <c r="Z25" s="138">
        <f>'Civil Works'!Z28</f>
        <v>0</v>
      </c>
      <c r="AA25" s="73">
        <f>'Civil Works'!AA28</f>
        <v>44196</v>
      </c>
      <c r="AB25" s="41">
        <v>0.95</v>
      </c>
      <c r="AC25" s="39">
        <f>'Civil Works'!AC28</f>
        <v>11900400</v>
      </c>
      <c r="AD25" s="39">
        <f>'Civil Works'!AD28</f>
        <v>2349800</v>
      </c>
      <c r="AE25" s="39">
        <f>'Civil Works'!AE28</f>
        <v>14250200</v>
      </c>
      <c r="AF25" s="39">
        <f>'Civil Works'!AF28</f>
        <v>1962327</v>
      </c>
      <c r="AG25" s="39">
        <f>'Civil Works'!AG28</f>
        <v>387473</v>
      </c>
      <c r="AH25" s="39">
        <f>'Civil Works'!AH28</f>
        <v>2349800</v>
      </c>
      <c r="AI25" s="39">
        <f>'Civil Works'!AI28</f>
        <v>16600000</v>
      </c>
      <c r="AJ25" s="41">
        <f>'Civil Works'!AJ28</f>
        <v>0.72086426448985819</v>
      </c>
      <c r="AK25" s="191" t="str">
        <f>'Civil Works'!AK28</f>
        <v>WBM Complete.    Mobilization for Carpeting.</v>
      </c>
      <c r="AM25" s="47"/>
    </row>
    <row r="26" spans="1:39" ht="108" x14ac:dyDescent="0.25">
      <c r="A26" s="39">
        <v>2</v>
      </c>
      <c r="B26" s="39" t="s">
        <v>32</v>
      </c>
      <c r="C26" s="32" t="s">
        <v>51</v>
      </c>
      <c r="D26" s="32" t="s">
        <v>14</v>
      </c>
      <c r="E26" s="32" t="s">
        <v>33</v>
      </c>
      <c r="F26" s="33" t="s">
        <v>61</v>
      </c>
      <c r="G26" s="49">
        <v>132244021</v>
      </c>
      <c r="H26" s="34" t="s">
        <v>62</v>
      </c>
      <c r="I26" s="71" t="str">
        <f>'Civil Works'!I29</f>
        <v xml:space="preserve"> RSL Enterprise, gaibandha</v>
      </c>
      <c r="J26" s="171">
        <f>'Civil Works'!J29</f>
        <v>1500</v>
      </c>
      <c r="K26" s="46">
        <f>'Civil Works'!K29</f>
        <v>2980</v>
      </c>
      <c r="L26" s="46">
        <f>'Civil Works'!L29</f>
        <v>1.48</v>
      </c>
      <c r="M26" s="36">
        <f>'Civil Works'!M29</f>
        <v>1.8</v>
      </c>
      <c r="N26" s="37">
        <f>'Civil Works'!N29</f>
        <v>16529257.77</v>
      </c>
      <c r="O26" s="37">
        <f>'Civil Works'!O29</f>
        <v>302110</v>
      </c>
      <c r="P26" s="38">
        <f>'Civil Works'!P29</f>
        <v>16831367.77</v>
      </c>
      <c r="Q26" s="72">
        <f>'Civil Works'!Q29</f>
        <v>16518512.1</v>
      </c>
      <c r="R26" s="72">
        <f>'Civil Works'!R29</f>
        <v>302111.17</v>
      </c>
      <c r="S26" s="39">
        <f>'Civil Works'!S29</f>
        <v>16820623.27</v>
      </c>
      <c r="T26" s="39">
        <f>'Civil Works'!T29</f>
        <v>0</v>
      </c>
      <c r="U26" s="39">
        <f>'Civil Works'!U29</f>
        <v>0</v>
      </c>
      <c r="V26" s="73">
        <f>'Civil Works'!V29</f>
        <v>43573</v>
      </c>
      <c r="W26" s="73">
        <f>'Civil Works'!W29</f>
        <v>43590</v>
      </c>
      <c r="X26" s="73">
        <f>'Civil Works'!X29</f>
        <v>43596</v>
      </c>
      <c r="Y26" s="73">
        <f>'Civil Works'!Y29</f>
        <v>43942</v>
      </c>
      <c r="Z26" s="138">
        <f>'Civil Works'!Z29</f>
        <v>0</v>
      </c>
      <c r="AA26" s="73">
        <f>'Civil Works'!AA29</f>
        <v>43944</v>
      </c>
      <c r="AB26" s="41">
        <f>'Civil Works'!AB29</f>
        <v>1</v>
      </c>
      <c r="AC26" s="39">
        <f>'Civil Works'!AC29</f>
        <v>11472451</v>
      </c>
      <c r="AD26" s="39">
        <f>'Civil Works'!AD29</f>
        <v>2253310</v>
      </c>
      <c r="AE26" s="39">
        <f>'Civil Works'!AE29</f>
        <v>13725761</v>
      </c>
      <c r="AF26" s="39">
        <f>'Civil Works'!AF29</f>
        <v>1904749</v>
      </c>
      <c r="AG26" s="39">
        <f>'Civil Works'!AG29</f>
        <v>348561</v>
      </c>
      <c r="AH26" s="39">
        <f>'Civil Works'!AH29</f>
        <v>2253310</v>
      </c>
      <c r="AI26" s="39">
        <f>'Civil Works'!AI29</f>
        <v>15979071</v>
      </c>
      <c r="AJ26" s="41">
        <f>'Civil Works'!AJ29</f>
        <v>0.94996901978650639</v>
      </c>
      <c r="AK26" s="191" t="str">
        <f>'Civil Works'!AK29</f>
        <v>Final Bill Paid</v>
      </c>
      <c r="AM26" s="47"/>
    </row>
    <row r="27" spans="1:39" ht="132" x14ac:dyDescent="0.25">
      <c r="A27" s="39">
        <v>3</v>
      </c>
      <c r="B27" s="39" t="s">
        <v>32</v>
      </c>
      <c r="C27" s="32" t="s">
        <v>51</v>
      </c>
      <c r="D27" s="32" t="s">
        <v>54</v>
      </c>
      <c r="E27" s="32" t="s">
        <v>33</v>
      </c>
      <c r="F27" s="33" t="s">
        <v>63</v>
      </c>
      <c r="G27" s="49">
        <v>132824014</v>
      </c>
      <c r="H27" s="34" t="s">
        <v>64</v>
      </c>
      <c r="I27" s="71" t="str">
        <f>'Civil Works'!I30</f>
        <v>Md. Abdul Latif Hakkani, Gaibandha</v>
      </c>
      <c r="J27" s="171">
        <f>'Civil Works'!J30</f>
        <v>0</v>
      </c>
      <c r="K27" s="46">
        <f>'Civil Works'!K30</f>
        <v>2480</v>
      </c>
      <c r="L27" s="46">
        <f>'Civil Works'!L30</f>
        <v>2.48</v>
      </c>
      <c r="M27" s="36">
        <f>'Civil Works'!M30</f>
        <v>6.6</v>
      </c>
      <c r="N27" s="37">
        <f>'Civil Works'!N30</f>
        <v>20485874</v>
      </c>
      <c r="O27" s="37">
        <f>'Civil Works'!O30</f>
        <v>1361706</v>
      </c>
      <c r="P27" s="38">
        <f>'Civil Works'!P30</f>
        <v>21847580</v>
      </c>
      <c r="Q27" s="72">
        <f>'Civil Works'!Q30</f>
        <v>20563288.219999999</v>
      </c>
      <c r="R27" s="72">
        <f>'Civil Works'!R30</f>
        <v>1361711.78</v>
      </c>
      <c r="S27" s="39">
        <f>'Civil Works'!S30</f>
        <v>21925000</v>
      </c>
      <c r="T27" s="39">
        <f>'Civil Works'!T30</f>
        <v>0</v>
      </c>
      <c r="U27" s="39">
        <f>'Civil Works'!U30</f>
        <v>0</v>
      </c>
      <c r="V27" s="73">
        <f>'Civil Works'!V30</f>
        <v>43573</v>
      </c>
      <c r="W27" s="73">
        <f>'Civil Works'!W30</f>
        <v>43600</v>
      </c>
      <c r="X27" s="73">
        <f>'Civil Works'!X30</f>
        <v>43606</v>
      </c>
      <c r="Y27" s="73">
        <f>'Civil Works'!Y30</f>
        <v>43953</v>
      </c>
      <c r="Z27" s="138">
        <f>'Civil Works'!Z30</f>
        <v>0</v>
      </c>
      <c r="AA27" s="148">
        <f>'Civil Works'!AA30</f>
        <v>44043</v>
      </c>
      <c r="AB27" s="41">
        <f>'Civil Works'!AB30</f>
        <v>1</v>
      </c>
      <c r="AC27" s="39">
        <f>'Civil Works'!AC30</f>
        <v>13273661</v>
      </c>
      <c r="AD27" s="39">
        <f>'Civil Works'!AD30</f>
        <v>2504677</v>
      </c>
      <c r="AE27" s="39">
        <f>'Civil Works'!AE30</f>
        <v>15778338</v>
      </c>
      <c r="AF27" s="39">
        <f>'Civil Works'!AF30</f>
        <v>2107080</v>
      </c>
      <c r="AG27" s="39">
        <f>'Civil Works'!AG30</f>
        <v>397597</v>
      </c>
      <c r="AH27" s="39">
        <f>'Civil Works'!AH30</f>
        <v>2504677</v>
      </c>
      <c r="AI27" s="39">
        <f>'Civil Works'!AI30</f>
        <v>18283015</v>
      </c>
      <c r="AJ27" s="41">
        <f>'Civil Works'!AJ30</f>
        <v>0.83388893956670462</v>
      </c>
      <c r="AK27" s="191" t="str">
        <f>'Civil Works'!AK30</f>
        <v>Work Complete</v>
      </c>
      <c r="AM27" s="47"/>
    </row>
    <row r="28" spans="1:39" ht="96" x14ac:dyDescent="0.25">
      <c r="A28" s="39">
        <v>4</v>
      </c>
      <c r="B28" s="39" t="s">
        <v>32</v>
      </c>
      <c r="C28" s="32" t="s">
        <v>51</v>
      </c>
      <c r="D28" s="32" t="s">
        <v>65</v>
      </c>
      <c r="E28" s="32" t="s">
        <v>33</v>
      </c>
      <c r="F28" s="33" t="s">
        <v>66</v>
      </c>
      <c r="G28" s="49">
        <v>132885163</v>
      </c>
      <c r="H28" s="34" t="s">
        <v>67</v>
      </c>
      <c r="I28" s="71" t="str">
        <f>'Civil Works'!I31</f>
        <v>Md. Jakir Hossain, Gaibandha</v>
      </c>
      <c r="J28" s="171">
        <f>'Civil Works'!J31</f>
        <v>0</v>
      </c>
      <c r="K28" s="46">
        <f>'Civil Works'!K31</f>
        <v>800</v>
      </c>
      <c r="L28" s="46">
        <f>'Civil Works'!L31</f>
        <v>0.8</v>
      </c>
      <c r="M28" s="36">
        <f>'Civil Works'!M31</f>
        <v>2.4</v>
      </c>
      <c r="N28" s="37">
        <f>'Civil Works'!N31</f>
        <v>7459743</v>
      </c>
      <c r="O28" s="37">
        <f>'Civil Works'!O31</f>
        <v>304702</v>
      </c>
      <c r="P28" s="38">
        <f>'Civil Works'!P31</f>
        <v>7764445</v>
      </c>
      <c r="Q28" s="72">
        <f>'Civil Works'!Q31</f>
        <v>7086755.7999999998</v>
      </c>
      <c r="R28" s="72">
        <f>'Civil Works'!R31</f>
        <v>282523.34999999998</v>
      </c>
      <c r="S28" s="39">
        <f>'Civil Works'!S31</f>
        <v>7369279.1499999994</v>
      </c>
      <c r="T28" s="39">
        <f>'Civil Works'!T31</f>
        <v>0</v>
      </c>
      <c r="U28" s="39">
        <f>'Civil Works'!U31</f>
        <v>0</v>
      </c>
      <c r="V28" s="73">
        <f>'Civil Works'!V31</f>
        <v>43545</v>
      </c>
      <c r="W28" s="73">
        <f>'Civil Works'!W31</f>
        <v>43570</v>
      </c>
      <c r="X28" s="73">
        <f>'Civil Works'!X31</f>
        <v>43576</v>
      </c>
      <c r="Y28" s="73">
        <f>'Civil Works'!Y31</f>
        <v>43927</v>
      </c>
      <c r="Z28" s="138">
        <f>'Civil Works'!Z31</f>
        <v>0</v>
      </c>
      <c r="AA28" s="148">
        <f>'Civil Works'!AA31</f>
        <v>43828</v>
      </c>
      <c r="AB28" s="41">
        <f>'Civil Works'!AB31</f>
        <v>1</v>
      </c>
      <c r="AC28" s="39">
        <f>'Civil Works'!AC31</f>
        <v>5007817</v>
      </c>
      <c r="AD28" s="39">
        <f>'Civil Works'!AD31</f>
        <v>994738</v>
      </c>
      <c r="AE28" s="39">
        <f>'Civil Works'!AE31</f>
        <v>6002555</v>
      </c>
      <c r="AF28" s="39">
        <f>'Civil Works'!AF31</f>
        <v>839420</v>
      </c>
      <c r="AG28" s="39">
        <f>'Civil Works'!AG31</f>
        <v>155318</v>
      </c>
      <c r="AH28" s="39">
        <f>'Civil Works'!AH31</f>
        <v>994738</v>
      </c>
      <c r="AI28" s="39">
        <f>'Civil Works'!AI31</f>
        <v>6997293</v>
      </c>
      <c r="AJ28" s="41">
        <f>'Civil Works'!AJ31</f>
        <v>0.9495220438216132</v>
      </c>
      <c r="AK28" s="191" t="str">
        <f>'Civil Works'!AK31</f>
        <v>Final Bill Paid</v>
      </c>
      <c r="AM28" s="47"/>
    </row>
    <row r="29" spans="1:39" ht="204" x14ac:dyDescent="0.25">
      <c r="A29" s="39">
        <v>5</v>
      </c>
      <c r="B29" s="39" t="s">
        <v>32</v>
      </c>
      <c r="C29" s="32" t="s">
        <v>51</v>
      </c>
      <c r="D29" s="32" t="s">
        <v>65</v>
      </c>
      <c r="E29" s="32" t="s">
        <v>33</v>
      </c>
      <c r="F29" s="33" t="s">
        <v>68</v>
      </c>
      <c r="G29" s="49">
        <v>132884002</v>
      </c>
      <c r="H29" s="60" t="s">
        <v>392</v>
      </c>
      <c r="I29" s="71" t="str">
        <f>'Civil Works'!I32</f>
        <v>M/S SAJIN TRADERS JV</v>
      </c>
      <c r="J29" s="171">
        <f>'Civil Works'!J32</f>
        <v>600</v>
      </c>
      <c r="K29" s="46">
        <f>'Civil Works'!K32</f>
        <v>2930</v>
      </c>
      <c r="L29" s="46">
        <f>'Civil Works'!L32</f>
        <v>2.33</v>
      </c>
      <c r="M29" s="61">
        <f>'Civil Works'!M32</f>
        <v>22.5</v>
      </c>
      <c r="N29" s="37">
        <f>'Civil Works'!N32</f>
        <v>18252469</v>
      </c>
      <c r="O29" s="37">
        <f>'Civil Works'!O32</f>
        <v>3310465</v>
      </c>
      <c r="P29" s="38">
        <f>'Civil Works'!P32</f>
        <v>21562934</v>
      </c>
      <c r="Q29" s="72">
        <f>'Civil Works'!Q32</f>
        <v>20694775</v>
      </c>
      <c r="R29" s="72">
        <f>'Civil Works'!R32</f>
        <v>853394.34</v>
      </c>
      <c r="S29" s="39">
        <f>'Civil Works'!S32</f>
        <v>21548169.34</v>
      </c>
      <c r="T29" s="39">
        <f>'Civil Works'!T32</f>
        <v>0</v>
      </c>
      <c r="U29" s="39">
        <f>'Civil Works'!U32</f>
        <v>0</v>
      </c>
      <c r="V29" s="73">
        <f>'Civil Works'!V32</f>
        <v>43573</v>
      </c>
      <c r="W29" s="73">
        <f>'Civil Works'!W32</f>
        <v>43592</v>
      </c>
      <c r="X29" s="73">
        <f>'Civil Works'!X32</f>
        <v>43598</v>
      </c>
      <c r="Y29" s="73">
        <f>'Civil Works'!Y32</f>
        <v>43915</v>
      </c>
      <c r="Z29" s="138">
        <f>'Civil Works'!Z32</f>
        <v>0</v>
      </c>
      <c r="AA29" s="73">
        <f>'Civil Works'!AA32</f>
        <v>43944</v>
      </c>
      <c r="AB29" s="41">
        <f>'Civil Works'!AB32</f>
        <v>1</v>
      </c>
      <c r="AC29" s="39">
        <f>'Civil Works'!AC32</f>
        <v>11038037</v>
      </c>
      <c r="AD29" s="39">
        <f>'Civil Works'!AD32</f>
        <v>2243231</v>
      </c>
      <c r="AE29" s="39">
        <f>'Civil Works'!AE32</f>
        <v>13281268</v>
      </c>
      <c r="AF29" s="39">
        <f>'Civil Works'!AF32</f>
        <v>1842848</v>
      </c>
      <c r="AG29" s="39">
        <f>'Civil Works'!AG32</f>
        <v>400383</v>
      </c>
      <c r="AH29" s="39">
        <f>'Civil Works'!AH32</f>
        <v>2243231</v>
      </c>
      <c r="AI29" s="39">
        <f>'Civil Works'!AI32</f>
        <v>15524499</v>
      </c>
      <c r="AJ29" s="41">
        <f>'Civil Works'!AJ32</f>
        <v>0.72045558743506699</v>
      </c>
      <c r="AK29" s="191" t="str">
        <f>'Civil Works'!AK32</f>
        <v xml:space="preserve">Work Completed. </v>
      </c>
      <c r="AM29" s="47"/>
    </row>
    <row r="30" spans="1:39" x14ac:dyDescent="0.25">
      <c r="A30" s="39"/>
      <c r="B30" s="39"/>
      <c r="C30" s="32"/>
      <c r="D30" s="32"/>
      <c r="E30" s="32"/>
      <c r="F30" s="33"/>
      <c r="G30" s="49"/>
      <c r="H30" s="60"/>
      <c r="I30" s="71"/>
      <c r="J30" s="46"/>
      <c r="K30" s="46"/>
      <c r="L30" s="46"/>
      <c r="M30" s="51"/>
      <c r="N30" s="37"/>
      <c r="O30" s="37"/>
      <c r="P30" s="38"/>
      <c r="Q30" s="72"/>
      <c r="R30" s="72"/>
      <c r="S30" s="39"/>
      <c r="T30" s="39"/>
      <c r="U30" s="39"/>
      <c r="V30" s="73"/>
      <c r="W30" s="73"/>
      <c r="X30" s="73"/>
      <c r="Y30" s="73"/>
      <c r="Z30" s="73"/>
      <c r="AA30" s="73"/>
      <c r="AB30" s="41"/>
      <c r="AC30" s="39"/>
      <c r="AD30" s="39"/>
      <c r="AE30" s="39"/>
      <c r="AF30" s="39"/>
      <c r="AG30" s="39"/>
      <c r="AH30" s="39"/>
      <c r="AI30" s="39"/>
      <c r="AJ30" s="41"/>
      <c r="AK30" s="16"/>
      <c r="AM30" s="47"/>
    </row>
    <row r="31" spans="1:39" s="21" customFormat="1" x14ac:dyDescent="0.25">
      <c r="A31" s="97"/>
      <c r="B31" s="98"/>
      <c r="C31" s="99"/>
      <c r="D31" s="99"/>
      <c r="E31" s="104" t="s">
        <v>420</v>
      </c>
      <c r="F31" s="109"/>
      <c r="G31" s="110" t="s">
        <v>421</v>
      </c>
      <c r="H31" s="111">
        <f>COUNTIF(P25:P29,"&gt;0")</f>
        <v>5</v>
      </c>
      <c r="I31" s="100" t="s">
        <v>422</v>
      </c>
      <c r="J31" s="105">
        <f>COUNTIF(Q25:Q29,"&gt;0")</f>
        <v>5</v>
      </c>
      <c r="K31" s="112"/>
      <c r="L31" s="101">
        <f t="shared" ref="L31:U31" si="2">SUM(L25:L30)</f>
        <v>9.5129999999999999</v>
      </c>
      <c r="M31" s="101">
        <f t="shared" si="2"/>
        <v>39.299999999999997</v>
      </c>
      <c r="N31" s="101">
        <f t="shared" si="2"/>
        <v>84759283.810000002</v>
      </c>
      <c r="O31" s="101">
        <f t="shared" si="2"/>
        <v>6279414.5300000003</v>
      </c>
      <c r="P31" s="101">
        <f t="shared" si="2"/>
        <v>91038698.340000004</v>
      </c>
      <c r="Q31" s="101">
        <f t="shared" si="2"/>
        <v>86890809.179999992</v>
      </c>
      <c r="R31" s="101">
        <f t="shared" si="2"/>
        <v>3800176.18</v>
      </c>
      <c r="S31" s="101">
        <f t="shared" si="2"/>
        <v>90690985.359999999</v>
      </c>
      <c r="T31" s="101">
        <f t="shared" si="2"/>
        <v>0</v>
      </c>
      <c r="U31" s="101">
        <f t="shared" si="2"/>
        <v>0</v>
      </c>
      <c r="V31" s="93"/>
      <c r="W31" s="93"/>
      <c r="X31" s="93"/>
      <c r="Y31" s="93"/>
      <c r="Z31" s="93"/>
      <c r="AA31" s="93"/>
      <c r="AB31" s="108">
        <f>SUMPRODUCT(S25:S30,AB25:AB30)/SUM(S25:S30)</f>
        <v>0.98730418822301358</v>
      </c>
      <c r="AC31" s="101">
        <f t="shared" ref="AC31:AI31" si="3">SUM(AC25:AC30)</f>
        <v>52692366</v>
      </c>
      <c r="AD31" s="101">
        <f t="shared" si="3"/>
        <v>10345756</v>
      </c>
      <c r="AE31" s="101">
        <f t="shared" si="3"/>
        <v>63038122</v>
      </c>
      <c r="AF31" s="101">
        <f t="shared" si="3"/>
        <v>8656424</v>
      </c>
      <c r="AG31" s="101">
        <f t="shared" si="3"/>
        <v>1689332</v>
      </c>
      <c r="AH31" s="101">
        <f t="shared" si="3"/>
        <v>10345756</v>
      </c>
      <c r="AI31" s="101">
        <f t="shared" si="3"/>
        <v>73383878</v>
      </c>
      <c r="AJ31" s="108">
        <f>SUMPRODUCT(S25:S30,AJ25:AJ30)/SUM(S25:S30)</f>
        <v>0.80916397267822127</v>
      </c>
      <c r="AK31" s="95"/>
    </row>
    <row r="32" spans="1:39" x14ac:dyDescent="0.25">
      <c r="A32" s="82" t="s">
        <v>637</v>
      </c>
      <c r="B32" s="83"/>
      <c r="C32" s="84"/>
      <c r="D32" s="84"/>
      <c r="E32" s="84"/>
      <c r="F32" s="85"/>
      <c r="G32" s="86"/>
      <c r="H32" s="87"/>
      <c r="I32" s="88"/>
      <c r="J32" s="89"/>
      <c r="K32" s="89"/>
      <c r="L32" s="89"/>
      <c r="M32" s="96"/>
      <c r="N32" s="90"/>
      <c r="O32" s="90"/>
      <c r="P32" s="91"/>
      <c r="Q32" s="92"/>
      <c r="R32" s="92"/>
      <c r="S32" s="83"/>
      <c r="T32" s="83"/>
      <c r="U32" s="83"/>
      <c r="V32" s="93"/>
      <c r="W32" s="93"/>
      <c r="X32" s="93"/>
      <c r="Y32" s="93"/>
      <c r="Z32" s="93"/>
      <c r="AA32" s="93"/>
      <c r="AB32" s="94"/>
      <c r="AC32" s="83"/>
      <c r="AD32" s="83"/>
      <c r="AE32" s="83"/>
      <c r="AF32" s="83"/>
      <c r="AG32" s="83"/>
      <c r="AH32" s="83"/>
      <c r="AI32" s="83"/>
      <c r="AJ32" s="94"/>
      <c r="AK32" s="95"/>
      <c r="AM32" s="47"/>
    </row>
    <row r="33" spans="1:39" ht="96" x14ac:dyDescent="0.25">
      <c r="A33" s="131">
        <f>'Civil Works'!A48</f>
        <v>0</v>
      </c>
      <c r="B33" s="131" t="str">
        <f>'Civil Works'!B48</f>
        <v>2019-20</v>
      </c>
      <c r="C33" s="44" t="str">
        <f>'Civil Works'!C48</f>
        <v>Gaibandha</v>
      </c>
      <c r="D33" s="44" t="str">
        <f>'Civil Works'!D48</f>
        <v xml:space="preserve">Sundargonj </v>
      </c>
      <c r="E33" s="54" t="str">
        <f>'Civil Works'!E48</f>
        <v>Maintenance-LCS</v>
      </c>
      <c r="F33" s="50" t="str">
        <f>'Civil Works'!F48</f>
        <v>PRO/GAI/SUN/RMP/19-20/ MW-113</v>
      </c>
      <c r="G33" s="59">
        <f>'Civil Works'!G48</f>
        <v>132915058</v>
      </c>
      <c r="H33" s="60" t="str">
        <f>'Civil Works'!H48</f>
        <v>Estimate of Wages for Rural road maintenance by LCS (Material &amp; Wages) work on Kapashia UP Office to Kashim Bazar- WAPDA Embankment via H/O Nesab Chairman (Kajir Char Ahammed Nagar Bazar) road, at Ch. 00-2300m.</v>
      </c>
      <c r="I33" s="165">
        <f>'Civil Works'!I48</f>
        <v>0</v>
      </c>
      <c r="J33" s="52">
        <f>'Civil Works'!J48</f>
        <v>0</v>
      </c>
      <c r="K33" s="52">
        <f>'Civil Works'!K48</f>
        <v>2300</v>
      </c>
      <c r="L33" s="52">
        <f>'Civil Works'!L48</f>
        <v>2.2999999999999998</v>
      </c>
      <c r="M33" s="51">
        <f>'Civil Works'!M48</f>
        <v>0</v>
      </c>
      <c r="N33" s="45">
        <f>'Civil Works'!N48</f>
        <v>0</v>
      </c>
      <c r="O33" s="45">
        <f>'Civil Works'!O48</f>
        <v>0</v>
      </c>
      <c r="P33" s="133">
        <f>'Civil Works'!P48</f>
        <v>1327224.49</v>
      </c>
      <c r="Q33" s="75">
        <f>'Civil Works'!Q48</f>
        <v>0</v>
      </c>
      <c r="R33" s="75">
        <f>'Civil Works'!R48</f>
        <v>0</v>
      </c>
      <c r="S33" s="131">
        <v>1281224.49</v>
      </c>
      <c r="T33" s="131">
        <f>'Civil Works'!T48</f>
        <v>0</v>
      </c>
      <c r="U33" s="131">
        <f>'Civil Works'!U48</f>
        <v>0</v>
      </c>
      <c r="V33" s="134">
        <f>'Civil Works'!V48</f>
        <v>0</v>
      </c>
      <c r="W33" s="134">
        <f>'Civil Works'!W48</f>
        <v>44089</v>
      </c>
      <c r="X33" s="134">
        <f>'Civil Works'!X48</f>
        <v>0</v>
      </c>
      <c r="Y33" s="134">
        <f>'Civil Works'!Y48</f>
        <v>44818</v>
      </c>
      <c r="Z33" s="139">
        <f>'Civil Works'!Z48</f>
        <v>0</v>
      </c>
      <c r="AA33" s="134">
        <f>'Civil Works'!AA48</f>
        <v>0</v>
      </c>
      <c r="AB33" s="76">
        <f>'Civil Works'!AB48</f>
        <v>0.1</v>
      </c>
      <c r="AC33" s="131">
        <f>'Civil Works'!AC48</f>
        <v>0</v>
      </c>
      <c r="AD33" s="131">
        <f>'Civil Works'!AD48</f>
        <v>0</v>
      </c>
      <c r="AE33" s="131">
        <f>'Civil Works'!AE48</f>
        <v>75200</v>
      </c>
      <c r="AF33" s="131">
        <f>'Civil Works'!AF48</f>
        <v>0</v>
      </c>
      <c r="AG33" s="131">
        <f>'Civil Works'!AG48</f>
        <v>0</v>
      </c>
      <c r="AH33" s="131">
        <f>'Civil Works'!AH48</f>
        <v>0</v>
      </c>
      <c r="AI33" s="131">
        <f>'Civil Works'!AI48</f>
        <v>75200</v>
      </c>
      <c r="AJ33" s="76">
        <f>'Civil Works'!AJ48</f>
        <v>0</v>
      </c>
      <c r="AK33" s="194" t="str">
        <f>'Civil Works'!AK48</f>
        <v xml:space="preserve">LCS team Work on going, </v>
      </c>
      <c r="AM33" s="47"/>
    </row>
    <row r="34" spans="1:39" ht="60" x14ac:dyDescent="0.25">
      <c r="A34" s="131">
        <f>'Civil Works'!A33</f>
        <v>0</v>
      </c>
      <c r="B34" s="131" t="str">
        <f>'Civil Works'!B33</f>
        <v>2019-20</v>
      </c>
      <c r="C34" s="44" t="str">
        <f>'Civil Works'!C33</f>
        <v>Gaibandha</v>
      </c>
      <c r="D34" s="44" t="str">
        <f>'Civil Works'!D33</f>
        <v>Sadar</v>
      </c>
      <c r="E34" s="54" t="str">
        <f>'Civil Works'!E33</f>
        <v>Maintenance-LCS</v>
      </c>
      <c r="F34" s="50" t="str">
        <f>'Civil Works'!F33</f>
        <v>PRO/GAI/GAI_S/RMP/19-20/ MW-114</v>
      </c>
      <c r="G34" s="59">
        <f>'Civil Works'!G33</f>
        <v>132245158</v>
      </c>
      <c r="H34" s="60" t="str">
        <f>'Civil Works'!H33</f>
        <v>Estimate of Wages for Rural road maintenance by LCS (Material &amp; Wages) work on Salam bazar- Balata bazar via Mouja malibari Eidgah at ch. 00-2500m</v>
      </c>
      <c r="I34" s="165">
        <f>'Civil Works'!I33</f>
        <v>0</v>
      </c>
      <c r="J34" s="235">
        <f>'Civil Works'!J33</f>
        <v>0</v>
      </c>
      <c r="K34" s="52">
        <f>'Civil Works'!K33</f>
        <v>2500</v>
      </c>
      <c r="L34" s="52">
        <f>'Civil Works'!L33</f>
        <v>2.5</v>
      </c>
      <c r="M34" s="51">
        <f>'Civil Works'!M33</f>
        <v>0</v>
      </c>
      <c r="N34" s="45">
        <f>'Civil Works'!N33</f>
        <v>0</v>
      </c>
      <c r="O34" s="45">
        <f>'Civil Works'!O33</f>
        <v>0</v>
      </c>
      <c r="P34" s="133">
        <f>'Civil Works'!P33</f>
        <v>1331224.49</v>
      </c>
      <c r="Q34" s="75">
        <f>'Civil Works'!Q33</f>
        <v>0</v>
      </c>
      <c r="R34" s="75">
        <f>'Civil Works'!R33</f>
        <v>0</v>
      </c>
      <c r="S34" s="131">
        <f>'Civil Works'!S33</f>
        <v>1281224.49</v>
      </c>
      <c r="T34" s="131">
        <f>'Civil Works'!T33</f>
        <v>0</v>
      </c>
      <c r="U34" s="131">
        <f>'Civil Works'!U33</f>
        <v>0</v>
      </c>
      <c r="V34" s="134">
        <f>'Civil Works'!V33</f>
        <v>0</v>
      </c>
      <c r="W34" s="134">
        <f>'Civil Works'!W33</f>
        <v>44089</v>
      </c>
      <c r="X34" s="134">
        <f>'Civil Works'!X33</f>
        <v>0</v>
      </c>
      <c r="Y34" s="134">
        <f>'Civil Works'!Y33</f>
        <v>44818</v>
      </c>
      <c r="Z34" s="139">
        <f>'Civil Works'!Z33</f>
        <v>0</v>
      </c>
      <c r="AA34" s="134">
        <f>'Civil Works'!AA33</f>
        <v>0</v>
      </c>
      <c r="AB34" s="76">
        <f>'Civil Works'!AB33</f>
        <v>0.1</v>
      </c>
      <c r="AC34" s="131">
        <f>'Civil Works'!AC33</f>
        <v>0</v>
      </c>
      <c r="AD34" s="131">
        <f>'Civil Works'!AD33</f>
        <v>0</v>
      </c>
      <c r="AE34" s="131">
        <f>'Civil Works'!AE33</f>
        <v>75200</v>
      </c>
      <c r="AF34" s="131">
        <f>'Civil Works'!AF33</f>
        <v>0</v>
      </c>
      <c r="AG34" s="131">
        <f>'Civil Works'!AG33</f>
        <v>0</v>
      </c>
      <c r="AH34" s="131">
        <f>'Civil Works'!AH33</f>
        <v>0</v>
      </c>
      <c r="AI34" s="131">
        <f>'Civil Works'!AI33</f>
        <v>75200</v>
      </c>
      <c r="AJ34" s="76">
        <f>'Civil Works'!AJ33</f>
        <v>0</v>
      </c>
      <c r="AK34" s="194" t="str">
        <f>'Civil Works'!AK33</f>
        <v xml:space="preserve">LCS team Work on going, </v>
      </c>
      <c r="AM34" s="47"/>
    </row>
    <row r="35" spans="1:39" ht="156" x14ac:dyDescent="0.25">
      <c r="A35" s="131">
        <f>'Civil Works'!A34</f>
        <v>0</v>
      </c>
      <c r="B35" s="131" t="str">
        <f>'Civil Works'!B34</f>
        <v>2019-20</v>
      </c>
      <c r="C35" s="44" t="str">
        <f>'Civil Works'!C34</f>
        <v>Gaibandha</v>
      </c>
      <c r="D35" s="44" t="str">
        <f>'Civil Works'!D34</f>
        <v>Shadullapur</v>
      </c>
      <c r="E35" s="54" t="str">
        <f>'Civil Works'!E34</f>
        <v>Maintenance-LCS</v>
      </c>
      <c r="F35" s="50" t="str">
        <f>'Civil Works'!F34</f>
        <v>PRO/GAI/GAI_S/RMP/19-20/ MW-115</v>
      </c>
      <c r="G35" s="59" t="str">
        <f>'Civil Works'!G34</f>
        <v>132823009
132823008
132823001
132823004
132823006</v>
      </c>
      <c r="H35" s="60" t="str">
        <f>'Civil Works'!H34</f>
        <v>1. Estimate of Wages for Rural road maintenance by LCS (Material &amp; Wages) work on Naldanga G.C.-Ramzibon U.P. office. Road at ch. 00-780m.
2. Idilpur U.P. office-Dhaperhat U.P. office road at ch. 00-2000m.
3. Khorda Rasulpur-chandiapur roadat ch. 00-1020m.
4. Bhatgram U.P office-Jamalpur Bazar at ch.00-2000m.
5 Chandiapur bazar-Rahmatpur GC via Rasulpur bazar at ch.00-2000m.</v>
      </c>
      <c r="I35" s="165">
        <f>'Civil Works'!I34</f>
        <v>0</v>
      </c>
      <c r="J35" s="235" t="str">
        <f>'Civil Works'!J34</f>
        <v>0.00
0.00
0.00
0.00
0.00</v>
      </c>
      <c r="K35" s="52" t="str">
        <f>'Civil Works'!K34</f>
        <v>780
2000
1020
2000
2000</v>
      </c>
      <c r="L35" s="52">
        <f>'Civil Works'!L34</f>
        <v>7.8</v>
      </c>
      <c r="M35" s="51">
        <f>'Civil Works'!M34</f>
        <v>0</v>
      </c>
      <c r="N35" s="45">
        <f>'Civil Works'!N34</f>
        <v>0</v>
      </c>
      <c r="O35" s="45">
        <f>'Civil Works'!O34</f>
        <v>0</v>
      </c>
      <c r="P35" s="133">
        <f>'Civil Works'!P34</f>
        <v>3639329.0900000003</v>
      </c>
      <c r="Q35" s="75">
        <f>'Civil Works'!Q34</f>
        <v>0</v>
      </c>
      <c r="R35" s="75">
        <f>'Civil Works'!R34</f>
        <v>0</v>
      </c>
      <c r="S35" s="131">
        <f>'Civil Works'!S34</f>
        <v>3483329.08</v>
      </c>
      <c r="T35" s="131">
        <f>'Civil Works'!T34</f>
        <v>0</v>
      </c>
      <c r="U35" s="131">
        <f>'Civil Works'!U34</f>
        <v>0</v>
      </c>
      <c r="V35" s="134">
        <f>'Civil Works'!V34</f>
        <v>0</v>
      </c>
      <c r="W35" s="134">
        <f>'Civil Works'!W34</f>
        <v>44089</v>
      </c>
      <c r="X35" s="134">
        <f>'Civil Works'!X34</f>
        <v>0</v>
      </c>
      <c r="Y35" s="134">
        <f>'Civil Works'!Y34</f>
        <v>44818</v>
      </c>
      <c r="Z35" s="139">
        <f>'Civil Works'!Z34</f>
        <v>0</v>
      </c>
      <c r="AA35" s="134">
        <f>'Civil Works'!AA34</f>
        <v>0</v>
      </c>
      <c r="AB35" s="76">
        <f>'Civil Works'!AB34</f>
        <v>0.15</v>
      </c>
      <c r="AC35" s="131">
        <f>'Civil Works'!AC34</f>
        <v>0</v>
      </c>
      <c r="AD35" s="131">
        <f>'Civil Works'!AD34</f>
        <v>0</v>
      </c>
      <c r="AE35" s="131">
        <f>'Civil Works'!AE34</f>
        <v>198850</v>
      </c>
      <c r="AF35" s="131">
        <f>'Civil Works'!AF34</f>
        <v>0</v>
      </c>
      <c r="AG35" s="131">
        <f>'Civil Works'!AG34</f>
        <v>0</v>
      </c>
      <c r="AH35" s="131">
        <f>'Civil Works'!AH34</f>
        <v>0</v>
      </c>
      <c r="AI35" s="131">
        <f>'Civil Works'!AI34</f>
        <v>198850</v>
      </c>
      <c r="AJ35" s="76">
        <f>'Civil Works'!AJ34</f>
        <v>0</v>
      </c>
      <c r="AK35" s="194" t="str">
        <f>'Civil Works'!AK34</f>
        <v xml:space="preserve">LCS team Work on going, </v>
      </c>
      <c r="AM35" s="47"/>
    </row>
    <row r="36" spans="1:39" ht="84" x14ac:dyDescent="0.25">
      <c r="A36" s="131">
        <f>'Civil Works'!A35</f>
        <v>0</v>
      </c>
      <c r="B36" s="131" t="str">
        <f>'Civil Works'!B35</f>
        <v>2019-20</v>
      </c>
      <c r="C36" s="44" t="str">
        <f>'Civil Works'!C35</f>
        <v>Gaibandha</v>
      </c>
      <c r="D36" s="44" t="str">
        <f>'Civil Works'!D35</f>
        <v>Saghata</v>
      </c>
      <c r="E36" s="54" t="str">
        <f>'Civil Works'!E35</f>
        <v>Maintenance-LCS</v>
      </c>
      <c r="F36" s="50" t="str">
        <f>'Civil Works'!F35</f>
        <v>PRO/GAI/SAG/RMP/19-20/ MW-116</v>
      </c>
      <c r="G36" s="59" t="str">
        <f>'Civil Works'!G35</f>
        <v>132885022
132885175</v>
      </c>
      <c r="H36" s="60" t="str">
        <f>'Civil Works'!H35</f>
        <v>1. Estimate of Wages for Rural road maintenance by LCS (Material &amp; Wages) work on Dighal Kandi- Digholkandi H/O Sonaullah Mirja at ch.00-2700m.
2. Chakili H/O Vikku sarker - Folia Bazar road at ch. 00-1900m.</v>
      </c>
      <c r="I36" s="165">
        <f>'Civil Works'!I35</f>
        <v>0</v>
      </c>
      <c r="J36" s="235" t="str">
        <f>'Civil Works'!J35</f>
        <v>0.00
0.00</v>
      </c>
      <c r="K36" s="52" t="str">
        <f>'Civil Works'!K35</f>
        <v>2700
1900</v>
      </c>
      <c r="L36" s="52">
        <f>'Civil Works'!L35</f>
        <v>4.5999999999999996</v>
      </c>
      <c r="M36" s="51">
        <f>'Civil Works'!M35</f>
        <v>0</v>
      </c>
      <c r="N36" s="45">
        <f>'Civil Works'!N35</f>
        <v>0</v>
      </c>
      <c r="O36" s="45">
        <f>'Civil Works'!O35</f>
        <v>0</v>
      </c>
      <c r="P36" s="133">
        <f>'Civil Works'!P35</f>
        <v>2374181.13</v>
      </c>
      <c r="Q36" s="75">
        <f>'Civil Works'!Q35</f>
        <v>0</v>
      </c>
      <c r="R36" s="75">
        <f>'Civil Works'!R35</f>
        <v>0</v>
      </c>
      <c r="S36" s="131">
        <f>'Civil Works'!S35</f>
        <v>2282181.12</v>
      </c>
      <c r="T36" s="131">
        <f>'Civil Works'!T35</f>
        <v>0</v>
      </c>
      <c r="U36" s="131">
        <f>'Civil Works'!U35</f>
        <v>0</v>
      </c>
      <c r="V36" s="134">
        <f>'Civil Works'!V35</f>
        <v>0</v>
      </c>
      <c r="W36" s="134">
        <f>'Civil Works'!W35</f>
        <v>44089</v>
      </c>
      <c r="X36" s="134">
        <f>'Civil Works'!X35</f>
        <v>0</v>
      </c>
      <c r="Y36" s="134">
        <f>'Civil Works'!Y35</f>
        <v>44818</v>
      </c>
      <c r="Z36" s="139">
        <f>'Civil Works'!Z35</f>
        <v>0</v>
      </c>
      <c r="AA36" s="134">
        <f>'Civil Works'!AA35</f>
        <v>0</v>
      </c>
      <c r="AB36" s="76">
        <f>'Civil Works'!AB35</f>
        <v>0.1</v>
      </c>
      <c r="AC36" s="131">
        <f>'Civil Works'!AC35</f>
        <v>0</v>
      </c>
      <c r="AD36" s="131">
        <f>'Civil Works'!AD35</f>
        <v>0</v>
      </c>
      <c r="AE36" s="131">
        <f>'Civil Works'!AE35</f>
        <v>128350</v>
      </c>
      <c r="AF36" s="131">
        <f>'Civil Works'!AF35</f>
        <v>0</v>
      </c>
      <c r="AG36" s="131">
        <f>'Civil Works'!AG35</f>
        <v>0</v>
      </c>
      <c r="AH36" s="131">
        <f>'Civil Works'!AH35</f>
        <v>0</v>
      </c>
      <c r="AI36" s="131">
        <f>'Civil Works'!AI35</f>
        <v>128350</v>
      </c>
      <c r="AJ36" s="76">
        <f>'Civil Works'!AJ35</f>
        <v>0</v>
      </c>
      <c r="AK36" s="194" t="str">
        <f>'Civil Works'!AK35</f>
        <v xml:space="preserve">LCS team Work on going, </v>
      </c>
      <c r="AM36" s="47"/>
    </row>
    <row r="37" spans="1:39" ht="204" x14ac:dyDescent="0.25">
      <c r="A37" s="131">
        <f>'Civil Works'!A36</f>
        <v>0</v>
      </c>
      <c r="B37" s="131" t="str">
        <f>'Civil Works'!B36</f>
        <v>2019-20</v>
      </c>
      <c r="C37" s="44" t="str">
        <f>'Civil Works'!C36</f>
        <v>Gaibandha</v>
      </c>
      <c r="D37" s="44" t="str">
        <f>'Civil Works'!D36</f>
        <v>Fulchori</v>
      </c>
      <c r="E37" s="54" t="str">
        <f>'Civil Works'!E36</f>
        <v>Maintenance-LCS</v>
      </c>
      <c r="F37" s="50" t="str">
        <f>'Civil Works'!F36</f>
        <v>PRO/GAI/SAG/RMP/19-20/ MW-117</v>
      </c>
      <c r="G37" s="59" t="str">
        <f>'Civil Works'!G36</f>
        <v>132213003
132213011
132214050
132215025
132215037</v>
      </c>
      <c r="H37" s="60" t="str">
        <f>'Civil Works'!H36</f>
        <v>1. Estimate of Wages for Rural road maintenance by LCS (Material &amp; Wages) work on Erandabari U.P H/Q-Algarchar bazar at ch.1170-2250m.
2. Fulchari UP H/Q-Kalurpara kheya ghat via Parul govt. P/S at ch.00-2500m.
3. Purba Fulchari Notun Hat - Kheya ghat via Adarsa gram at ch.1170-2000m.
4. Pachim Khatiamary H/O Jalal Member-Gucha gram at ch.00-1000m.
5 Uttar khatiamari H/O Moksed- (H/O Jafor) Dhakin khatiamary at ch.00-950m.</v>
      </c>
      <c r="I37" s="165">
        <f>'Civil Works'!I36</f>
        <v>0</v>
      </c>
      <c r="J37" s="235" t="str">
        <f>'Civil Works'!J36</f>
        <v>1170
0.00
1170
0.00
0.00</v>
      </c>
      <c r="K37" s="52" t="str">
        <f>'Civil Works'!K36</f>
        <v>2250
2500
2000
1000
950</v>
      </c>
      <c r="L37" s="52">
        <f>'Civil Works'!L36</f>
        <v>6.36</v>
      </c>
      <c r="M37" s="51">
        <f>'Civil Works'!M36</f>
        <v>0</v>
      </c>
      <c r="N37" s="45">
        <f>'Civil Works'!N36</f>
        <v>0</v>
      </c>
      <c r="O37" s="45">
        <f>'Civil Works'!O36</f>
        <v>0</v>
      </c>
      <c r="P37" s="133">
        <f>'Civil Works'!P36</f>
        <v>3210146.42</v>
      </c>
      <c r="Q37" s="75">
        <f>'Civil Works'!Q36</f>
        <v>0</v>
      </c>
      <c r="R37" s="75">
        <f>'Civil Works'!R36</f>
        <v>0</v>
      </c>
      <c r="S37" s="131">
        <f>'Civil Works'!S36</f>
        <v>3082946.43</v>
      </c>
      <c r="T37" s="131">
        <f>'Civil Works'!T36</f>
        <v>0</v>
      </c>
      <c r="U37" s="131">
        <f>'Civil Works'!U36</f>
        <v>0</v>
      </c>
      <c r="V37" s="134">
        <f>'Civil Works'!V36</f>
        <v>0</v>
      </c>
      <c r="W37" s="134">
        <f>'Civil Works'!W36</f>
        <v>44089</v>
      </c>
      <c r="X37" s="134">
        <f>'Civil Works'!X36</f>
        <v>0</v>
      </c>
      <c r="Y37" s="134">
        <f>'Civil Works'!Y36</f>
        <v>44818</v>
      </c>
      <c r="Z37" s="139">
        <f>'Civil Works'!Z36</f>
        <v>0</v>
      </c>
      <c r="AA37" s="134">
        <f>'Civil Works'!AA36</f>
        <v>0</v>
      </c>
      <c r="AB37" s="76">
        <f>'Civil Works'!AB36</f>
        <v>0.2</v>
      </c>
      <c r="AC37" s="131">
        <f>'Civil Works'!AC36</f>
        <v>0</v>
      </c>
      <c r="AD37" s="131">
        <f>'Civil Works'!AD36</f>
        <v>0</v>
      </c>
      <c r="AE37" s="131">
        <f>'Civil Works'!AE36</f>
        <v>175350</v>
      </c>
      <c r="AF37" s="131">
        <f>'Civil Works'!AF36</f>
        <v>0</v>
      </c>
      <c r="AG37" s="131">
        <f>'Civil Works'!AG36</f>
        <v>0</v>
      </c>
      <c r="AH37" s="131">
        <f>'Civil Works'!AH36</f>
        <v>0</v>
      </c>
      <c r="AI37" s="131">
        <f>'Civil Works'!AI36</f>
        <v>175350</v>
      </c>
      <c r="AJ37" s="76">
        <f>'Civil Works'!AJ36</f>
        <v>0</v>
      </c>
      <c r="AK37" s="194" t="str">
        <f>'Civil Works'!AK36</f>
        <v>LCS team Work on going</v>
      </c>
      <c r="AM37" s="47"/>
    </row>
    <row r="38" spans="1:39" x14ac:dyDescent="0.25">
      <c r="A38" s="131"/>
      <c r="B38" s="131"/>
      <c r="C38" s="44"/>
      <c r="D38" s="44"/>
      <c r="E38" s="44"/>
      <c r="F38" s="50"/>
      <c r="G38" s="59"/>
      <c r="H38" s="60"/>
      <c r="I38" s="165"/>
      <c r="J38" s="52"/>
      <c r="K38" s="52"/>
      <c r="L38" s="52"/>
      <c r="M38" s="51"/>
      <c r="N38" s="45"/>
      <c r="O38" s="45"/>
      <c r="P38" s="133"/>
      <c r="Q38" s="75"/>
      <c r="R38" s="75"/>
      <c r="S38" s="131"/>
      <c r="T38" s="131"/>
      <c r="U38" s="131"/>
      <c r="V38" s="134"/>
      <c r="W38" s="134"/>
      <c r="X38" s="134"/>
      <c r="Y38" s="134"/>
      <c r="Z38" s="134"/>
      <c r="AA38" s="134"/>
      <c r="AB38" s="76"/>
      <c r="AC38" s="131"/>
      <c r="AD38" s="131"/>
      <c r="AE38" s="131"/>
      <c r="AF38" s="131"/>
      <c r="AG38" s="131"/>
      <c r="AH38" s="131"/>
      <c r="AI38" s="131"/>
      <c r="AJ38" s="76"/>
      <c r="AK38" s="135"/>
      <c r="AM38" s="47"/>
    </row>
    <row r="39" spans="1:39" s="21" customFormat="1" x14ac:dyDescent="0.25">
      <c r="A39" s="97"/>
      <c r="B39" s="98"/>
      <c r="C39" s="99"/>
      <c r="D39" s="99"/>
      <c r="E39" s="104" t="s">
        <v>420</v>
      </c>
      <c r="F39" s="109"/>
      <c r="G39" s="110" t="s">
        <v>421</v>
      </c>
      <c r="H39" s="111">
        <f>COUNTIF(P33:P37,"&gt;0")</f>
        <v>5</v>
      </c>
      <c r="I39" s="100" t="s">
        <v>422</v>
      </c>
      <c r="J39" s="105">
        <f>COUNTIF(Q33:Q37,"&gt;0")</f>
        <v>0</v>
      </c>
      <c r="K39" s="112"/>
      <c r="L39" s="101">
        <f t="shared" ref="L39:U39" si="4">SUM(L33:L38)</f>
        <v>23.56</v>
      </c>
      <c r="M39" s="101">
        <f t="shared" si="4"/>
        <v>0</v>
      </c>
      <c r="N39" s="101">
        <f t="shared" si="4"/>
        <v>0</v>
      </c>
      <c r="O39" s="101">
        <f t="shared" si="4"/>
        <v>0</v>
      </c>
      <c r="P39" s="101">
        <f t="shared" si="4"/>
        <v>11882105.619999999</v>
      </c>
      <c r="Q39" s="101">
        <f t="shared" si="4"/>
        <v>0</v>
      </c>
      <c r="R39" s="101">
        <f t="shared" si="4"/>
        <v>0</v>
      </c>
      <c r="S39" s="101">
        <f t="shared" si="4"/>
        <v>11410905.610000001</v>
      </c>
      <c r="T39" s="101">
        <f t="shared" si="4"/>
        <v>0</v>
      </c>
      <c r="U39" s="101">
        <f t="shared" si="4"/>
        <v>0</v>
      </c>
      <c r="V39" s="93"/>
      <c r="W39" s="93"/>
      <c r="X39" s="93"/>
      <c r="Y39" s="93"/>
      <c r="Z39" s="93"/>
      <c r="AA39" s="93"/>
      <c r="AB39" s="108">
        <f>SUMPRODUCT(S33:S38,AB33:AB38)/SUM(S33:S38)</f>
        <v>0.1422807017680694</v>
      </c>
      <c r="AC39" s="101">
        <f t="shared" ref="AC39:AI39" si="5">SUM(AC33:AC38)</f>
        <v>0</v>
      </c>
      <c r="AD39" s="101">
        <f t="shared" si="5"/>
        <v>0</v>
      </c>
      <c r="AE39" s="101">
        <f t="shared" si="5"/>
        <v>652950</v>
      </c>
      <c r="AF39" s="101">
        <f t="shared" si="5"/>
        <v>0</v>
      </c>
      <c r="AG39" s="101">
        <f t="shared" si="5"/>
        <v>0</v>
      </c>
      <c r="AH39" s="101">
        <f t="shared" si="5"/>
        <v>0</v>
      </c>
      <c r="AI39" s="101">
        <f t="shared" si="5"/>
        <v>652950</v>
      </c>
      <c r="AJ39" s="108">
        <f>SUMPRODUCT(S33:S38,AJ33:AJ38)/SUM(S33:S38)</f>
        <v>0</v>
      </c>
      <c r="AK39" s="95"/>
    </row>
    <row r="40" spans="1:39" s="21" customFormat="1" x14ac:dyDescent="0.25">
      <c r="A40" s="149"/>
      <c r="B40" s="149"/>
      <c r="C40" s="150"/>
      <c r="D40" s="150"/>
      <c r="E40" s="151"/>
      <c r="F40" s="152"/>
      <c r="G40" s="103"/>
      <c r="H40" s="153"/>
      <c r="I40" s="154"/>
      <c r="J40" s="234"/>
      <c r="K40" s="155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7"/>
      <c r="W40" s="157"/>
      <c r="X40" s="157"/>
      <c r="Y40" s="157"/>
      <c r="Z40" s="157"/>
      <c r="AA40" s="157"/>
      <c r="AB40" s="158"/>
      <c r="AC40" s="156"/>
      <c r="AD40" s="156"/>
      <c r="AE40" s="156"/>
      <c r="AF40" s="156"/>
      <c r="AG40" s="156"/>
      <c r="AH40" s="156"/>
      <c r="AI40" s="156"/>
      <c r="AJ40" s="158"/>
      <c r="AK40" s="130"/>
    </row>
    <row r="41" spans="1:39" s="21" customFormat="1" x14ac:dyDescent="0.25">
      <c r="A41" s="149"/>
      <c r="B41" s="149"/>
      <c r="C41" s="150"/>
      <c r="D41" s="150"/>
      <c r="E41" s="151"/>
      <c r="F41" s="152"/>
      <c r="G41" s="103"/>
      <c r="H41" s="153"/>
      <c r="I41" s="154"/>
      <c r="J41" s="234"/>
      <c r="K41" s="155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7"/>
      <c r="W41" s="157"/>
      <c r="X41" s="157"/>
      <c r="Y41" s="157"/>
      <c r="Z41" s="157"/>
      <c r="AA41" s="157"/>
      <c r="AB41" s="158"/>
      <c r="AC41" s="156"/>
      <c r="AD41" s="156"/>
      <c r="AE41" s="156"/>
      <c r="AF41" s="156"/>
      <c r="AG41" s="156"/>
      <c r="AH41" s="156"/>
      <c r="AI41" s="156"/>
      <c r="AJ41" s="158"/>
      <c r="AK41" s="130"/>
    </row>
    <row r="42" spans="1:39" s="21" customFormat="1" x14ac:dyDescent="0.25">
      <c r="A42" s="149"/>
      <c r="B42" s="149"/>
      <c r="C42" s="150"/>
      <c r="D42" s="150"/>
      <c r="E42" s="151"/>
      <c r="F42" s="152"/>
      <c r="G42" s="103"/>
      <c r="H42" s="153"/>
      <c r="I42" s="154"/>
      <c r="J42" s="234"/>
      <c r="K42" s="155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7"/>
      <c r="W42" s="157"/>
      <c r="X42" s="157"/>
      <c r="Y42" s="157"/>
      <c r="Z42" s="157"/>
      <c r="AA42" s="157"/>
      <c r="AB42" s="158"/>
      <c r="AC42" s="156"/>
      <c r="AD42" s="156"/>
      <c r="AE42" s="156"/>
      <c r="AF42" s="156"/>
      <c r="AG42" s="156"/>
      <c r="AH42" s="156"/>
      <c r="AI42" s="156"/>
      <c r="AJ42" s="158"/>
      <c r="AK42" s="130"/>
    </row>
    <row r="43" spans="1:39" s="21" customFormat="1" x14ac:dyDescent="0.25">
      <c r="A43" s="149"/>
      <c r="B43" s="149"/>
      <c r="C43" s="150"/>
      <c r="D43" s="150"/>
      <c r="E43" s="151"/>
      <c r="F43" s="152"/>
      <c r="G43" s="103"/>
      <c r="H43" s="153"/>
      <c r="I43" s="154"/>
      <c r="J43" s="234"/>
      <c r="K43" s="155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7"/>
      <c r="W43" s="157"/>
      <c r="X43" s="157"/>
      <c r="Y43" s="157"/>
      <c r="Z43" s="157"/>
      <c r="AA43" s="157"/>
      <c r="AB43" s="158"/>
      <c r="AC43" s="156"/>
      <c r="AD43" s="156"/>
      <c r="AE43" s="156"/>
      <c r="AF43" s="156"/>
      <c r="AG43" s="156"/>
      <c r="AH43" s="156"/>
      <c r="AI43" s="156"/>
      <c r="AJ43" s="158"/>
      <c r="AK43" s="130"/>
    </row>
    <row r="44" spans="1:39" s="21" customFormat="1" x14ac:dyDescent="0.25">
      <c r="A44" s="149"/>
      <c r="B44" s="149"/>
      <c r="C44" s="150"/>
      <c r="D44" s="150"/>
      <c r="E44" s="151"/>
      <c r="F44" s="152"/>
      <c r="G44" s="103"/>
      <c r="H44" s="153"/>
      <c r="I44" s="154"/>
      <c r="J44" s="234"/>
      <c r="K44" s="155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7"/>
      <c r="W44" s="157"/>
      <c r="X44" s="157"/>
      <c r="Y44" s="157"/>
      <c r="Z44" s="157"/>
      <c r="AA44" s="157"/>
      <c r="AB44" s="158"/>
      <c r="AC44" s="156"/>
      <c r="AD44" s="156"/>
      <c r="AE44" s="156"/>
      <c r="AF44" s="156"/>
      <c r="AG44" s="156"/>
      <c r="AH44" s="156"/>
      <c r="AI44" s="156"/>
      <c r="AJ44" s="158"/>
      <c r="AK44" s="130"/>
    </row>
    <row r="45" spans="1:39" s="21" customFormat="1" x14ac:dyDescent="0.25">
      <c r="A45" s="149"/>
      <c r="B45" s="149"/>
      <c r="C45" s="150"/>
      <c r="D45" s="150"/>
      <c r="E45" s="151"/>
      <c r="F45" s="152"/>
      <c r="G45" s="103"/>
      <c r="H45" s="153"/>
      <c r="I45" s="154"/>
      <c r="J45" s="234"/>
      <c r="K45" s="155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7"/>
      <c r="W45" s="157"/>
      <c r="X45" s="157"/>
      <c r="Y45" s="157"/>
      <c r="Z45" s="157"/>
      <c r="AA45" s="157"/>
      <c r="AB45" s="158"/>
      <c r="AC45" s="156"/>
      <c r="AD45" s="156"/>
      <c r="AE45" s="156"/>
      <c r="AF45" s="156"/>
      <c r="AG45" s="156"/>
      <c r="AH45" s="156"/>
      <c r="AI45" s="156"/>
      <c r="AJ45" s="158"/>
      <c r="AK45" s="130"/>
    </row>
    <row r="46" spans="1:39" s="21" customFormat="1" x14ac:dyDescent="0.25">
      <c r="A46" s="149"/>
      <c r="B46" s="149"/>
      <c r="C46" s="150"/>
      <c r="D46" s="150"/>
      <c r="E46" s="151"/>
      <c r="F46" s="152"/>
      <c r="G46" s="103"/>
      <c r="H46" s="153"/>
      <c r="I46" s="154"/>
      <c r="J46" s="234"/>
      <c r="K46" s="155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7"/>
      <c r="W46" s="157"/>
      <c r="X46" s="157"/>
      <c r="Y46" s="157"/>
      <c r="Z46" s="157"/>
      <c r="AA46" s="157"/>
      <c r="AB46" s="158"/>
      <c r="AC46" s="156"/>
      <c r="AD46" s="156"/>
      <c r="AE46" s="156"/>
      <c r="AF46" s="156"/>
      <c r="AG46" s="156"/>
      <c r="AH46" s="156"/>
      <c r="AI46" s="156"/>
      <c r="AJ46" s="158"/>
      <c r="AK46" s="130"/>
    </row>
    <row r="47" spans="1:39" s="21" customFormat="1" x14ac:dyDescent="0.25">
      <c r="A47" s="149"/>
      <c r="B47" s="149"/>
      <c r="C47" s="150"/>
      <c r="D47" s="150"/>
      <c r="E47" s="151"/>
      <c r="F47" s="152"/>
      <c r="G47" s="103"/>
      <c r="H47" s="153"/>
      <c r="I47" s="154"/>
      <c r="J47" s="234"/>
      <c r="K47" s="155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7"/>
      <c r="W47" s="157"/>
      <c r="X47" s="157"/>
      <c r="Y47" s="157"/>
      <c r="Z47" s="157"/>
      <c r="AA47" s="157"/>
      <c r="AB47" s="158"/>
      <c r="AC47" s="156"/>
      <c r="AD47" s="156"/>
      <c r="AE47" s="156"/>
      <c r="AF47" s="156"/>
      <c r="AG47" s="156"/>
      <c r="AH47" s="156"/>
      <c r="AI47" s="156"/>
      <c r="AJ47" s="158"/>
      <c r="AK47" s="130"/>
    </row>
    <row r="48" spans="1:39" s="21" customFormat="1" x14ac:dyDescent="0.25">
      <c r="A48" s="149"/>
      <c r="B48" s="149"/>
      <c r="C48" s="150"/>
      <c r="D48" s="150"/>
      <c r="E48" s="151"/>
      <c r="F48" s="152"/>
      <c r="G48" s="103"/>
      <c r="H48" s="153"/>
      <c r="I48" s="154"/>
      <c r="J48" s="234"/>
      <c r="K48" s="155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7"/>
      <c r="W48" s="157"/>
      <c r="X48" s="157"/>
      <c r="Y48" s="157"/>
      <c r="Z48" s="157"/>
      <c r="AA48" s="157"/>
      <c r="AB48" s="158"/>
      <c r="AC48" s="156"/>
      <c r="AD48" s="156"/>
      <c r="AE48" s="156"/>
      <c r="AF48" s="156"/>
      <c r="AG48" s="156"/>
      <c r="AH48" s="156"/>
      <c r="AI48" s="156"/>
      <c r="AJ48" s="158"/>
      <c r="AK48" s="130"/>
    </row>
    <row r="49" spans="1:39" s="21" customFormat="1" x14ac:dyDescent="0.25">
      <c r="A49" s="149"/>
      <c r="B49" s="149"/>
      <c r="C49" s="150"/>
      <c r="D49" s="150"/>
      <c r="E49" s="151"/>
      <c r="F49" s="152"/>
      <c r="G49" s="103"/>
      <c r="H49" s="153"/>
      <c r="I49" s="154"/>
      <c r="J49" s="234"/>
      <c r="K49" s="155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7"/>
      <c r="W49" s="157"/>
      <c r="X49" s="157"/>
      <c r="Y49" s="157"/>
      <c r="Z49" s="157"/>
      <c r="AA49" s="157"/>
      <c r="AB49" s="158"/>
      <c r="AC49" s="156"/>
      <c r="AD49" s="156"/>
      <c r="AE49" s="156"/>
      <c r="AF49" s="156"/>
      <c r="AG49" s="156"/>
      <c r="AH49" s="156"/>
      <c r="AI49" s="156"/>
      <c r="AJ49" s="158"/>
      <c r="AK49" s="130"/>
    </row>
    <row r="51" spans="1:39" x14ac:dyDescent="0.25">
      <c r="A51" s="2" t="s">
        <v>424</v>
      </c>
    </row>
    <row r="52" spans="1:39" x14ac:dyDescent="0.25">
      <c r="A52" t="s">
        <v>425</v>
      </c>
    </row>
    <row r="53" spans="1:39" ht="30.75" customHeight="1" x14ac:dyDescent="0.25">
      <c r="A53" s="128" t="s">
        <v>24</v>
      </c>
      <c r="B53" s="129"/>
      <c r="C53" s="126" t="s">
        <v>428</v>
      </c>
      <c r="D53" s="126" t="s">
        <v>443</v>
      </c>
      <c r="E53" s="127" t="s">
        <v>446</v>
      </c>
      <c r="F53" s="127" t="s">
        <v>447</v>
      </c>
      <c r="G53" s="126" t="s">
        <v>429</v>
      </c>
      <c r="H53" s="126" t="s">
        <v>430</v>
      </c>
      <c r="I53" s="126" t="s">
        <v>431</v>
      </c>
      <c r="J53" s="126" t="s">
        <v>432</v>
      </c>
      <c r="K53" s="126" t="s">
        <v>433</v>
      </c>
      <c r="L53" s="126" t="s">
        <v>434</v>
      </c>
      <c r="M53" s="126" t="s">
        <v>435</v>
      </c>
      <c r="N53" s="126" t="s">
        <v>436</v>
      </c>
      <c r="O53" s="126" t="s">
        <v>437</v>
      </c>
      <c r="P53" s="126" t="s">
        <v>438</v>
      </c>
      <c r="Q53" s="126" t="s">
        <v>441</v>
      </c>
      <c r="R53" s="126" t="s">
        <v>439</v>
      </c>
      <c r="S53" s="126" t="s">
        <v>440</v>
      </c>
      <c r="T53" s="126" t="s">
        <v>442</v>
      </c>
      <c r="U53" s="126" t="s">
        <v>444</v>
      </c>
      <c r="V53" s="126" t="s">
        <v>445</v>
      </c>
    </row>
    <row r="54" spans="1:39" x14ac:dyDescent="0.25">
      <c r="A54" s="113" t="s">
        <v>426</v>
      </c>
      <c r="B54" s="114"/>
      <c r="C54" s="115">
        <f>H23</f>
        <v>9</v>
      </c>
      <c r="D54" s="116">
        <f>J23</f>
        <v>7</v>
      </c>
      <c r="E54" s="117">
        <f t="shared" ref="E54:M54" si="6">L23</f>
        <v>15.943999999999999</v>
      </c>
      <c r="F54" s="117">
        <f t="shared" si="6"/>
        <v>37</v>
      </c>
      <c r="G54" s="116">
        <f t="shared" si="6"/>
        <v>138365053.28</v>
      </c>
      <c r="H54" s="116">
        <f t="shared" si="6"/>
        <v>7987082.4699999997</v>
      </c>
      <c r="I54" s="116">
        <f t="shared" si="6"/>
        <v>146352135.75</v>
      </c>
      <c r="J54" s="116">
        <f t="shared" si="6"/>
        <v>102897838.21400002</v>
      </c>
      <c r="K54" s="116">
        <f t="shared" si="6"/>
        <v>5518319.2599999998</v>
      </c>
      <c r="L54" s="116">
        <f t="shared" si="6"/>
        <v>138459931.95100001</v>
      </c>
      <c r="M54" s="117">
        <f t="shared" si="6"/>
        <v>0</v>
      </c>
      <c r="N54" s="118">
        <f t="shared" ref="N54:V54" si="7">AB23</f>
        <v>0.64153900745188452</v>
      </c>
      <c r="O54" s="119">
        <f t="shared" si="7"/>
        <v>52328359.590000004</v>
      </c>
      <c r="P54" s="119">
        <f t="shared" si="7"/>
        <v>10665551.41</v>
      </c>
      <c r="Q54" s="119">
        <f t="shared" si="7"/>
        <v>62993911</v>
      </c>
      <c r="R54" s="119">
        <f t="shared" si="7"/>
        <v>8888180.7699999996</v>
      </c>
      <c r="S54" s="119">
        <f t="shared" si="7"/>
        <v>1777340.23</v>
      </c>
      <c r="T54" s="119">
        <f t="shared" si="7"/>
        <v>10665521</v>
      </c>
      <c r="U54" s="119">
        <f t="shared" si="7"/>
        <v>73659432</v>
      </c>
      <c r="V54" s="118">
        <f t="shared" si="7"/>
        <v>0.45615674592669653</v>
      </c>
    </row>
    <row r="55" spans="1:39" x14ac:dyDescent="0.25">
      <c r="A55" s="113" t="s">
        <v>427</v>
      </c>
      <c r="B55" s="114"/>
      <c r="C55" s="115">
        <f>H31</f>
        <v>5</v>
      </c>
      <c r="D55" s="116">
        <f>J31</f>
        <v>5</v>
      </c>
      <c r="E55" s="117">
        <f>L31</f>
        <v>9.5129999999999999</v>
      </c>
      <c r="F55" s="117">
        <f t="shared" ref="F55:M55" si="8">M31</f>
        <v>39.299999999999997</v>
      </c>
      <c r="G55" s="116">
        <f t="shared" si="8"/>
        <v>84759283.810000002</v>
      </c>
      <c r="H55" s="116">
        <f t="shared" si="8"/>
        <v>6279414.5300000003</v>
      </c>
      <c r="I55" s="116">
        <f t="shared" si="8"/>
        <v>91038698.340000004</v>
      </c>
      <c r="J55" s="116">
        <f t="shared" si="8"/>
        <v>86890809.179999992</v>
      </c>
      <c r="K55" s="116">
        <f t="shared" si="8"/>
        <v>3800176.18</v>
      </c>
      <c r="L55" s="116">
        <f t="shared" si="8"/>
        <v>90690985.359999999</v>
      </c>
      <c r="M55" s="117">
        <f t="shared" si="8"/>
        <v>0</v>
      </c>
      <c r="N55" s="120">
        <f>AB31</f>
        <v>0.98730418822301358</v>
      </c>
      <c r="O55" s="116">
        <f>AC31</f>
        <v>52692366</v>
      </c>
      <c r="P55" s="116">
        <f t="shared" ref="P55:V55" si="9">AD31</f>
        <v>10345756</v>
      </c>
      <c r="Q55" s="116">
        <f t="shared" si="9"/>
        <v>63038122</v>
      </c>
      <c r="R55" s="116">
        <f t="shared" si="9"/>
        <v>8656424</v>
      </c>
      <c r="S55" s="116">
        <f t="shared" si="9"/>
        <v>1689332</v>
      </c>
      <c r="T55" s="116">
        <f t="shared" si="9"/>
        <v>10345756</v>
      </c>
      <c r="U55" s="116">
        <f t="shared" si="9"/>
        <v>73383878</v>
      </c>
      <c r="V55" s="120">
        <f t="shared" si="9"/>
        <v>0.80916397267822127</v>
      </c>
    </row>
    <row r="56" spans="1:39" x14ac:dyDescent="0.25">
      <c r="A56" s="113" t="s">
        <v>578</v>
      </c>
      <c r="B56" s="114"/>
      <c r="C56" s="115">
        <f>H39</f>
        <v>5</v>
      </c>
      <c r="D56" s="116">
        <f>J39</f>
        <v>0</v>
      </c>
      <c r="E56" s="117">
        <f>L39</f>
        <v>23.56</v>
      </c>
      <c r="F56" s="117">
        <f t="shared" ref="F56:M56" si="10">M39</f>
        <v>0</v>
      </c>
      <c r="G56" s="117">
        <f t="shared" si="10"/>
        <v>0</v>
      </c>
      <c r="H56" s="117">
        <f t="shared" si="10"/>
        <v>0</v>
      </c>
      <c r="I56" s="117">
        <f t="shared" si="10"/>
        <v>11882105.619999999</v>
      </c>
      <c r="J56" s="117">
        <f t="shared" si="10"/>
        <v>0</v>
      </c>
      <c r="K56" s="117">
        <f t="shared" si="10"/>
        <v>0</v>
      </c>
      <c r="L56" s="117">
        <f t="shared" si="10"/>
        <v>11410905.610000001</v>
      </c>
      <c r="M56" s="117">
        <f t="shared" si="10"/>
        <v>0</v>
      </c>
      <c r="N56" s="236" t="s">
        <v>638</v>
      </c>
      <c r="O56" s="116"/>
      <c r="P56" s="116"/>
      <c r="Q56" s="116"/>
      <c r="R56" s="116"/>
      <c r="S56" s="116"/>
      <c r="T56" s="116"/>
      <c r="U56" s="116"/>
      <c r="V56" s="120"/>
    </row>
    <row r="57" spans="1:39" x14ac:dyDescent="0.25">
      <c r="A57" s="113"/>
      <c r="B57" s="11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39" x14ac:dyDescent="0.25">
      <c r="B58" s="56" t="s">
        <v>420</v>
      </c>
      <c r="C58" s="122">
        <f>SUM(C54:C57)</f>
        <v>19</v>
      </c>
      <c r="D58" s="122">
        <f t="shared" ref="D58:O58" si="11">SUM(D54:D57)</f>
        <v>12</v>
      </c>
      <c r="E58" s="122">
        <f t="shared" si="11"/>
        <v>49.016999999999996</v>
      </c>
      <c r="F58" s="122">
        <f t="shared" si="11"/>
        <v>76.3</v>
      </c>
      <c r="G58" s="122">
        <f t="shared" si="11"/>
        <v>223124337.09</v>
      </c>
      <c r="H58" s="122">
        <f t="shared" si="11"/>
        <v>14266497</v>
      </c>
      <c r="I58" s="122">
        <f t="shared" si="11"/>
        <v>249272939.71000001</v>
      </c>
      <c r="J58" s="122">
        <f t="shared" si="11"/>
        <v>189788647.39399999</v>
      </c>
      <c r="K58" s="122">
        <f t="shared" si="11"/>
        <v>9318495.4399999995</v>
      </c>
      <c r="L58" s="122">
        <f t="shared" si="11"/>
        <v>240561822.921</v>
      </c>
      <c r="M58" s="122">
        <f t="shared" si="11"/>
        <v>0</v>
      </c>
      <c r="N58" s="123">
        <f>SUMPRODUCT(L54:L57,N54:N57)/SUM(L54:L57)</f>
        <v>0.7414602817267284</v>
      </c>
      <c r="O58" s="122">
        <f t="shared" si="11"/>
        <v>105020725.59</v>
      </c>
      <c r="P58" s="122">
        <f t="shared" ref="P58" si="12">SUM(P54:P57)</f>
        <v>21011307.41</v>
      </c>
      <c r="Q58" s="122">
        <f t="shared" ref="Q58" si="13">SUM(Q54:Q57)</f>
        <v>126032033</v>
      </c>
      <c r="R58" s="122">
        <f t="shared" ref="R58" si="14">SUM(R54:R57)</f>
        <v>17544604.77</v>
      </c>
      <c r="S58" s="122">
        <f t="shared" ref="S58" si="15">SUM(S54:S57)</f>
        <v>3466672.23</v>
      </c>
      <c r="T58" s="122">
        <f t="shared" ref="T58" si="16">SUM(T54:T57)</f>
        <v>21011277</v>
      </c>
      <c r="U58" s="122">
        <f t="shared" ref="U58" si="17">SUM(U54:U57)</f>
        <v>147043310</v>
      </c>
      <c r="V58" s="123">
        <f>U58/L58</f>
        <v>0.6112495665959794</v>
      </c>
      <c r="W58" s="121">
        <f>U58/L58</f>
        <v>0.6112495665959794</v>
      </c>
    </row>
    <row r="59" spans="1:39" x14ac:dyDescent="0.25">
      <c r="B59" s="56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3"/>
      <c r="O59" s="122"/>
      <c r="P59" s="122"/>
      <c r="Q59" s="122"/>
      <c r="R59" s="122"/>
      <c r="S59" s="122"/>
      <c r="T59" s="122"/>
      <c r="U59" s="122"/>
      <c r="V59" s="123"/>
      <c r="W59" s="121"/>
    </row>
    <row r="60" spans="1:39" x14ac:dyDescent="0.25">
      <c r="A60" s="2" t="s">
        <v>423</v>
      </c>
    </row>
    <row r="61" spans="1:39" ht="24" x14ac:dyDescent="0.25">
      <c r="A61" s="39"/>
      <c r="B61" s="39"/>
      <c r="C61" s="32" t="s">
        <v>51</v>
      </c>
      <c r="D61" s="32" t="s">
        <v>65</v>
      </c>
      <c r="E61" s="32" t="s">
        <v>34</v>
      </c>
      <c r="F61" s="33"/>
      <c r="G61" s="49">
        <v>132883015</v>
      </c>
      <c r="H61" s="34" t="s">
        <v>166</v>
      </c>
      <c r="I61" s="40"/>
      <c r="J61" s="20"/>
      <c r="K61" s="20"/>
      <c r="L61" s="46"/>
      <c r="M61" s="51"/>
      <c r="N61" s="37"/>
      <c r="O61" s="37"/>
      <c r="P61" s="38"/>
      <c r="Q61" s="40"/>
      <c r="R61" s="40"/>
      <c r="S61" s="39"/>
      <c r="T61" s="39"/>
      <c r="U61" s="40"/>
      <c r="V61" s="40"/>
      <c r="W61" s="40"/>
      <c r="X61" s="40"/>
      <c r="Y61" s="40"/>
      <c r="Z61" s="40"/>
      <c r="AA61" s="40"/>
      <c r="AB61" s="41"/>
      <c r="AC61" s="39"/>
      <c r="AD61" s="39"/>
      <c r="AE61" s="39"/>
      <c r="AF61" s="39"/>
      <c r="AG61" s="39"/>
      <c r="AH61" s="39"/>
      <c r="AI61" s="39"/>
      <c r="AJ61" s="42"/>
      <c r="AK61" s="16"/>
      <c r="AM61" s="47"/>
    </row>
    <row r="62" spans="1:39" ht="24" x14ac:dyDescent="0.25">
      <c r="A62" s="39"/>
      <c r="B62" s="39"/>
      <c r="C62" s="32" t="s">
        <v>51</v>
      </c>
      <c r="D62" s="32" t="s">
        <v>169</v>
      </c>
      <c r="E62" s="32" t="s">
        <v>34</v>
      </c>
      <c r="F62" s="33"/>
      <c r="G62" s="49">
        <v>132213003</v>
      </c>
      <c r="H62" s="34" t="s">
        <v>167</v>
      </c>
      <c r="I62" s="40"/>
      <c r="J62" s="20"/>
      <c r="K62" s="20"/>
      <c r="L62" s="46"/>
      <c r="M62" s="51"/>
      <c r="N62" s="37"/>
      <c r="O62" s="37"/>
      <c r="P62" s="38"/>
      <c r="Q62" s="40"/>
      <c r="R62" s="40"/>
      <c r="S62" s="39"/>
      <c r="T62" s="39"/>
      <c r="U62" s="40"/>
      <c r="V62" s="40"/>
      <c r="W62" s="40"/>
      <c r="X62" s="40"/>
      <c r="Y62" s="40"/>
      <c r="Z62" s="40"/>
      <c r="AA62" s="40"/>
      <c r="AB62" s="41"/>
      <c r="AC62" s="39"/>
      <c r="AD62" s="39"/>
      <c r="AE62" s="39"/>
      <c r="AF62" s="39"/>
      <c r="AG62" s="39"/>
      <c r="AH62" s="39"/>
      <c r="AI62" s="39"/>
      <c r="AJ62" s="42"/>
      <c r="AK62" s="16"/>
      <c r="AM62" s="47"/>
    </row>
    <row r="63" spans="1:39" ht="24" x14ac:dyDescent="0.25">
      <c r="A63" s="39"/>
      <c r="B63" s="39"/>
      <c r="C63" s="32" t="s">
        <v>51</v>
      </c>
      <c r="D63" s="32" t="s">
        <v>169</v>
      </c>
      <c r="E63" s="32" t="s">
        <v>34</v>
      </c>
      <c r="F63" s="33"/>
      <c r="G63" s="49">
        <v>132213011</v>
      </c>
      <c r="H63" s="34" t="s">
        <v>168</v>
      </c>
      <c r="I63" s="40"/>
      <c r="J63" s="20"/>
      <c r="K63" s="20"/>
      <c r="L63" s="46"/>
      <c r="M63" s="51"/>
      <c r="N63" s="37"/>
      <c r="O63" s="37"/>
      <c r="P63" s="38"/>
      <c r="Q63" s="40"/>
      <c r="R63" s="40"/>
      <c r="S63" s="39"/>
      <c r="T63" s="39"/>
      <c r="U63" s="40"/>
      <c r="V63" s="40"/>
      <c r="W63" s="40"/>
      <c r="X63" s="40"/>
      <c r="Y63" s="40"/>
      <c r="Z63" s="40"/>
      <c r="AA63" s="40"/>
      <c r="AB63" s="41"/>
      <c r="AC63" s="39"/>
      <c r="AD63" s="39"/>
      <c r="AE63" s="39"/>
      <c r="AF63" s="39"/>
      <c r="AG63" s="39"/>
      <c r="AH63" s="39"/>
      <c r="AI63" s="39"/>
      <c r="AJ63" s="42"/>
      <c r="AK63" s="16"/>
      <c r="AM63" s="47"/>
    </row>
    <row r="64" spans="1:39" ht="24" x14ac:dyDescent="0.25">
      <c r="A64" s="39"/>
      <c r="B64" s="39"/>
      <c r="C64" s="32" t="s">
        <v>51</v>
      </c>
      <c r="D64" s="32" t="s">
        <v>54</v>
      </c>
      <c r="E64" s="32" t="s">
        <v>34</v>
      </c>
      <c r="F64" s="33"/>
      <c r="G64" s="49">
        <v>132823004</v>
      </c>
      <c r="H64" s="34" t="s">
        <v>170</v>
      </c>
      <c r="I64" s="40"/>
      <c r="J64" s="20"/>
      <c r="K64" s="20"/>
      <c r="L64" s="46"/>
      <c r="M64" s="51"/>
      <c r="N64" s="37"/>
      <c r="O64" s="37"/>
      <c r="P64" s="38"/>
      <c r="Q64" s="40"/>
      <c r="R64" s="40"/>
      <c r="S64" s="39"/>
      <c r="T64" s="39"/>
      <c r="U64" s="40"/>
      <c r="V64" s="40"/>
      <c r="W64" s="40"/>
      <c r="X64" s="40"/>
      <c r="Y64" s="40"/>
      <c r="Z64" s="40"/>
      <c r="AA64" s="40"/>
      <c r="AB64" s="41"/>
      <c r="AC64" s="39"/>
      <c r="AD64" s="39"/>
      <c r="AE64" s="39"/>
      <c r="AF64" s="39"/>
      <c r="AG64" s="39"/>
      <c r="AH64" s="39"/>
      <c r="AI64" s="39"/>
      <c r="AJ64" s="42"/>
      <c r="AK64" s="16"/>
      <c r="AM64" s="47"/>
    </row>
    <row r="65" spans="1:39" ht="24" x14ac:dyDescent="0.25">
      <c r="A65" s="39"/>
      <c r="B65" s="39"/>
      <c r="C65" s="32" t="s">
        <v>51</v>
      </c>
      <c r="D65" s="32" t="s">
        <v>54</v>
      </c>
      <c r="E65" s="32" t="s">
        <v>34</v>
      </c>
      <c r="F65" s="33"/>
      <c r="G65" s="49">
        <v>132823009</v>
      </c>
      <c r="H65" s="34" t="s">
        <v>171</v>
      </c>
      <c r="I65" s="40"/>
      <c r="J65" s="20"/>
      <c r="K65" s="20"/>
      <c r="L65" s="46"/>
      <c r="M65" s="51"/>
      <c r="N65" s="37"/>
      <c r="O65" s="37"/>
      <c r="P65" s="38"/>
      <c r="Q65" s="40"/>
      <c r="R65" s="40"/>
      <c r="S65" s="39"/>
      <c r="T65" s="39"/>
      <c r="U65" s="40"/>
      <c r="V65" s="40"/>
      <c r="W65" s="40"/>
      <c r="X65" s="40"/>
      <c r="Y65" s="40"/>
      <c r="Z65" s="40"/>
      <c r="AA65" s="40"/>
      <c r="AB65" s="41"/>
      <c r="AC65" s="39"/>
      <c r="AD65" s="39"/>
      <c r="AE65" s="39"/>
      <c r="AF65" s="39"/>
      <c r="AG65" s="39"/>
      <c r="AH65" s="39"/>
      <c r="AI65" s="39"/>
      <c r="AJ65" s="42"/>
      <c r="AK65" s="16"/>
      <c r="AM65" s="47"/>
    </row>
    <row r="66" spans="1:39" x14ac:dyDescent="0.25">
      <c r="A66" s="39"/>
      <c r="B66" s="39"/>
      <c r="C66" s="32" t="s">
        <v>51</v>
      </c>
      <c r="D66" s="32" t="s">
        <v>54</v>
      </c>
      <c r="E66" s="32" t="s">
        <v>34</v>
      </c>
      <c r="F66" s="33"/>
      <c r="G66" s="49">
        <v>132823015</v>
      </c>
      <c r="H66" s="34" t="s">
        <v>172</v>
      </c>
      <c r="I66" s="40"/>
      <c r="J66" s="20"/>
      <c r="K66" s="20"/>
      <c r="L66" s="46"/>
      <c r="M66" s="51"/>
      <c r="N66" s="37"/>
      <c r="O66" s="37"/>
      <c r="P66" s="38"/>
      <c r="Q66" s="40"/>
      <c r="R66" s="40"/>
      <c r="S66" s="39"/>
      <c r="T66" s="39"/>
      <c r="U66" s="40"/>
      <c r="V66" s="40"/>
      <c r="W66" s="40"/>
      <c r="X66" s="40"/>
      <c r="Y66" s="40"/>
      <c r="Z66" s="40"/>
      <c r="AA66" s="40"/>
      <c r="AB66" s="41"/>
      <c r="AC66" s="39"/>
      <c r="AD66" s="39"/>
      <c r="AE66" s="39"/>
      <c r="AF66" s="39"/>
      <c r="AG66" s="39"/>
      <c r="AH66" s="39"/>
      <c r="AI66" s="39"/>
      <c r="AJ66" s="42"/>
      <c r="AK66" s="16"/>
      <c r="AM66" s="47"/>
    </row>
    <row r="69" spans="1:39" x14ac:dyDescent="0.25">
      <c r="A69" s="39"/>
      <c r="B69" s="39"/>
      <c r="C69" s="32" t="s">
        <v>51</v>
      </c>
      <c r="D69" s="32" t="s">
        <v>14</v>
      </c>
      <c r="E69" s="32" t="s">
        <v>33</v>
      </c>
      <c r="F69" s="33"/>
      <c r="G69" s="49">
        <v>132244025</v>
      </c>
      <c r="H69" s="34" t="s">
        <v>173</v>
      </c>
      <c r="I69" s="40"/>
      <c r="J69" s="20"/>
      <c r="K69" s="20"/>
      <c r="L69" s="46"/>
      <c r="M69" s="51"/>
      <c r="N69" s="37"/>
      <c r="O69" s="37"/>
      <c r="P69" s="38"/>
      <c r="Q69" s="40"/>
      <c r="R69" s="40"/>
      <c r="S69" s="39"/>
      <c r="T69" s="39"/>
      <c r="U69" s="40"/>
      <c r="V69" s="40"/>
      <c r="W69" s="40"/>
      <c r="X69" s="40"/>
      <c r="Y69" s="40"/>
      <c r="Z69" s="40"/>
      <c r="AA69" s="40"/>
      <c r="AB69" s="41"/>
      <c r="AC69" s="39"/>
      <c r="AD69" s="39"/>
      <c r="AE69" s="39"/>
      <c r="AF69" s="39"/>
      <c r="AG69" s="39"/>
      <c r="AH69" s="39"/>
      <c r="AI69" s="39"/>
      <c r="AJ69" s="42"/>
      <c r="AK69" s="16"/>
      <c r="AM69" s="47"/>
    </row>
    <row r="70" spans="1:39" ht="24" x14ac:dyDescent="0.25">
      <c r="A70" s="39"/>
      <c r="B70" s="39"/>
      <c r="C70" s="32" t="s">
        <v>51</v>
      </c>
      <c r="D70" s="32" t="s">
        <v>14</v>
      </c>
      <c r="E70" s="32" t="s">
        <v>33</v>
      </c>
      <c r="F70" s="33"/>
      <c r="G70" s="49">
        <v>132245056</v>
      </c>
      <c r="H70" s="34" t="s">
        <v>174</v>
      </c>
      <c r="I70" s="40"/>
      <c r="J70" s="20"/>
      <c r="K70" s="20"/>
      <c r="L70" s="46"/>
      <c r="M70" s="51"/>
      <c r="N70" s="37"/>
      <c r="O70" s="37"/>
      <c r="P70" s="38"/>
      <c r="Q70" s="40"/>
      <c r="R70" s="40"/>
      <c r="S70" s="39"/>
      <c r="T70" s="39"/>
      <c r="U70" s="40"/>
      <c r="V70" s="40"/>
      <c r="W70" s="40"/>
      <c r="X70" s="40"/>
      <c r="Y70" s="40"/>
      <c r="Z70" s="40"/>
      <c r="AA70" s="40"/>
      <c r="AB70" s="41"/>
      <c r="AC70" s="39"/>
      <c r="AD70" s="39"/>
      <c r="AE70" s="39"/>
      <c r="AF70" s="39"/>
      <c r="AG70" s="39"/>
      <c r="AH70" s="39"/>
      <c r="AI70" s="39"/>
      <c r="AJ70" s="42"/>
      <c r="AK70" s="16"/>
      <c r="AM70" s="47"/>
    </row>
    <row r="71" spans="1:39" ht="24" x14ac:dyDescent="0.25">
      <c r="A71" s="39"/>
      <c r="B71" s="39"/>
      <c r="C71" s="32" t="s">
        <v>51</v>
      </c>
      <c r="D71" s="32" t="s">
        <v>65</v>
      </c>
      <c r="E71" s="32" t="s">
        <v>33</v>
      </c>
      <c r="F71" s="33"/>
      <c r="G71" s="49">
        <v>132884061</v>
      </c>
      <c r="H71" s="34" t="s">
        <v>175</v>
      </c>
      <c r="I71" s="40"/>
      <c r="J71" s="20"/>
      <c r="K71" s="20"/>
      <c r="L71" s="46"/>
      <c r="M71" s="51"/>
      <c r="N71" s="37"/>
      <c r="O71" s="37"/>
      <c r="P71" s="38"/>
      <c r="Q71" s="40"/>
      <c r="R71" s="40"/>
      <c r="S71" s="39"/>
      <c r="T71" s="39"/>
      <c r="U71" s="40"/>
      <c r="V71" s="40"/>
      <c r="W71" s="40"/>
      <c r="X71" s="40"/>
      <c r="Y71" s="40"/>
      <c r="Z71" s="40"/>
      <c r="AA71" s="40"/>
      <c r="AB71" s="41"/>
      <c r="AC71" s="39"/>
      <c r="AD71" s="39"/>
      <c r="AE71" s="39"/>
      <c r="AF71" s="39"/>
      <c r="AG71" s="39"/>
      <c r="AH71" s="39"/>
      <c r="AI71" s="39"/>
      <c r="AJ71" s="42"/>
      <c r="AK71" s="16"/>
      <c r="AM71" s="47"/>
    </row>
    <row r="72" spans="1:39" ht="36" x14ac:dyDescent="0.25">
      <c r="A72" s="39"/>
      <c r="B72" s="39"/>
      <c r="C72" s="32" t="s">
        <v>51</v>
      </c>
      <c r="D72" s="32" t="s">
        <v>65</v>
      </c>
      <c r="E72" s="32" t="s">
        <v>33</v>
      </c>
      <c r="F72" s="33"/>
      <c r="G72" s="49">
        <v>132884024</v>
      </c>
      <c r="H72" s="34" t="s">
        <v>176</v>
      </c>
      <c r="I72" s="40"/>
      <c r="J72" s="20"/>
      <c r="K72" s="20"/>
      <c r="L72" s="46"/>
      <c r="M72" s="51"/>
      <c r="N72" s="37"/>
      <c r="O72" s="37"/>
      <c r="P72" s="38"/>
      <c r="Q72" s="40"/>
      <c r="R72" s="40"/>
      <c r="S72" s="39"/>
      <c r="T72" s="39"/>
      <c r="U72" s="40"/>
      <c r="V72" s="40"/>
      <c r="W72" s="40"/>
      <c r="X72" s="40"/>
      <c r="Y72" s="40"/>
      <c r="Z72" s="40"/>
      <c r="AA72" s="40"/>
      <c r="AB72" s="41"/>
      <c r="AC72" s="39"/>
      <c r="AD72" s="39"/>
      <c r="AE72" s="39"/>
      <c r="AF72" s="39"/>
      <c r="AG72" s="39"/>
      <c r="AH72" s="39"/>
      <c r="AI72" s="39"/>
      <c r="AJ72" s="42"/>
      <c r="AK72" s="16"/>
      <c r="AM72" s="47"/>
    </row>
    <row r="73" spans="1:39" ht="24" x14ac:dyDescent="0.25">
      <c r="A73" s="39"/>
      <c r="B73" s="39"/>
      <c r="C73" s="32" t="s">
        <v>51</v>
      </c>
      <c r="D73" s="32" t="s">
        <v>65</v>
      </c>
      <c r="E73" s="32" t="s">
        <v>33</v>
      </c>
      <c r="F73" s="33"/>
      <c r="G73" s="49">
        <v>132884038</v>
      </c>
      <c r="H73" s="34" t="s">
        <v>177</v>
      </c>
      <c r="I73" s="40"/>
      <c r="J73" s="20"/>
      <c r="K73" s="20"/>
      <c r="L73" s="46"/>
      <c r="M73" s="51"/>
      <c r="N73" s="37"/>
      <c r="O73" s="37"/>
      <c r="P73" s="38"/>
      <c r="Q73" s="40"/>
      <c r="R73" s="40"/>
      <c r="S73" s="39"/>
      <c r="T73" s="39"/>
      <c r="U73" s="40"/>
      <c r="V73" s="40"/>
      <c r="W73" s="40"/>
      <c r="X73" s="40"/>
      <c r="Y73" s="40"/>
      <c r="Z73" s="40"/>
      <c r="AA73" s="40"/>
      <c r="AB73" s="41"/>
      <c r="AC73" s="39"/>
      <c r="AD73" s="39"/>
      <c r="AE73" s="39"/>
      <c r="AF73" s="39"/>
      <c r="AG73" s="39"/>
      <c r="AH73" s="39"/>
      <c r="AI73" s="39"/>
      <c r="AJ73" s="42"/>
      <c r="AK73" s="16"/>
      <c r="AM73" s="47"/>
    </row>
    <row r="74" spans="1:39" ht="24" x14ac:dyDescent="0.25">
      <c r="A74" s="39"/>
      <c r="B74" s="39"/>
      <c r="C74" s="32" t="s">
        <v>51</v>
      </c>
      <c r="D74" s="32" t="s">
        <v>178</v>
      </c>
      <c r="E74" s="32" t="s">
        <v>33</v>
      </c>
      <c r="F74" s="33"/>
      <c r="G74" s="49">
        <v>132914077</v>
      </c>
      <c r="H74" s="34" t="s">
        <v>179</v>
      </c>
      <c r="I74" s="40"/>
      <c r="J74" s="20"/>
      <c r="K74" s="20"/>
      <c r="L74" s="46"/>
      <c r="M74" s="51"/>
      <c r="N74" s="37"/>
      <c r="O74" s="37"/>
      <c r="P74" s="38"/>
      <c r="Q74" s="40"/>
      <c r="R74" s="40"/>
      <c r="S74" s="39"/>
      <c r="T74" s="39"/>
      <c r="U74" s="40"/>
      <c r="V74" s="40"/>
      <c r="W74" s="40"/>
      <c r="X74" s="40"/>
      <c r="Y74" s="40"/>
      <c r="Z74" s="40"/>
      <c r="AA74" s="40"/>
      <c r="AB74" s="41"/>
      <c r="AC74" s="39"/>
      <c r="AD74" s="39"/>
      <c r="AE74" s="39"/>
      <c r="AF74" s="39"/>
      <c r="AG74" s="39"/>
      <c r="AH74" s="39"/>
      <c r="AI74" s="39"/>
      <c r="AJ74" s="42"/>
      <c r="AK74" s="16"/>
      <c r="AM74" s="47"/>
    </row>
    <row r="77" spans="1:39" ht="24" x14ac:dyDescent="0.25">
      <c r="A77" s="39"/>
      <c r="B77" s="39"/>
      <c r="C77" s="32" t="s">
        <v>51</v>
      </c>
      <c r="D77" s="32" t="s">
        <v>65</v>
      </c>
      <c r="E77" s="32" t="s">
        <v>35</v>
      </c>
      <c r="F77" s="33"/>
      <c r="G77" s="49">
        <v>132885022</v>
      </c>
      <c r="H77" s="34" t="s">
        <v>180</v>
      </c>
      <c r="I77" s="53"/>
      <c r="J77" s="54"/>
      <c r="K77" s="54"/>
      <c r="L77" s="55"/>
      <c r="M77" s="51"/>
      <c r="N77" s="37"/>
      <c r="O77" s="37"/>
      <c r="P77" s="38"/>
      <c r="Q77" s="40"/>
      <c r="R77" s="40"/>
      <c r="S77" s="39"/>
      <c r="T77" s="39"/>
      <c r="U77" s="40"/>
      <c r="V77" s="40"/>
      <c r="W77" s="40"/>
      <c r="X77" s="40"/>
      <c r="Y77" s="40"/>
      <c r="Z77" s="40"/>
      <c r="AA77" s="40"/>
      <c r="AB77" s="41"/>
      <c r="AC77" s="39"/>
      <c r="AD77" s="39"/>
      <c r="AE77" s="39"/>
      <c r="AF77" s="39"/>
      <c r="AG77" s="39"/>
      <c r="AH77" s="39"/>
      <c r="AI77" s="39"/>
      <c r="AJ77" s="42"/>
      <c r="AK77" s="16"/>
      <c r="AM77" s="47"/>
    </row>
    <row r="78" spans="1:39" ht="24" x14ac:dyDescent="0.25">
      <c r="A78" s="39"/>
      <c r="B78" s="39"/>
      <c r="C78" s="32" t="s">
        <v>51</v>
      </c>
      <c r="D78" s="32" t="s">
        <v>169</v>
      </c>
      <c r="E78" s="32" t="s">
        <v>35</v>
      </c>
      <c r="F78" s="33"/>
      <c r="G78" s="49">
        <v>132214036</v>
      </c>
      <c r="H78" s="34" t="s">
        <v>181</v>
      </c>
      <c r="I78" s="53"/>
      <c r="J78" s="54"/>
      <c r="K78" s="54"/>
      <c r="L78" s="55"/>
      <c r="M78" s="51"/>
      <c r="N78" s="37"/>
      <c r="O78" s="37"/>
      <c r="P78" s="38"/>
      <c r="Q78" s="40"/>
      <c r="R78" s="40"/>
      <c r="S78" s="39"/>
      <c r="T78" s="39"/>
      <c r="U78" s="40"/>
      <c r="V78" s="40"/>
      <c r="W78" s="40"/>
      <c r="X78" s="40"/>
      <c r="Y78" s="40"/>
      <c r="Z78" s="40"/>
      <c r="AA78" s="40"/>
      <c r="AB78" s="41"/>
      <c r="AC78" s="39"/>
      <c r="AD78" s="39"/>
      <c r="AE78" s="39"/>
      <c r="AF78" s="39"/>
      <c r="AG78" s="39"/>
      <c r="AH78" s="39"/>
      <c r="AI78" s="39"/>
      <c r="AJ78" s="42"/>
      <c r="AK78" s="16"/>
      <c r="AM78" s="47"/>
    </row>
    <row r="79" spans="1:39" ht="24" x14ac:dyDescent="0.25">
      <c r="A79" s="39"/>
      <c r="B79" s="39"/>
      <c r="C79" s="32" t="s">
        <v>51</v>
      </c>
      <c r="D79" s="32" t="s">
        <v>169</v>
      </c>
      <c r="E79" s="32" t="s">
        <v>35</v>
      </c>
      <c r="F79" s="33"/>
      <c r="G79" s="49">
        <v>132214050</v>
      </c>
      <c r="H79" s="34" t="s">
        <v>182</v>
      </c>
      <c r="I79" s="53"/>
      <c r="J79" s="54"/>
      <c r="K79" s="54"/>
      <c r="L79" s="55"/>
      <c r="M79" s="51"/>
      <c r="N79" s="37"/>
      <c r="O79" s="37"/>
      <c r="P79" s="38"/>
      <c r="Q79" s="40"/>
      <c r="R79" s="40"/>
      <c r="S79" s="39"/>
      <c r="T79" s="39"/>
      <c r="U79" s="40"/>
      <c r="V79" s="40"/>
      <c r="W79" s="40"/>
      <c r="X79" s="40"/>
      <c r="Y79" s="40"/>
      <c r="Z79" s="40"/>
      <c r="AA79" s="40"/>
      <c r="AB79" s="41"/>
      <c r="AC79" s="39"/>
      <c r="AD79" s="39"/>
      <c r="AE79" s="39"/>
      <c r="AF79" s="39"/>
      <c r="AG79" s="39"/>
      <c r="AH79" s="39"/>
      <c r="AI79" s="39"/>
      <c r="AJ79" s="42"/>
      <c r="AK79" s="16"/>
      <c r="AM79" s="47"/>
    </row>
    <row r="80" spans="1:39" ht="24" x14ac:dyDescent="0.25">
      <c r="A80" s="39"/>
      <c r="B80" s="39"/>
      <c r="C80" s="32" t="s">
        <v>51</v>
      </c>
      <c r="D80" s="32" t="s">
        <v>169</v>
      </c>
      <c r="E80" s="32" t="s">
        <v>35</v>
      </c>
      <c r="F80" s="33"/>
      <c r="G80" s="49">
        <v>132215025</v>
      </c>
      <c r="H80" s="34" t="s">
        <v>183</v>
      </c>
      <c r="I80" s="53"/>
      <c r="J80" s="54"/>
      <c r="K80" s="54"/>
      <c r="L80" s="55"/>
      <c r="M80" s="51"/>
      <c r="N80" s="37"/>
      <c r="O80" s="37"/>
      <c r="P80" s="38"/>
      <c r="Q80" s="40"/>
      <c r="R80" s="40"/>
      <c r="S80" s="39"/>
      <c r="T80" s="39"/>
      <c r="U80" s="40"/>
      <c r="V80" s="40"/>
      <c r="W80" s="40"/>
      <c r="X80" s="40"/>
      <c r="Y80" s="40"/>
      <c r="Z80" s="40"/>
      <c r="AA80" s="40"/>
      <c r="AB80" s="41"/>
      <c r="AC80" s="39"/>
      <c r="AD80" s="39"/>
      <c r="AE80" s="39"/>
      <c r="AF80" s="39"/>
      <c r="AG80" s="39"/>
      <c r="AH80" s="39"/>
      <c r="AI80" s="39"/>
      <c r="AJ80" s="42"/>
      <c r="AK80" s="16"/>
      <c r="AM80" s="47"/>
    </row>
    <row r="81" spans="1:39" ht="24" x14ac:dyDescent="0.25">
      <c r="A81" s="39"/>
      <c r="B81" s="39"/>
      <c r="C81" s="32" t="s">
        <v>51</v>
      </c>
      <c r="D81" s="32" t="s">
        <v>169</v>
      </c>
      <c r="E81" s="32" t="s">
        <v>35</v>
      </c>
      <c r="F81" s="33"/>
      <c r="G81" s="49">
        <v>132215037</v>
      </c>
      <c r="H81" s="34" t="s">
        <v>184</v>
      </c>
      <c r="I81" s="53"/>
      <c r="J81" s="54"/>
      <c r="K81" s="54"/>
      <c r="L81" s="55"/>
      <c r="M81" s="51"/>
      <c r="N81" s="37"/>
      <c r="O81" s="37"/>
      <c r="P81" s="38"/>
      <c r="Q81" s="40"/>
      <c r="R81" s="40"/>
      <c r="S81" s="39"/>
      <c r="T81" s="39"/>
      <c r="U81" s="40"/>
      <c r="V81" s="40"/>
      <c r="W81" s="40"/>
      <c r="X81" s="40"/>
      <c r="Y81" s="40"/>
      <c r="Z81" s="40"/>
      <c r="AA81" s="40"/>
      <c r="AB81" s="41"/>
      <c r="AC81" s="39"/>
      <c r="AD81" s="39"/>
      <c r="AE81" s="39"/>
      <c r="AF81" s="39"/>
      <c r="AG81" s="39"/>
      <c r="AH81" s="39"/>
      <c r="AI81" s="39"/>
      <c r="AJ81" s="42"/>
      <c r="AK81" s="16"/>
      <c r="AM81" s="47"/>
    </row>
    <row r="82" spans="1:39" x14ac:dyDescent="0.25">
      <c r="A82" s="39"/>
      <c r="B82" s="39"/>
      <c r="C82" s="32" t="s">
        <v>51</v>
      </c>
      <c r="D82" s="32" t="s">
        <v>185</v>
      </c>
      <c r="E82" s="32" t="s">
        <v>35</v>
      </c>
      <c r="F82" s="33"/>
      <c r="G82" s="49">
        <v>132915057</v>
      </c>
      <c r="H82" s="34" t="s">
        <v>186</v>
      </c>
      <c r="I82" s="53"/>
      <c r="J82" s="54"/>
      <c r="K82" s="54"/>
      <c r="L82" s="55"/>
      <c r="M82" s="51"/>
      <c r="N82" s="37"/>
      <c r="O82" s="37"/>
      <c r="P82" s="38"/>
      <c r="Q82" s="40"/>
      <c r="R82" s="40"/>
      <c r="S82" s="39"/>
      <c r="T82" s="39"/>
      <c r="U82" s="40"/>
      <c r="V82" s="40"/>
      <c r="W82" s="40"/>
      <c r="X82" s="40"/>
      <c r="Y82" s="40"/>
      <c r="Z82" s="40"/>
      <c r="AA82" s="40"/>
      <c r="AB82" s="41"/>
      <c r="AC82" s="39"/>
      <c r="AD82" s="39"/>
      <c r="AE82" s="39"/>
      <c r="AF82" s="39"/>
      <c r="AG82" s="39"/>
      <c r="AH82" s="39"/>
      <c r="AI82" s="39"/>
      <c r="AJ82" s="42"/>
      <c r="AK82" s="16"/>
      <c r="AM82" s="47"/>
    </row>
    <row r="83" spans="1:39" x14ac:dyDescent="0.25">
      <c r="A83" s="39"/>
      <c r="B83" s="39"/>
      <c r="C83" s="32" t="s">
        <v>51</v>
      </c>
      <c r="D83" s="32" t="s">
        <v>185</v>
      </c>
      <c r="E83" s="32" t="s">
        <v>35</v>
      </c>
      <c r="F83" s="33"/>
      <c r="G83" s="49">
        <v>132915057</v>
      </c>
      <c r="H83" s="34" t="s">
        <v>187</v>
      </c>
      <c r="I83" s="53"/>
      <c r="J83" s="54"/>
      <c r="K83" s="54"/>
      <c r="L83" s="55"/>
      <c r="M83" s="51"/>
      <c r="N83" s="37"/>
      <c r="O83" s="37"/>
      <c r="P83" s="38"/>
      <c r="Q83" s="40"/>
      <c r="R83" s="40"/>
      <c r="S83" s="39"/>
      <c r="T83" s="39"/>
      <c r="U83" s="40"/>
      <c r="V83" s="40"/>
      <c r="W83" s="40"/>
      <c r="X83" s="40"/>
      <c r="Y83" s="40"/>
      <c r="Z83" s="40"/>
      <c r="AA83" s="40"/>
      <c r="AB83" s="41"/>
      <c r="AC83" s="39"/>
      <c r="AD83" s="39"/>
      <c r="AE83" s="39"/>
      <c r="AF83" s="39"/>
      <c r="AG83" s="39"/>
      <c r="AH83" s="39"/>
      <c r="AI83" s="39"/>
      <c r="AJ83" s="42"/>
      <c r="AK83" s="16"/>
      <c r="AM83" s="47"/>
    </row>
    <row r="84" spans="1:39" x14ac:dyDescent="0.25">
      <c r="A84" s="39"/>
      <c r="B84" s="39"/>
      <c r="C84" s="32" t="s">
        <v>51</v>
      </c>
      <c r="D84" s="32" t="s">
        <v>185</v>
      </c>
      <c r="E84" s="32" t="s">
        <v>35</v>
      </c>
      <c r="F84" s="33"/>
      <c r="G84" s="49">
        <v>132915057</v>
      </c>
      <c r="H84" s="34" t="s">
        <v>188</v>
      </c>
      <c r="I84" s="53"/>
      <c r="J84" s="54"/>
      <c r="K84" s="54"/>
      <c r="L84" s="55"/>
      <c r="M84" s="51"/>
      <c r="N84" s="37"/>
      <c r="O84" s="37"/>
      <c r="P84" s="38"/>
      <c r="Q84" s="40"/>
      <c r="R84" s="40"/>
      <c r="S84" s="39"/>
      <c r="T84" s="39"/>
      <c r="U84" s="40"/>
      <c r="V84" s="40"/>
      <c r="W84" s="40"/>
      <c r="X84" s="40"/>
      <c r="Y84" s="40"/>
      <c r="Z84" s="40"/>
      <c r="AA84" s="40"/>
      <c r="AB84" s="41"/>
      <c r="AC84" s="39"/>
      <c r="AD84" s="39"/>
      <c r="AE84" s="39"/>
      <c r="AF84" s="39"/>
      <c r="AG84" s="39"/>
      <c r="AH84" s="39"/>
      <c r="AI84" s="39"/>
      <c r="AJ84" s="42"/>
      <c r="AK84" s="16"/>
      <c r="AM84" s="47"/>
    </row>
    <row r="85" spans="1:39" x14ac:dyDescent="0.25">
      <c r="A85" s="39"/>
      <c r="B85" s="39"/>
      <c r="C85" s="32" t="s">
        <v>51</v>
      </c>
      <c r="D85" s="32" t="s">
        <v>185</v>
      </c>
      <c r="E85" s="32" t="s">
        <v>35</v>
      </c>
      <c r="F85" s="33"/>
      <c r="G85" s="49">
        <v>132915057</v>
      </c>
      <c r="H85" s="34" t="s">
        <v>189</v>
      </c>
      <c r="I85" s="53"/>
      <c r="J85" s="54"/>
      <c r="K85" s="54"/>
      <c r="L85" s="55"/>
      <c r="M85" s="51"/>
      <c r="N85" s="37"/>
      <c r="O85" s="37"/>
      <c r="P85" s="38"/>
      <c r="Q85" s="40"/>
      <c r="R85" s="40"/>
      <c r="S85" s="39"/>
      <c r="T85" s="39"/>
      <c r="U85" s="40"/>
      <c r="V85" s="40"/>
      <c r="W85" s="40"/>
      <c r="X85" s="40"/>
      <c r="Y85" s="40"/>
      <c r="Z85" s="40"/>
      <c r="AA85" s="40"/>
      <c r="AB85" s="41"/>
      <c r="AC85" s="39"/>
      <c r="AD85" s="39"/>
      <c r="AE85" s="39"/>
      <c r="AF85" s="39"/>
      <c r="AG85" s="39"/>
      <c r="AH85" s="39"/>
      <c r="AI85" s="39"/>
      <c r="AJ85" s="42"/>
      <c r="AK85" s="16"/>
      <c r="AM85" s="47"/>
    </row>
    <row r="86" spans="1:39" ht="24" x14ac:dyDescent="0.25">
      <c r="A86" s="39"/>
      <c r="B86" s="39"/>
      <c r="C86" s="32" t="s">
        <v>51</v>
      </c>
      <c r="D86" s="32" t="s">
        <v>185</v>
      </c>
      <c r="E86" s="32" t="s">
        <v>35</v>
      </c>
      <c r="F86" s="33"/>
      <c r="G86" s="49">
        <v>132915058</v>
      </c>
      <c r="H86" s="34" t="s">
        <v>190</v>
      </c>
      <c r="I86" s="53"/>
      <c r="J86" s="54"/>
      <c r="K86" s="54"/>
      <c r="L86" s="55"/>
      <c r="M86" s="51"/>
      <c r="N86" s="37"/>
      <c r="O86" s="37"/>
      <c r="P86" s="38"/>
      <c r="Q86" s="40"/>
      <c r="R86" s="40"/>
      <c r="S86" s="39"/>
      <c r="T86" s="39"/>
      <c r="U86" s="40"/>
      <c r="V86" s="40"/>
      <c r="W86" s="40"/>
      <c r="X86" s="40"/>
      <c r="Y86" s="40"/>
      <c r="Z86" s="40"/>
      <c r="AA86" s="40"/>
      <c r="AB86" s="41"/>
      <c r="AC86" s="39"/>
      <c r="AD86" s="39"/>
      <c r="AE86" s="39"/>
      <c r="AF86" s="39"/>
      <c r="AG86" s="39"/>
      <c r="AH86" s="39"/>
      <c r="AI86" s="39"/>
      <c r="AJ86" s="42"/>
      <c r="AK86" s="16"/>
      <c r="AM86" s="47"/>
    </row>
    <row r="87" spans="1:39" ht="24" x14ac:dyDescent="0.25">
      <c r="A87" s="39"/>
      <c r="B87" s="39"/>
      <c r="C87" s="32" t="s">
        <v>51</v>
      </c>
      <c r="D87" s="32" t="s">
        <v>185</v>
      </c>
      <c r="E87" s="32" t="s">
        <v>35</v>
      </c>
      <c r="F87" s="33"/>
      <c r="G87" s="49">
        <v>132915058</v>
      </c>
      <c r="H87" s="34" t="s">
        <v>191</v>
      </c>
      <c r="I87" s="53"/>
      <c r="J87" s="54"/>
      <c r="K87" s="54"/>
      <c r="L87" s="55"/>
      <c r="M87" s="51"/>
      <c r="N87" s="37"/>
      <c r="O87" s="37"/>
      <c r="P87" s="38"/>
      <c r="Q87" s="40"/>
      <c r="R87" s="40"/>
      <c r="S87" s="39"/>
      <c r="T87" s="39"/>
      <c r="U87" s="40"/>
      <c r="V87" s="40"/>
      <c r="W87" s="40"/>
      <c r="X87" s="40"/>
      <c r="Y87" s="40"/>
      <c r="Z87" s="40"/>
      <c r="AA87" s="40"/>
      <c r="AB87" s="41"/>
      <c r="AC87" s="39"/>
      <c r="AD87" s="39"/>
      <c r="AE87" s="39"/>
      <c r="AF87" s="39"/>
      <c r="AG87" s="39"/>
      <c r="AH87" s="39"/>
      <c r="AI87" s="39"/>
      <c r="AJ87" s="42"/>
      <c r="AK87" s="16"/>
      <c r="AM87" s="47"/>
    </row>
    <row r="90" spans="1:39" x14ac:dyDescent="0.25">
      <c r="A90" s="39"/>
      <c r="B90" s="39"/>
      <c r="C90" s="32" t="s">
        <v>51</v>
      </c>
      <c r="D90" s="32" t="s">
        <v>169</v>
      </c>
      <c r="E90" s="32" t="s">
        <v>192</v>
      </c>
      <c r="F90" s="33"/>
      <c r="G90" s="49"/>
      <c r="H90" s="34" t="s">
        <v>193</v>
      </c>
      <c r="I90" s="53"/>
      <c r="J90" s="54"/>
      <c r="K90" s="54"/>
      <c r="L90" s="55"/>
      <c r="M90" s="51"/>
      <c r="N90" s="37"/>
      <c r="O90" s="37"/>
      <c r="P90" s="38"/>
      <c r="Q90" s="40"/>
      <c r="R90" s="40"/>
      <c r="S90" s="39"/>
      <c r="T90" s="39"/>
      <c r="U90" s="40"/>
      <c r="V90" s="40"/>
      <c r="W90" s="40"/>
      <c r="X90" s="40"/>
      <c r="Y90" s="40"/>
      <c r="Z90" s="40"/>
      <c r="AA90" s="40"/>
      <c r="AB90" s="41"/>
      <c r="AC90" s="39"/>
      <c r="AD90" s="39"/>
      <c r="AE90" s="39"/>
      <c r="AF90" s="39"/>
      <c r="AG90" s="39"/>
      <c r="AH90" s="39"/>
      <c r="AI90" s="39"/>
      <c r="AJ90" s="42"/>
      <c r="AK90" s="16"/>
      <c r="AM90" s="47"/>
    </row>
    <row r="91" spans="1:39" x14ac:dyDescent="0.25">
      <c r="A91" s="39"/>
      <c r="B91" s="39"/>
      <c r="C91" s="32" t="s">
        <v>51</v>
      </c>
      <c r="D91" s="32" t="s">
        <v>169</v>
      </c>
      <c r="E91" s="32" t="s">
        <v>192</v>
      </c>
      <c r="F91" s="33"/>
      <c r="G91" s="49"/>
      <c r="H91" s="34" t="s">
        <v>194</v>
      </c>
      <c r="I91" s="53"/>
      <c r="J91" s="54"/>
      <c r="K91" s="54"/>
      <c r="L91" s="55"/>
      <c r="M91" s="51"/>
      <c r="N91" s="37"/>
      <c r="O91" s="37"/>
      <c r="P91" s="38"/>
      <c r="Q91" s="40"/>
      <c r="R91" s="40"/>
      <c r="S91" s="39"/>
      <c r="T91" s="39"/>
      <c r="U91" s="40"/>
      <c r="V91" s="40"/>
      <c r="W91" s="40"/>
      <c r="X91" s="40"/>
      <c r="Y91" s="40"/>
      <c r="Z91" s="40"/>
      <c r="AA91" s="40"/>
      <c r="AB91" s="41"/>
      <c r="AC91" s="39"/>
      <c r="AD91" s="39"/>
      <c r="AE91" s="39"/>
      <c r="AF91" s="39"/>
      <c r="AG91" s="39"/>
      <c r="AH91" s="39"/>
      <c r="AI91" s="39"/>
      <c r="AJ91" s="42"/>
      <c r="AK91" s="16"/>
      <c r="AM91" s="47"/>
    </row>
    <row r="92" spans="1:39" x14ac:dyDescent="0.25">
      <c r="A92" s="39"/>
      <c r="B92" s="39"/>
      <c r="C92" s="32" t="s">
        <v>51</v>
      </c>
      <c r="D92" s="32" t="s">
        <v>185</v>
      </c>
      <c r="E92" s="32" t="s">
        <v>192</v>
      </c>
      <c r="F92" s="33"/>
      <c r="G92" s="49"/>
      <c r="H92" s="34" t="s">
        <v>195</v>
      </c>
      <c r="I92" s="53"/>
      <c r="J92" s="54"/>
      <c r="K92" s="54"/>
      <c r="L92" s="55"/>
      <c r="M92" s="51"/>
      <c r="N92" s="37"/>
      <c r="O92" s="37"/>
      <c r="P92" s="38"/>
      <c r="Q92" s="40"/>
      <c r="R92" s="40"/>
      <c r="S92" s="39"/>
      <c r="T92" s="39"/>
      <c r="U92" s="40"/>
      <c r="V92" s="40"/>
      <c r="W92" s="40"/>
      <c r="X92" s="40"/>
      <c r="Y92" s="40"/>
      <c r="Z92" s="40"/>
      <c r="AA92" s="40"/>
      <c r="AB92" s="41"/>
      <c r="AC92" s="39"/>
      <c r="AD92" s="39"/>
      <c r="AE92" s="39"/>
      <c r="AF92" s="39"/>
      <c r="AG92" s="39"/>
      <c r="AH92" s="39"/>
      <c r="AI92" s="39"/>
      <c r="AJ92" s="42"/>
      <c r="AK92" s="16"/>
      <c r="AM92" s="47"/>
    </row>
    <row r="95" spans="1:39" x14ac:dyDescent="0.25">
      <c r="A95" s="39"/>
      <c r="B95" s="39"/>
      <c r="C95" s="32" t="s">
        <v>51</v>
      </c>
      <c r="D95" s="32" t="s">
        <v>14</v>
      </c>
      <c r="E95" s="32" t="s">
        <v>196</v>
      </c>
      <c r="F95" s="33"/>
      <c r="G95" s="49"/>
      <c r="H95" s="34" t="s">
        <v>197</v>
      </c>
      <c r="I95" s="53"/>
      <c r="J95" s="54"/>
      <c r="K95" s="54"/>
      <c r="L95" s="55"/>
      <c r="M95" s="51"/>
      <c r="N95" s="37"/>
      <c r="O95" s="37"/>
      <c r="P95" s="38"/>
      <c r="Q95" s="40"/>
      <c r="R95" s="40"/>
      <c r="S95" s="39"/>
      <c r="T95" s="39"/>
      <c r="U95" s="40"/>
      <c r="V95" s="40"/>
      <c r="W95" s="40"/>
      <c r="X95" s="40"/>
      <c r="Y95" s="40"/>
      <c r="Z95" s="40"/>
      <c r="AA95" s="40"/>
      <c r="AB95" s="41"/>
      <c r="AC95" s="39"/>
      <c r="AD95" s="39"/>
      <c r="AE95" s="39"/>
      <c r="AF95" s="39"/>
      <c r="AG95" s="39"/>
      <c r="AH95" s="39"/>
      <c r="AI95" s="39"/>
      <c r="AJ95" s="42"/>
      <c r="AK95" s="16"/>
      <c r="AM95" s="47"/>
    </row>
    <row r="96" spans="1:39" x14ac:dyDescent="0.25">
      <c r="A96" s="39"/>
      <c r="B96" s="39"/>
      <c r="C96" s="32" t="s">
        <v>51</v>
      </c>
      <c r="D96" s="32" t="s">
        <v>14</v>
      </c>
      <c r="E96" s="32" t="s">
        <v>196</v>
      </c>
      <c r="F96" s="33"/>
      <c r="G96" s="49"/>
      <c r="H96" s="34" t="s">
        <v>198</v>
      </c>
      <c r="I96" s="53"/>
      <c r="J96" s="54"/>
      <c r="K96" s="54"/>
      <c r="L96" s="55"/>
      <c r="M96" s="51"/>
      <c r="N96" s="37"/>
      <c r="O96" s="37"/>
      <c r="P96" s="38"/>
      <c r="Q96" s="40"/>
      <c r="R96" s="40"/>
      <c r="S96" s="39"/>
      <c r="T96" s="39"/>
      <c r="U96" s="40"/>
      <c r="V96" s="40"/>
      <c r="W96" s="40"/>
      <c r="X96" s="40"/>
      <c r="Y96" s="40"/>
      <c r="Z96" s="40"/>
      <c r="AA96" s="40"/>
      <c r="AB96" s="41"/>
      <c r="AC96" s="39"/>
      <c r="AD96" s="39"/>
      <c r="AE96" s="39"/>
      <c r="AF96" s="39"/>
      <c r="AG96" s="39"/>
      <c r="AH96" s="39"/>
      <c r="AI96" s="39"/>
      <c r="AJ96" s="42"/>
      <c r="AK96" s="16"/>
      <c r="AM96" s="47"/>
    </row>
    <row r="97" spans="1:39" x14ac:dyDescent="0.25">
      <c r="A97" s="39"/>
      <c r="B97" s="39"/>
      <c r="C97" s="32" t="s">
        <v>51</v>
      </c>
      <c r="D97" s="32" t="s">
        <v>14</v>
      </c>
      <c r="E97" s="32" t="s">
        <v>196</v>
      </c>
      <c r="F97" s="33"/>
      <c r="G97" s="49"/>
      <c r="H97" s="34" t="s">
        <v>199</v>
      </c>
      <c r="I97" s="53"/>
      <c r="J97" s="54"/>
      <c r="K97" s="54"/>
      <c r="L97" s="55"/>
      <c r="M97" s="51"/>
      <c r="N97" s="37"/>
      <c r="O97" s="37"/>
      <c r="P97" s="38"/>
      <c r="Q97" s="40"/>
      <c r="R97" s="40"/>
      <c r="S97" s="39"/>
      <c r="T97" s="39"/>
      <c r="U97" s="40"/>
      <c r="V97" s="40"/>
      <c r="W97" s="40"/>
      <c r="X97" s="40"/>
      <c r="Y97" s="40"/>
      <c r="Z97" s="40"/>
      <c r="AA97" s="40"/>
      <c r="AB97" s="41"/>
      <c r="AC97" s="39"/>
      <c r="AD97" s="39"/>
      <c r="AE97" s="39"/>
      <c r="AF97" s="39"/>
      <c r="AG97" s="39"/>
      <c r="AH97" s="39"/>
      <c r="AI97" s="39"/>
      <c r="AJ97" s="42"/>
      <c r="AK97" s="16"/>
      <c r="AM97" s="47"/>
    </row>
    <row r="98" spans="1:39" x14ac:dyDescent="0.25">
      <c r="A98" s="39"/>
      <c r="B98" s="39"/>
      <c r="C98" s="32" t="s">
        <v>51</v>
      </c>
      <c r="D98" s="32" t="s">
        <v>65</v>
      </c>
      <c r="E98" s="32" t="s">
        <v>196</v>
      </c>
      <c r="F98" s="33"/>
      <c r="G98" s="49"/>
      <c r="H98" s="34" t="s">
        <v>200</v>
      </c>
      <c r="I98" s="53"/>
      <c r="J98" s="54"/>
      <c r="K98" s="54"/>
      <c r="L98" s="55"/>
      <c r="M98" s="51"/>
      <c r="N98" s="37"/>
      <c r="O98" s="37"/>
      <c r="P98" s="38"/>
      <c r="Q98" s="40"/>
      <c r="R98" s="40"/>
      <c r="S98" s="39"/>
      <c r="T98" s="39"/>
      <c r="U98" s="40"/>
      <c r="V98" s="40"/>
      <c r="W98" s="40"/>
      <c r="X98" s="40"/>
      <c r="Y98" s="40"/>
      <c r="Z98" s="40"/>
      <c r="AA98" s="40"/>
      <c r="AB98" s="41"/>
      <c r="AC98" s="39"/>
      <c r="AD98" s="39"/>
      <c r="AE98" s="39"/>
      <c r="AF98" s="39"/>
      <c r="AG98" s="39"/>
      <c r="AH98" s="39"/>
      <c r="AI98" s="39"/>
      <c r="AJ98" s="42"/>
      <c r="AK98" s="16"/>
      <c r="AM98" s="47"/>
    </row>
    <row r="99" spans="1:39" x14ac:dyDescent="0.25">
      <c r="A99" s="39"/>
      <c r="B99" s="39"/>
      <c r="C99" s="32" t="s">
        <v>51</v>
      </c>
      <c r="D99" s="32" t="s">
        <v>65</v>
      </c>
      <c r="E99" s="32" t="s">
        <v>196</v>
      </c>
      <c r="F99" s="33"/>
      <c r="G99" s="49"/>
      <c r="H99" s="34" t="s">
        <v>201</v>
      </c>
      <c r="I99" s="53"/>
      <c r="J99" s="54"/>
      <c r="K99" s="54"/>
      <c r="L99" s="55"/>
      <c r="M99" s="51"/>
      <c r="N99" s="37"/>
      <c r="O99" s="37"/>
      <c r="P99" s="38"/>
      <c r="Q99" s="40"/>
      <c r="R99" s="40"/>
      <c r="S99" s="39"/>
      <c r="T99" s="39"/>
      <c r="U99" s="40"/>
      <c r="V99" s="40"/>
      <c r="W99" s="40"/>
      <c r="X99" s="40"/>
      <c r="Y99" s="40"/>
      <c r="Z99" s="40"/>
      <c r="AA99" s="40"/>
      <c r="AB99" s="41"/>
      <c r="AC99" s="39"/>
      <c r="AD99" s="39"/>
      <c r="AE99" s="39"/>
      <c r="AF99" s="39"/>
      <c r="AG99" s="39"/>
      <c r="AH99" s="39"/>
      <c r="AI99" s="39"/>
      <c r="AJ99" s="42"/>
      <c r="AK99" s="16"/>
      <c r="AM99" s="47"/>
    </row>
    <row r="100" spans="1:39" x14ac:dyDescent="0.25">
      <c r="A100" s="39"/>
      <c r="B100" s="39"/>
      <c r="C100" s="32" t="s">
        <v>51</v>
      </c>
      <c r="D100" s="32" t="s">
        <v>65</v>
      </c>
      <c r="E100" s="32" t="s">
        <v>196</v>
      </c>
      <c r="F100" s="33"/>
      <c r="G100" s="49"/>
      <c r="H100" s="34" t="s">
        <v>202</v>
      </c>
      <c r="I100" s="53"/>
      <c r="J100" s="54"/>
      <c r="K100" s="54"/>
      <c r="L100" s="55"/>
      <c r="M100" s="51"/>
      <c r="N100" s="37"/>
      <c r="O100" s="37"/>
      <c r="P100" s="38"/>
      <c r="Q100" s="40"/>
      <c r="R100" s="40"/>
      <c r="S100" s="39"/>
      <c r="T100" s="39"/>
      <c r="U100" s="40"/>
      <c r="V100" s="40"/>
      <c r="W100" s="40"/>
      <c r="X100" s="40"/>
      <c r="Y100" s="40"/>
      <c r="Z100" s="40"/>
      <c r="AA100" s="40"/>
      <c r="AB100" s="41"/>
      <c r="AC100" s="39"/>
      <c r="AD100" s="39"/>
      <c r="AE100" s="39"/>
      <c r="AF100" s="39"/>
      <c r="AG100" s="39"/>
      <c r="AH100" s="39"/>
      <c r="AI100" s="39"/>
      <c r="AJ100" s="42"/>
      <c r="AK100" s="16"/>
      <c r="AM100" s="47"/>
    </row>
    <row r="101" spans="1:39" x14ac:dyDescent="0.25">
      <c r="A101" s="39"/>
      <c r="B101" s="39"/>
      <c r="C101" s="32" t="s">
        <v>51</v>
      </c>
      <c r="D101" s="32" t="s">
        <v>65</v>
      </c>
      <c r="E101" s="32" t="s">
        <v>196</v>
      </c>
      <c r="F101" s="33"/>
      <c r="G101" s="49"/>
      <c r="H101" s="34" t="s">
        <v>203</v>
      </c>
      <c r="I101" s="53"/>
      <c r="J101" s="54"/>
      <c r="K101" s="54"/>
      <c r="L101" s="55"/>
      <c r="M101" s="51"/>
      <c r="N101" s="37"/>
      <c r="O101" s="37"/>
      <c r="P101" s="38"/>
      <c r="Q101" s="40"/>
      <c r="R101" s="40"/>
      <c r="S101" s="39"/>
      <c r="T101" s="39"/>
      <c r="U101" s="40"/>
      <c r="V101" s="40"/>
      <c r="W101" s="40"/>
      <c r="X101" s="40"/>
      <c r="Y101" s="40"/>
      <c r="Z101" s="40"/>
      <c r="AA101" s="40"/>
      <c r="AB101" s="41"/>
      <c r="AC101" s="39"/>
      <c r="AD101" s="39"/>
      <c r="AE101" s="39"/>
      <c r="AF101" s="39"/>
      <c r="AG101" s="39"/>
      <c r="AH101" s="39"/>
      <c r="AI101" s="39"/>
      <c r="AJ101" s="42"/>
      <c r="AK101" s="16"/>
      <c r="AM101" s="47"/>
    </row>
    <row r="102" spans="1:39" x14ac:dyDescent="0.25">
      <c r="A102" s="39"/>
      <c r="B102" s="39"/>
      <c r="C102" s="32" t="s">
        <v>51</v>
      </c>
      <c r="D102" s="32" t="s">
        <v>65</v>
      </c>
      <c r="E102" s="32" t="s">
        <v>196</v>
      </c>
      <c r="F102" s="33"/>
      <c r="G102" s="49"/>
      <c r="H102" s="34" t="s">
        <v>204</v>
      </c>
      <c r="I102" s="53"/>
      <c r="J102" s="54"/>
      <c r="K102" s="54"/>
      <c r="L102" s="55"/>
      <c r="M102" s="51"/>
      <c r="N102" s="37"/>
      <c r="O102" s="37"/>
      <c r="P102" s="38"/>
      <c r="Q102" s="40"/>
      <c r="R102" s="40"/>
      <c r="S102" s="39"/>
      <c r="T102" s="39"/>
      <c r="U102" s="40"/>
      <c r="V102" s="40"/>
      <c r="W102" s="40"/>
      <c r="X102" s="40"/>
      <c r="Y102" s="40"/>
      <c r="Z102" s="40"/>
      <c r="AA102" s="40"/>
      <c r="AB102" s="41"/>
      <c r="AC102" s="39"/>
      <c r="AD102" s="39"/>
      <c r="AE102" s="39"/>
      <c r="AF102" s="39"/>
      <c r="AG102" s="39"/>
      <c r="AH102" s="39"/>
      <c r="AI102" s="39"/>
      <c r="AJ102" s="42"/>
      <c r="AK102" s="16"/>
      <c r="AM102" s="47"/>
    </row>
    <row r="103" spans="1:39" x14ac:dyDescent="0.25">
      <c r="A103" s="39"/>
      <c r="B103" s="39"/>
      <c r="C103" s="32" t="s">
        <v>51</v>
      </c>
      <c r="D103" s="32" t="s">
        <v>65</v>
      </c>
      <c r="E103" s="32" t="s">
        <v>196</v>
      </c>
      <c r="F103" s="33"/>
      <c r="G103" s="49"/>
      <c r="H103" s="34" t="s">
        <v>205</v>
      </c>
      <c r="I103" s="53"/>
      <c r="J103" s="54"/>
      <c r="K103" s="54"/>
      <c r="L103" s="55"/>
      <c r="M103" s="51"/>
      <c r="N103" s="37"/>
      <c r="O103" s="37"/>
      <c r="P103" s="38"/>
      <c r="Q103" s="40"/>
      <c r="R103" s="40"/>
      <c r="S103" s="39"/>
      <c r="T103" s="39"/>
      <c r="U103" s="40"/>
      <c r="V103" s="40"/>
      <c r="W103" s="40"/>
      <c r="X103" s="40"/>
      <c r="Y103" s="40"/>
      <c r="Z103" s="40"/>
      <c r="AA103" s="40"/>
      <c r="AB103" s="41"/>
      <c r="AC103" s="39"/>
      <c r="AD103" s="39"/>
      <c r="AE103" s="39"/>
      <c r="AF103" s="39"/>
      <c r="AG103" s="39"/>
      <c r="AH103" s="39"/>
      <c r="AI103" s="39"/>
      <c r="AJ103" s="42"/>
      <c r="AK103" s="16"/>
      <c r="AM103" s="47"/>
    </row>
    <row r="104" spans="1:39" x14ac:dyDescent="0.25">
      <c r="A104" s="39"/>
      <c r="B104" s="39"/>
      <c r="C104" s="32" t="s">
        <v>51</v>
      </c>
      <c r="D104" s="32" t="s">
        <v>169</v>
      </c>
      <c r="E104" s="32" t="s">
        <v>196</v>
      </c>
      <c r="F104" s="33"/>
      <c r="G104" s="49"/>
      <c r="H104" s="34" t="s">
        <v>206</v>
      </c>
      <c r="I104" s="53"/>
      <c r="J104" s="54"/>
      <c r="K104" s="54"/>
      <c r="L104" s="55"/>
      <c r="M104" s="51"/>
      <c r="N104" s="37"/>
      <c r="O104" s="37"/>
      <c r="P104" s="38"/>
      <c r="Q104" s="40"/>
      <c r="R104" s="40"/>
      <c r="S104" s="39"/>
      <c r="T104" s="39"/>
      <c r="U104" s="40"/>
      <c r="V104" s="40"/>
      <c r="W104" s="40"/>
      <c r="X104" s="40"/>
      <c r="Y104" s="40"/>
      <c r="Z104" s="40"/>
      <c r="AA104" s="40"/>
      <c r="AB104" s="41"/>
      <c r="AC104" s="39"/>
      <c r="AD104" s="39"/>
      <c r="AE104" s="39"/>
      <c r="AF104" s="39"/>
      <c r="AG104" s="39"/>
      <c r="AH104" s="39"/>
      <c r="AI104" s="39"/>
      <c r="AJ104" s="42"/>
      <c r="AK104" s="16"/>
      <c r="AM104" s="47"/>
    </row>
    <row r="105" spans="1:39" x14ac:dyDescent="0.25">
      <c r="A105" s="39"/>
      <c r="B105" s="39"/>
      <c r="C105" s="32" t="s">
        <v>51</v>
      </c>
      <c r="D105" s="32" t="s">
        <v>169</v>
      </c>
      <c r="E105" s="32" t="s">
        <v>196</v>
      </c>
      <c r="F105" s="33"/>
      <c r="G105" s="49"/>
      <c r="H105" s="34" t="s">
        <v>207</v>
      </c>
      <c r="I105" s="53"/>
      <c r="J105" s="54"/>
      <c r="K105" s="54"/>
      <c r="L105" s="55"/>
      <c r="M105" s="51"/>
      <c r="N105" s="37"/>
      <c r="O105" s="37"/>
      <c r="P105" s="38"/>
      <c r="Q105" s="40"/>
      <c r="R105" s="40"/>
      <c r="S105" s="39"/>
      <c r="T105" s="39"/>
      <c r="U105" s="40"/>
      <c r="V105" s="40"/>
      <c r="W105" s="40"/>
      <c r="X105" s="40"/>
      <c r="Y105" s="40"/>
      <c r="Z105" s="40"/>
      <c r="AA105" s="40"/>
      <c r="AB105" s="41"/>
      <c r="AC105" s="39"/>
      <c r="AD105" s="39"/>
      <c r="AE105" s="39"/>
      <c r="AF105" s="39"/>
      <c r="AG105" s="39"/>
      <c r="AH105" s="39"/>
      <c r="AI105" s="39"/>
      <c r="AJ105" s="42"/>
      <c r="AK105" s="16"/>
      <c r="AM105" s="47"/>
    </row>
    <row r="106" spans="1:39" x14ac:dyDescent="0.25">
      <c r="A106" s="39"/>
      <c r="B106" s="39"/>
      <c r="C106" s="32" t="s">
        <v>51</v>
      </c>
      <c r="D106" s="32" t="s">
        <v>169</v>
      </c>
      <c r="E106" s="32" t="s">
        <v>196</v>
      </c>
      <c r="F106" s="33"/>
      <c r="G106" s="49"/>
      <c r="H106" s="34" t="s">
        <v>208</v>
      </c>
      <c r="I106" s="53"/>
      <c r="J106" s="54"/>
      <c r="K106" s="54"/>
      <c r="L106" s="55"/>
      <c r="M106" s="51"/>
      <c r="N106" s="37"/>
      <c r="O106" s="37"/>
      <c r="P106" s="38"/>
      <c r="Q106" s="40"/>
      <c r="R106" s="40"/>
      <c r="S106" s="39"/>
      <c r="T106" s="39"/>
      <c r="U106" s="40"/>
      <c r="V106" s="40"/>
      <c r="W106" s="40"/>
      <c r="X106" s="40"/>
      <c r="Y106" s="40"/>
      <c r="Z106" s="40"/>
      <c r="AA106" s="40"/>
      <c r="AB106" s="41"/>
      <c r="AC106" s="39"/>
      <c r="AD106" s="39"/>
      <c r="AE106" s="39"/>
      <c r="AF106" s="39"/>
      <c r="AG106" s="39"/>
      <c r="AH106" s="39"/>
      <c r="AI106" s="39"/>
      <c r="AJ106" s="42"/>
      <c r="AK106" s="16"/>
      <c r="AM106" s="47"/>
    </row>
    <row r="107" spans="1:39" x14ac:dyDescent="0.25">
      <c r="A107" s="39"/>
      <c r="B107" s="39"/>
      <c r="C107" s="32" t="s">
        <v>51</v>
      </c>
      <c r="D107" s="32" t="s">
        <v>169</v>
      </c>
      <c r="E107" s="32" t="s">
        <v>196</v>
      </c>
      <c r="F107" s="33"/>
      <c r="G107" s="49"/>
      <c r="H107" s="34" t="s">
        <v>209</v>
      </c>
      <c r="I107" s="53"/>
      <c r="J107" s="54"/>
      <c r="K107" s="54"/>
      <c r="L107" s="55"/>
      <c r="M107" s="51"/>
      <c r="N107" s="37"/>
      <c r="O107" s="37"/>
      <c r="P107" s="38"/>
      <c r="Q107" s="40"/>
      <c r="R107" s="40"/>
      <c r="S107" s="39"/>
      <c r="T107" s="39"/>
      <c r="U107" s="40"/>
      <c r="V107" s="40"/>
      <c r="W107" s="40"/>
      <c r="X107" s="40"/>
      <c r="Y107" s="40"/>
      <c r="Z107" s="40"/>
      <c r="AA107" s="40"/>
      <c r="AB107" s="41"/>
      <c r="AC107" s="39"/>
      <c r="AD107" s="39"/>
      <c r="AE107" s="39"/>
      <c r="AF107" s="39"/>
      <c r="AG107" s="39"/>
      <c r="AH107" s="39"/>
      <c r="AI107" s="39"/>
      <c r="AJ107" s="42"/>
      <c r="AK107" s="16"/>
      <c r="AM107" s="47"/>
    </row>
    <row r="108" spans="1:39" x14ac:dyDescent="0.25">
      <c r="A108" s="39"/>
      <c r="B108" s="39"/>
      <c r="C108" s="32" t="s">
        <v>51</v>
      </c>
      <c r="D108" s="32" t="s">
        <v>169</v>
      </c>
      <c r="E108" s="32" t="s">
        <v>196</v>
      </c>
      <c r="F108" s="33"/>
      <c r="G108" s="49"/>
      <c r="H108" s="34" t="s">
        <v>210</v>
      </c>
      <c r="I108" s="53"/>
      <c r="J108" s="54"/>
      <c r="K108" s="54"/>
      <c r="L108" s="55"/>
      <c r="M108" s="51"/>
      <c r="N108" s="37"/>
      <c r="O108" s="37"/>
      <c r="P108" s="38"/>
      <c r="Q108" s="40"/>
      <c r="R108" s="40"/>
      <c r="S108" s="39"/>
      <c r="T108" s="39"/>
      <c r="U108" s="40"/>
      <c r="V108" s="40"/>
      <c r="W108" s="40"/>
      <c r="X108" s="40"/>
      <c r="Y108" s="40"/>
      <c r="Z108" s="40"/>
      <c r="AA108" s="40"/>
      <c r="AB108" s="41"/>
      <c r="AC108" s="39"/>
      <c r="AD108" s="39"/>
      <c r="AE108" s="39"/>
      <c r="AF108" s="39"/>
      <c r="AG108" s="39"/>
      <c r="AH108" s="39"/>
      <c r="AI108" s="39"/>
      <c r="AJ108" s="42"/>
      <c r="AK108" s="16"/>
      <c r="AM108" s="47"/>
    </row>
    <row r="109" spans="1:39" x14ac:dyDescent="0.25">
      <c r="A109" s="39"/>
      <c r="B109" s="39"/>
      <c r="C109" s="32" t="s">
        <v>51</v>
      </c>
      <c r="D109" s="32" t="s">
        <v>169</v>
      </c>
      <c r="E109" s="32" t="s">
        <v>196</v>
      </c>
      <c r="F109" s="33"/>
      <c r="G109" s="49"/>
      <c r="H109" s="34" t="s">
        <v>211</v>
      </c>
      <c r="I109" s="53"/>
      <c r="J109" s="54"/>
      <c r="K109" s="54"/>
      <c r="L109" s="55"/>
      <c r="M109" s="51"/>
      <c r="N109" s="37"/>
      <c r="O109" s="37"/>
      <c r="P109" s="38"/>
      <c r="Q109" s="40"/>
      <c r="R109" s="40"/>
      <c r="S109" s="39"/>
      <c r="T109" s="39"/>
      <c r="U109" s="40"/>
      <c r="V109" s="40"/>
      <c r="W109" s="40"/>
      <c r="X109" s="40"/>
      <c r="Y109" s="40"/>
      <c r="Z109" s="40"/>
      <c r="AA109" s="40"/>
      <c r="AB109" s="41"/>
      <c r="AC109" s="39"/>
      <c r="AD109" s="39"/>
      <c r="AE109" s="39"/>
      <c r="AF109" s="39"/>
      <c r="AG109" s="39"/>
      <c r="AH109" s="39"/>
      <c r="AI109" s="39"/>
      <c r="AJ109" s="42"/>
      <c r="AK109" s="16"/>
      <c r="AM109" s="47"/>
    </row>
    <row r="110" spans="1:39" x14ac:dyDescent="0.25">
      <c r="A110" s="39"/>
      <c r="B110" s="39"/>
      <c r="C110" s="32" t="s">
        <v>51</v>
      </c>
      <c r="D110" s="32" t="s">
        <v>169</v>
      </c>
      <c r="E110" s="32" t="s">
        <v>196</v>
      </c>
      <c r="F110" s="33"/>
      <c r="G110" s="49"/>
      <c r="H110" s="34" t="s">
        <v>212</v>
      </c>
      <c r="I110" s="53"/>
      <c r="J110" s="54"/>
      <c r="K110" s="54"/>
      <c r="L110" s="55"/>
      <c r="M110" s="51"/>
      <c r="N110" s="37"/>
      <c r="O110" s="37"/>
      <c r="P110" s="38"/>
      <c r="Q110" s="40"/>
      <c r="R110" s="40"/>
      <c r="S110" s="39"/>
      <c r="T110" s="39"/>
      <c r="U110" s="40"/>
      <c r="V110" s="40"/>
      <c r="W110" s="40"/>
      <c r="X110" s="40"/>
      <c r="Y110" s="40"/>
      <c r="Z110" s="40"/>
      <c r="AA110" s="40"/>
      <c r="AB110" s="41"/>
      <c r="AC110" s="39"/>
      <c r="AD110" s="39"/>
      <c r="AE110" s="39"/>
      <c r="AF110" s="39"/>
      <c r="AG110" s="39"/>
      <c r="AH110" s="39"/>
      <c r="AI110" s="39"/>
      <c r="AJ110" s="42"/>
      <c r="AK110" s="16"/>
      <c r="AM110" s="47"/>
    </row>
    <row r="111" spans="1:39" x14ac:dyDescent="0.25">
      <c r="A111" s="39"/>
      <c r="B111" s="39"/>
      <c r="C111" s="32" t="s">
        <v>51</v>
      </c>
      <c r="D111" s="32" t="s">
        <v>54</v>
      </c>
      <c r="E111" s="32" t="s">
        <v>196</v>
      </c>
      <c r="F111" s="33"/>
      <c r="G111" s="49"/>
      <c r="H111" s="34" t="s">
        <v>213</v>
      </c>
      <c r="I111" s="53"/>
      <c r="J111" s="54"/>
      <c r="K111" s="54"/>
      <c r="L111" s="55"/>
      <c r="M111" s="51"/>
      <c r="N111" s="37"/>
      <c r="O111" s="37"/>
      <c r="P111" s="38"/>
      <c r="Q111" s="40"/>
      <c r="R111" s="40"/>
      <c r="S111" s="39"/>
      <c r="T111" s="39"/>
      <c r="U111" s="40"/>
      <c r="V111" s="40"/>
      <c r="W111" s="40"/>
      <c r="X111" s="40"/>
      <c r="Y111" s="40"/>
      <c r="Z111" s="40"/>
      <c r="AA111" s="40"/>
      <c r="AB111" s="41"/>
      <c r="AC111" s="39"/>
      <c r="AD111" s="39"/>
      <c r="AE111" s="39"/>
      <c r="AF111" s="39"/>
      <c r="AG111" s="39"/>
      <c r="AH111" s="39"/>
      <c r="AI111" s="39"/>
      <c r="AJ111" s="42"/>
      <c r="AK111" s="16"/>
      <c r="AM111" s="47"/>
    </row>
    <row r="112" spans="1:39" x14ac:dyDescent="0.25">
      <c r="A112" s="39"/>
      <c r="B112" s="39"/>
      <c r="C112" s="32" t="s">
        <v>51</v>
      </c>
      <c r="D112" s="32" t="s">
        <v>54</v>
      </c>
      <c r="E112" s="32" t="s">
        <v>196</v>
      </c>
      <c r="F112" s="33"/>
      <c r="G112" s="49"/>
      <c r="H112" s="34" t="s">
        <v>214</v>
      </c>
      <c r="I112" s="53"/>
      <c r="J112" s="54"/>
      <c r="K112" s="54"/>
      <c r="L112" s="55"/>
      <c r="M112" s="51"/>
      <c r="N112" s="37"/>
      <c r="O112" s="37"/>
      <c r="P112" s="38"/>
      <c r="Q112" s="40"/>
      <c r="R112" s="40"/>
      <c r="S112" s="39"/>
      <c r="T112" s="39"/>
      <c r="U112" s="40"/>
      <c r="V112" s="40"/>
      <c r="W112" s="40"/>
      <c r="X112" s="40"/>
      <c r="Y112" s="40"/>
      <c r="Z112" s="40"/>
      <c r="AA112" s="40"/>
      <c r="AB112" s="41"/>
      <c r="AC112" s="39"/>
      <c r="AD112" s="39"/>
      <c r="AE112" s="39"/>
      <c r="AF112" s="39"/>
      <c r="AG112" s="39"/>
      <c r="AH112" s="39"/>
      <c r="AI112" s="39"/>
      <c r="AJ112" s="42"/>
      <c r="AK112" s="16"/>
      <c r="AM112" s="47"/>
    </row>
    <row r="113" spans="1:39" x14ac:dyDescent="0.25">
      <c r="A113" s="39"/>
      <c r="B113" s="39"/>
      <c r="C113" s="32" t="s">
        <v>51</v>
      </c>
      <c r="D113" s="32" t="s">
        <v>185</v>
      </c>
      <c r="E113" s="32" t="s">
        <v>196</v>
      </c>
      <c r="F113" s="33"/>
      <c r="G113" s="49"/>
      <c r="H113" s="34" t="s">
        <v>215</v>
      </c>
      <c r="I113" s="53"/>
      <c r="J113" s="54"/>
      <c r="K113" s="54"/>
      <c r="L113" s="55"/>
      <c r="M113" s="51"/>
      <c r="N113" s="37"/>
      <c r="O113" s="37"/>
      <c r="P113" s="38"/>
      <c r="Q113" s="40"/>
      <c r="R113" s="40"/>
      <c r="S113" s="39"/>
      <c r="T113" s="39"/>
      <c r="U113" s="40"/>
      <c r="V113" s="40"/>
      <c r="W113" s="40"/>
      <c r="X113" s="40"/>
      <c r="Y113" s="40"/>
      <c r="Z113" s="40"/>
      <c r="AA113" s="40"/>
      <c r="AB113" s="41"/>
      <c r="AC113" s="39"/>
      <c r="AD113" s="39"/>
      <c r="AE113" s="39"/>
      <c r="AF113" s="39"/>
      <c r="AG113" s="39"/>
      <c r="AH113" s="39"/>
      <c r="AI113" s="39"/>
      <c r="AJ113" s="42"/>
      <c r="AK113" s="16"/>
      <c r="AM113" s="47"/>
    </row>
    <row r="114" spans="1:39" x14ac:dyDescent="0.25">
      <c r="A114" s="39"/>
      <c r="B114" s="39"/>
      <c r="C114" s="32" t="s">
        <v>51</v>
      </c>
      <c r="D114" s="32" t="s">
        <v>185</v>
      </c>
      <c r="E114" s="32" t="s">
        <v>196</v>
      </c>
      <c r="F114" s="33"/>
      <c r="G114" s="49"/>
      <c r="H114" s="34" t="s">
        <v>216</v>
      </c>
      <c r="I114" s="53"/>
      <c r="J114" s="54"/>
      <c r="K114" s="54"/>
      <c r="L114" s="55"/>
      <c r="M114" s="51"/>
      <c r="N114" s="37"/>
      <c r="O114" s="37"/>
      <c r="P114" s="38"/>
      <c r="Q114" s="40"/>
      <c r="R114" s="40"/>
      <c r="S114" s="39"/>
      <c r="T114" s="39"/>
      <c r="U114" s="40"/>
      <c r="V114" s="40"/>
      <c r="W114" s="40"/>
      <c r="X114" s="40"/>
      <c r="Y114" s="40"/>
      <c r="Z114" s="40"/>
      <c r="AA114" s="40"/>
      <c r="AB114" s="41"/>
      <c r="AC114" s="39"/>
      <c r="AD114" s="39"/>
      <c r="AE114" s="39"/>
      <c r="AF114" s="39"/>
      <c r="AG114" s="39"/>
      <c r="AH114" s="39"/>
      <c r="AI114" s="39"/>
      <c r="AJ114" s="42"/>
      <c r="AK114" s="16"/>
      <c r="AM114" s="47"/>
    </row>
    <row r="115" spans="1:39" x14ac:dyDescent="0.25">
      <c r="A115" s="39"/>
      <c r="B115" s="39"/>
      <c r="C115" s="32" t="s">
        <v>51</v>
      </c>
      <c r="D115" s="32" t="s">
        <v>185</v>
      </c>
      <c r="E115" s="32" t="s">
        <v>196</v>
      </c>
      <c r="F115" s="33"/>
      <c r="G115" s="49"/>
      <c r="H115" s="34" t="s">
        <v>217</v>
      </c>
      <c r="I115" s="53"/>
      <c r="J115" s="54"/>
      <c r="K115" s="54"/>
      <c r="L115" s="55"/>
      <c r="M115" s="51"/>
      <c r="N115" s="37"/>
      <c r="O115" s="37"/>
      <c r="P115" s="38"/>
      <c r="Q115" s="40"/>
      <c r="R115" s="40"/>
      <c r="S115" s="39"/>
      <c r="T115" s="39"/>
      <c r="U115" s="40"/>
      <c r="V115" s="40"/>
      <c r="W115" s="40"/>
      <c r="X115" s="40"/>
      <c r="Y115" s="40"/>
      <c r="Z115" s="40"/>
      <c r="AA115" s="40"/>
      <c r="AB115" s="41"/>
      <c r="AC115" s="39"/>
      <c r="AD115" s="39"/>
      <c r="AE115" s="39"/>
      <c r="AF115" s="39"/>
      <c r="AG115" s="39"/>
      <c r="AH115" s="39"/>
      <c r="AI115" s="39"/>
      <c r="AJ115" s="42"/>
      <c r="AK115" s="16"/>
      <c r="AM115" s="47"/>
    </row>
    <row r="116" spans="1:39" x14ac:dyDescent="0.25">
      <c r="A116" s="39"/>
      <c r="B116" s="39"/>
      <c r="C116" s="32" t="s">
        <v>51</v>
      </c>
      <c r="D116" s="32" t="s">
        <v>185</v>
      </c>
      <c r="E116" s="32" t="s">
        <v>196</v>
      </c>
      <c r="F116" s="33"/>
      <c r="G116" s="49"/>
      <c r="H116" s="34" t="s">
        <v>218</v>
      </c>
      <c r="I116" s="53"/>
      <c r="J116" s="54"/>
      <c r="K116" s="54"/>
      <c r="L116" s="55"/>
      <c r="M116" s="51"/>
      <c r="N116" s="37"/>
      <c r="O116" s="37"/>
      <c r="P116" s="38"/>
      <c r="Q116" s="40"/>
      <c r="R116" s="40"/>
      <c r="S116" s="39"/>
      <c r="T116" s="39"/>
      <c r="U116" s="40"/>
      <c r="V116" s="40"/>
      <c r="W116" s="40"/>
      <c r="X116" s="40"/>
      <c r="Y116" s="40"/>
      <c r="Z116" s="40"/>
      <c r="AA116" s="40"/>
      <c r="AB116" s="41"/>
      <c r="AC116" s="39"/>
      <c r="AD116" s="39"/>
      <c r="AE116" s="39"/>
      <c r="AF116" s="39"/>
      <c r="AG116" s="39"/>
      <c r="AH116" s="39"/>
      <c r="AI116" s="39"/>
      <c r="AJ116" s="42"/>
      <c r="AK116" s="16"/>
      <c r="AM116" s="47"/>
    </row>
    <row r="117" spans="1:39" x14ac:dyDescent="0.25">
      <c r="A117" s="39"/>
      <c r="B117" s="39"/>
      <c r="C117" s="32" t="s">
        <v>51</v>
      </c>
      <c r="D117" s="32" t="s">
        <v>185</v>
      </c>
      <c r="E117" s="32" t="s">
        <v>196</v>
      </c>
      <c r="F117" s="33"/>
      <c r="G117" s="49"/>
      <c r="H117" s="34" t="s">
        <v>219</v>
      </c>
      <c r="I117" s="53"/>
      <c r="J117" s="54"/>
      <c r="K117" s="54"/>
      <c r="L117" s="55"/>
      <c r="M117" s="51"/>
      <c r="N117" s="37"/>
      <c r="O117" s="37"/>
      <c r="P117" s="38"/>
      <c r="Q117" s="40"/>
      <c r="R117" s="40"/>
      <c r="S117" s="39"/>
      <c r="T117" s="39"/>
      <c r="U117" s="40"/>
      <c r="V117" s="40"/>
      <c r="W117" s="40"/>
      <c r="X117" s="40"/>
      <c r="Y117" s="40"/>
      <c r="Z117" s="40"/>
      <c r="AA117" s="40"/>
      <c r="AB117" s="41"/>
      <c r="AC117" s="39"/>
      <c r="AD117" s="39"/>
      <c r="AE117" s="39"/>
      <c r="AF117" s="39"/>
      <c r="AG117" s="39"/>
      <c r="AH117" s="39"/>
      <c r="AI117" s="39"/>
      <c r="AJ117" s="42"/>
      <c r="AK117" s="16"/>
      <c r="AM117" s="47"/>
    </row>
    <row r="118" spans="1:39" x14ac:dyDescent="0.25">
      <c r="A118" s="39"/>
      <c r="B118" s="39"/>
      <c r="C118" s="32" t="s">
        <v>51</v>
      </c>
      <c r="D118" s="32" t="s">
        <v>54</v>
      </c>
      <c r="E118" s="32" t="s">
        <v>196</v>
      </c>
      <c r="F118" s="33"/>
      <c r="G118" s="49"/>
      <c r="H118" s="34" t="s">
        <v>213</v>
      </c>
      <c r="I118" s="53"/>
      <c r="J118" s="54"/>
      <c r="K118" s="54"/>
      <c r="L118" s="55"/>
      <c r="M118" s="51"/>
      <c r="N118" s="37"/>
      <c r="O118" s="37"/>
      <c r="P118" s="38"/>
      <c r="Q118" s="40"/>
      <c r="R118" s="40"/>
      <c r="S118" s="39"/>
      <c r="T118" s="39"/>
      <c r="U118" s="40"/>
      <c r="V118" s="40"/>
      <c r="W118" s="40"/>
      <c r="X118" s="40"/>
      <c r="Y118" s="40"/>
      <c r="Z118" s="40"/>
      <c r="AA118" s="40"/>
      <c r="AB118" s="41"/>
      <c r="AC118" s="39"/>
      <c r="AD118" s="39"/>
      <c r="AE118" s="39"/>
      <c r="AF118" s="39"/>
      <c r="AG118" s="39"/>
      <c r="AH118" s="39"/>
      <c r="AI118" s="39"/>
      <c r="AJ118" s="42"/>
      <c r="AK118" s="16"/>
      <c r="AM118" s="47"/>
    </row>
    <row r="119" spans="1:39" x14ac:dyDescent="0.25">
      <c r="A119" s="39"/>
      <c r="B119" s="39"/>
      <c r="C119" s="32" t="s">
        <v>51</v>
      </c>
      <c r="D119" s="32" t="s">
        <v>54</v>
      </c>
      <c r="E119" s="32" t="s">
        <v>196</v>
      </c>
      <c r="F119" s="33"/>
      <c r="G119" s="49"/>
      <c r="H119" s="34" t="s">
        <v>220</v>
      </c>
      <c r="I119" s="53"/>
      <c r="J119" s="54"/>
      <c r="K119" s="54"/>
      <c r="L119" s="55"/>
      <c r="M119" s="51"/>
      <c r="N119" s="37"/>
      <c r="O119" s="37"/>
      <c r="P119" s="38"/>
      <c r="Q119" s="40"/>
      <c r="R119" s="40"/>
      <c r="S119" s="39"/>
      <c r="T119" s="39"/>
      <c r="U119" s="40"/>
      <c r="V119" s="40"/>
      <c r="W119" s="40"/>
      <c r="X119" s="40"/>
      <c r="Y119" s="40"/>
      <c r="Z119" s="40"/>
      <c r="AA119" s="40"/>
      <c r="AB119" s="41"/>
      <c r="AC119" s="39"/>
      <c r="AD119" s="39"/>
      <c r="AE119" s="39"/>
      <c r="AF119" s="39"/>
      <c r="AG119" s="39"/>
      <c r="AH119" s="39"/>
      <c r="AI119" s="39"/>
      <c r="AJ119" s="42"/>
      <c r="AK119" s="16"/>
      <c r="AM119" s="47"/>
    </row>
    <row r="122" spans="1:39" x14ac:dyDescent="0.25">
      <c r="A122" s="39"/>
      <c r="B122" s="39"/>
      <c r="C122" s="32" t="s">
        <v>51</v>
      </c>
      <c r="D122" s="32" t="s">
        <v>65</v>
      </c>
      <c r="E122" s="32" t="s">
        <v>221</v>
      </c>
      <c r="F122" s="33"/>
      <c r="G122" s="49"/>
      <c r="H122" s="34" t="s">
        <v>222</v>
      </c>
      <c r="I122" s="53"/>
      <c r="J122" s="54"/>
      <c r="K122" s="54"/>
      <c r="L122" s="55"/>
      <c r="M122" s="51"/>
      <c r="N122" s="37"/>
      <c r="O122" s="37"/>
      <c r="P122" s="38"/>
      <c r="Q122" s="40"/>
      <c r="R122" s="40"/>
      <c r="S122" s="39"/>
      <c r="T122" s="39"/>
      <c r="U122" s="40"/>
      <c r="V122" s="40"/>
      <c r="W122" s="40"/>
      <c r="X122" s="40"/>
      <c r="Y122" s="40"/>
      <c r="Z122" s="40"/>
      <c r="AA122" s="40"/>
      <c r="AB122" s="41"/>
      <c r="AC122" s="39"/>
      <c r="AD122" s="39"/>
      <c r="AE122" s="39"/>
      <c r="AF122" s="39"/>
      <c r="AG122" s="39"/>
      <c r="AH122" s="39"/>
      <c r="AI122" s="39"/>
      <c r="AJ122" s="42"/>
      <c r="AK122" s="16"/>
      <c r="AM122" s="47"/>
    </row>
    <row r="123" spans="1:39" x14ac:dyDescent="0.25">
      <c r="A123" s="39"/>
      <c r="B123" s="39"/>
      <c r="C123" s="32" t="s">
        <v>51</v>
      </c>
      <c r="D123" s="32" t="s">
        <v>169</v>
      </c>
      <c r="E123" s="32" t="s">
        <v>221</v>
      </c>
      <c r="F123" s="33"/>
      <c r="G123" s="49"/>
      <c r="H123" s="34" t="s">
        <v>223</v>
      </c>
      <c r="I123" s="53"/>
      <c r="J123" s="54"/>
      <c r="K123" s="54"/>
      <c r="L123" s="55"/>
      <c r="M123" s="51"/>
      <c r="N123" s="37"/>
      <c r="O123" s="37"/>
      <c r="P123" s="38"/>
      <c r="Q123" s="40"/>
      <c r="R123" s="40"/>
      <c r="S123" s="39"/>
      <c r="T123" s="39"/>
      <c r="U123" s="40"/>
      <c r="V123" s="40"/>
      <c r="W123" s="40"/>
      <c r="X123" s="40"/>
      <c r="Y123" s="40"/>
      <c r="Z123" s="40"/>
      <c r="AA123" s="40"/>
      <c r="AB123" s="41"/>
      <c r="AC123" s="39"/>
      <c r="AD123" s="39"/>
      <c r="AE123" s="39"/>
      <c r="AF123" s="39"/>
      <c r="AG123" s="39"/>
      <c r="AH123" s="39"/>
      <c r="AI123" s="39"/>
      <c r="AJ123" s="42"/>
      <c r="AK123" s="16"/>
      <c r="AM123" s="47"/>
    </row>
    <row r="124" spans="1:39" x14ac:dyDescent="0.25">
      <c r="A124" s="39"/>
      <c r="B124" s="39"/>
      <c r="C124" s="32" t="s">
        <v>51</v>
      </c>
      <c r="D124" s="32" t="s">
        <v>169</v>
      </c>
      <c r="E124" s="32" t="s">
        <v>221</v>
      </c>
      <c r="F124" s="33"/>
      <c r="G124" s="49"/>
      <c r="H124" s="34" t="s">
        <v>224</v>
      </c>
      <c r="I124" s="53"/>
      <c r="J124" s="54"/>
      <c r="K124" s="54"/>
      <c r="L124" s="55"/>
      <c r="M124" s="51"/>
      <c r="N124" s="37"/>
      <c r="O124" s="37"/>
      <c r="P124" s="38"/>
      <c r="Q124" s="40"/>
      <c r="R124" s="40"/>
      <c r="S124" s="39"/>
      <c r="T124" s="39"/>
      <c r="U124" s="40"/>
      <c r="V124" s="40"/>
      <c r="W124" s="40"/>
      <c r="X124" s="40"/>
      <c r="Y124" s="40"/>
      <c r="Z124" s="40"/>
      <c r="AA124" s="40"/>
      <c r="AB124" s="41"/>
      <c r="AC124" s="39"/>
      <c r="AD124" s="39"/>
      <c r="AE124" s="39"/>
      <c r="AF124" s="39"/>
      <c r="AG124" s="39"/>
      <c r="AH124" s="39"/>
      <c r="AI124" s="39"/>
      <c r="AJ124" s="42"/>
      <c r="AK124" s="16"/>
      <c r="AM124" s="47"/>
    </row>
    <row r="125" spans="1:39" x14ac:dyDescent="0.25">
      <c r="A125" s="39"/>
      <c r="B125" s="39"/>
      <c r="C125" s="32" t="s">
        <v>51</v>
      </c>
      <c r="D125" s="32" t="s">
        <v>185</v>
      </c>
      <c r="E125" s="32" t="s">
        <v>221</v>
      </c>
      <c r="F125" s="33"/>
      <c r="G125" s="49"/>
      <c r="H125" s="34" t="s">
        <v>225</v>
      </c>
      <c r="I125" s="53"/>
      <c r="J125" s="54"/>
      <c r="K125" s="54"/>
      <c r="L125" s="55"/>
      <c r="M125" s="51"/>
      <c r="N125" s="37"/>
      <c r="O125" s="37"/>
      <c r="P125" s="38"/>
      <c r="Q125" s="40"/>
      <c r="R125" s="40"/>
      <c r="S125" s="39"/>
      <c r="T125" s="39"/>
      <c r="U125" s="40"/>
      <c r="V125" s="40"/>
      <c r="W125" s="40"/>
      <c r="X125" s="40"/>
      <c r="Y125" s="40"/>
      <c r="Z125" s="40"/>
      <c r="AA125" s="40"/>
      <c r="AB125" s="41"/>
      <c r="AC125" s="39"/>
      <c r="AD125" s="39"/>
      <c r="AE125" s="39"/>
      <c r="AF125" s="39"/>
      <c r="AG125" s="39"/>
      <c r="AH125" s="39"/>
      <c r="AI125" s="39"/>
      <c r="AJ125" s="42"/>
      <c r="AK125" s="16"/>
      <c r="AM125" s="47"/>
    </row>
  </sheetData>
  <sheetProtection formatCells="0" formatColumns="0" formatRows="0" insertColumns="0" deleteColumns="0" deleteRows="0" sort="0" autoFilter="0" pivotTables="0"/>
  <mergeCells count="2">
    <mergeCell ref="A1:AK1"/>
    <mergeCell ref="A2:AK2"/>
  </mergeCells>
  <conditionalFormatting sqref="G122:G125 G61:G66 G24:G29 G95:G119 G90:G92 G77:G87 G69:G74 G10:G13">
    <cfRule type="duplicateValues" dxfId="19" priority="150"/>
    <cfRule type="duplicateValues" dxfId="18" priority="151"/>
    <cfRule type="duplicateValues" dxfId="17" priority="152"/>
  </conditionalFormatting>
  <conditionalFormatting sqref="G30">
    <cfRule type="duplicateValues" dxfId="16" priority="30"/>
    <cfRule type="duplicateValues" dxfId="15" priority="31"/>
    <cfRule type="duplicateValues" dxfId="14" priority="32"/>
  </conditionalFormatting>
  <conditionalFormatting sqref="G22">
    <cfRule type="duplicateValues" dxfId="13" priority="27"/>
    <cfRule type="duplicateValues" dxfId="12" priority="28"/>
    <cfRule type="duplicateValues" dxfId="11" priority="29"/>
  </conditionalFormatting>
  <conditionalFormatting sqref="A14:F21 H14:I21 J14:J16 J19:J21 K14:AK21">
    <cfRule type="cellIs" dxfId="10" priority="11" operator="equal">
      <formula>0</formula>
    </cfRule>
  </conditionalFormatting>
  <conditionalFormatting sqref="G19:G21">
    <cfRule type="duplicateValues" dxfId="9" priority="8"/>
    <cfRule type="duplicateValues" dxfId="8" priority="9"/>
    <cfRule type="duplicateValues" dxfId="7" priority="10"/>
  </conditionalFormatting>
  <conditionalFormatting sqref="G32:G37">
    <cfRule type="duplicateValues" dxfId="6" priority="5"/>
    <cfRule type="duplicateValues" dxfId="5" priority="6"/>
    <cfRule type="duplicateValues" dxfId="4" priority="7"/>
  </conditionalFormatting>
  <conditionalFormatting sqref="G38">
    <cfRule type="duplicateValues" dxfId="3" priority="2"/>
    <cfRule type="duplicateValues" dxfId="2" priority="3"/>
    <cfRule type="duplicateValues" dxfId="1" priority="4"/>
  </conditionalFormatting>
  <conditionalFormatting sqref="A33:XFD37">
    <cfRule type="cellIs" dxfId="0" priority="1" operator="equal">
      <formula>0</formula>
    </cfRule>
  </conditionalFormatting>
  <pageMargins left="0.25" right="0.25" top="0.75" bottom="0.75" header="0.3" footer="0.3"/>
  <pageSetup paperSize="5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Civil Works</vt:lpstr>
      <vt:lpstr>Gaibandha</vt:lpstr>
      <vt:lpstr>'Civil Works'!Print_Area</vt:lpstr>
      <vt:lpstr>Gaibandha!Print_Area</vt:lpstr>
      <vt:lpstr>'Civil Works'!Print_Titles</vt:lpstr>
      <vt:lpstr>Gaibandha!Print_Titles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cp:lastPrinted>2020-12-24T05:57:47Z</cp:lastPrinted>
  <dcterms:created xsi:type="dcterms:W3CDTF">2019-09-26T04:54:08Z</dcterms:created>
  <dcterms:modified xsi:type="dcterms:W3CDTF">2021-01-10T07:43:07Z</dcterms:modified>
</cp:coreProperties>
</file>