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9200" windowHeight="6825"/>
  </bookViews>
  <sheets>
    <sheet name="18042022-042646_beneficiary" sheetId="1" r:id="rId1"/>
  </sheets>
  <definedNames>
    <definedName name="_xlnm._FilterDatabase" localSheetId="0" hidden="1">'18042022-042646_beneficiary'!$A$4:$I$802</definedName>
  </definedNames>
  <calcPr calcId="124519"/>
</workbook>
</file>

<file path=xl/calcChain.xml><?xml version="1.0" encoding="utf-8"?>
<calcChain xmlns="http://schemas.openxmlformats.org/spreadsheetml/2006/main">
  <c r="C75" i="1"/>
  <c r="B75"/>
  <c r="C623"/>
  <c r="B623"/>
  <c r="C524"/>
  <c r="B524"/>
  <c r="C248"/>
  <c r="B248"/>
  <c r="C802"/>
  <c r="B802"/>
  <c r="C801"/>
  <c r="B801"/>
  <c r="C800"/>
  <c r="B800"/>
  <c r="C799"/>
  <c r="B799"/>
  <c r="C798"/>
  <c r="B798"/>
  <c r="C797"/>
  <c r="B797"/>
  <c r="C796"/>
  <c r="B796"/>
  <c r="C795"/>
  <c r="B795"/>
  <c r="C794"/>
  <c r="B794"/>
  <c r="C793"/>
  <c r="B793"/>
  <c r="C792"/>
  <c r="B792"/>
  <c r="C791"/>
  <c r="B791"/>
  <c r="C790"/>
  <c r="B790"/>
  <c r="C789"/>
  <c r="B789"/>
  <c r="C788"/>
  <c r="B788"/>
  <c r="C787"/>
  <c r="B787"/>
  <c r="C786"/>
  <c r="B786"/>
  <c r="C785"/>
  <c r="B785"/>
  <c r="C784"/>
  <c r="B784"/>
  <c r="C783"/>
  <c r="B783"/>
  <c r="C782"/>
  <c r="B782"/>
  <c r="C781"/>
  <c r="B781"/>
  <c r="C780"/>
  <c r="B780"/>
  <c r="C779"/>
  <c r="B779"/>
  <c r="C778"/>
  <c r="B778"/>
  <c r="C777"/>
  <c r="B777"/>
  <c r="C776"/>
  <c r="B776"/>
  <c r="C775"/>
  <c r="B775"/>
  <c r="C774"/>
  <c r="B774"/>
  <c r="C773"/>
  <c r="B773"/>
  <c r="C772"/>
  <c r="B772"/>
  <c r="C771"/>
  <c r="B771"/>
  <c r="C770"/>
  <c r="B770"/>
  <c r="C769"/>
  <c r="B769"/>
  <c r="C768"/>
  <c r="B768"/>
  <c r="C767"/>
  <c r="B767"/>
  <c r="C766"/>
  <c r="B766"/>
  <c r="C765"/>
  <c r="B765"/>
  <c r="C764"/>
  <c r="B764"/>
  <c r="C763"/>
  <c r="B763"/>
  <c r="C762"/>
  <c r="B762"/>
  <c r="C761"/>
  <c r="B761"/>
  <c r="C760"/>
  <c r="B760"/>
  <c r="C759"/>
  <c r="B759"/>
  <c r="C758"/>
  <c r="B758"/>
  <c r="C757"/>
  <c r="B757"/>
  <c r="C622"/>
  <c r="B622"/>
  <c r="C621"/>
  <c r="B621"/>
  <c r="C620"/>
  <c r="B620"/>
  <c r="C619"/>
  <c r="B619"/>
  <c r="C618"/>
  <c r="B618"/>
  <c r="C617"/>
  <c r="B617"/>
  <c r="C616"/>
  <c r="B616"/>
  <c r="C615"/>
  <c r="B615"/>
  <c r="C614"/>
  <c r="B614"/>
  <c r="C613"/>
  <c r="B613"/>
  <c r="C612"/>
  <c r="B612"/>
  <c r="C611"/>
  <c r="B611"/>
  <c r="C610"/>
  <c r="B610"/>
  <c r="C609"/>
  <c r="B609"/>
  <c r="C608"/>
  <c r="B608"/>
  <c r="C607"/>
  <c r="B607"/>
  <c r="C606"/>
  <c r="B606"/>
  <c r="C605"/>
  <c r="B605"/>
  <c r="C604"/>
  <c r="B604"/>
  <c r="C603"/>
  <c r="B603"/>
  <c r="C602"/>
  <c r="B602"/>
  <c r="C601"/>
  <c r="B601"/>
  <c r="C600"/>
  <c r="B600"/>
  <c r="C599"/>
  <c r="B599"/>
  <c r="C598"/>
  <c r="B598"/>
  <c r="C597"/>
  <c r="B597"/>
  <c r="C596"/>
  <c r="B596"/>
  <c r="C595"/>
  <c r="B595"/>
  <c r="C594"/>
  <c r="B594"/>
  <c r="C593"/>
  <c r="B593"/>
  <c r="C592"/>
  <c r="B592"/>
  <c r="C591"/>
  <c r="B591"/>
  <c r="C590"/>
  <c r="B590"/>
  <c r="C589"/>
  <c r="B589"/>
  <c r="C588"/>
  <c r="B588"/>
  <c r="C587"/>
  <c r="B587"/>
  <c r="C586"/>
  <c r="B586"/>
  <c r="C585"/>
  <c r="B585"/>
  <c r="C584"/>
  <c r="B584"/>
  <c r="C583"/>
  <c r="B583"/>
  <c r="C582"/>
  <c r="B582"/>
  <c r="C581"/>
  <c r="B581"/>
  <c r="C580"/>
  <c r="B580"/>
  <c r="C579"/>
  <c r="B579"/>
  <c r="C578"/>
  <c r="B578"/>
  <c r="C577"/>
  <c r="B577"/>
  <c r="C576"/>
  <c r="B576"/>
  <c r="C575"/>
  <c r="B575"/>
  <c r="C574"/>
  <c r="B574"/>
  <c r="C573"/>
  <c r="B573"/>
  <c r="C572"/>
  <c r="B572"/>
  <c r="C571"/>
  <c r="B571"/>
  <c r="C702"/>
  <c r="B702"/>
  <c r="C701"/>
  <c r="B701"/>
  <c r="C700"/>
  <c r="B700"/>
  <c r="C699"/>
  <c r="B699"/>
  <c r="C698"/>
  <c r="B698"/>
  <c r="C697"/>
  <c r="B697"/>
  <c r="C696"/>
  <c r="B696"/>
  <c r="C695"/>
  <c r="B695"/>
  <c r="C694"/>
  <c r="B694"/>
  <c r="C693"/>
  <c r="B693"/>
  <c r="C692"/>
  <c r="B692"/>
  <c r="C691"/>
  <c r="B691"/>
  <c r="C690"/>
  <c r="B690"/>
  <c r="C689"/>
  <c r="B689"/>
  <c r="C688"/>
  <c r="B688"/>
  <c r="C687"/>
  <c r="B687"/>
  <c r="C686"/>
  <c r="B686"/>
  <c r="C685"/>
  <c r="B685"/>
  <c r="C684"/>
  <c r="B684"/>
  <c r="C683"/>
  <c r="B683"/>
  <c r="C682"/>
  <c r="B682"/>
  <c r="C681"/>
  <c r="B681"/>
  <c r="C680"/>
  <c r="B680"/>
  <c r="C679"/>
  <c r="B679"/>
  <c r="C678"/>
  <c r="B678"/>
  <c r="C677"/>
  <c r="B677"/>
  <c r="C676"/>
  <c r="B676"/>
  <c r="C675"/>
  <c r="B675"/>
  <c r="C674"/>
  <c r="B674"/>
  <c r="C673"/>
  <c r="B673"/>
  <c r="C672"/>
  <c r="B672"/>
  <c r="C671"/>
  <c r="B671"/>
  <c r="C670"/>
  <c r="B670"/>
  <c r="C669"/>
  <c r="B669"/>
  <c r="C668"/>
  <c r="B668"/>
  <c r="C523"/>
  <c r="B523"/>
  <c r="C522"/>
  <c r="B522"/>
  <c r="C521"/>
  <c r="B521"/>
  <c r="C520"/>
  <c r="B520"/>
  <c r="C519"/>
  <c r="B519"/>
  <c r="C518"/>
  <c r="B518"/>
  <c r="C517"/>
  <c r="B517"/>
  <c r="C516"/>
  <c r="B516"/>
  <c r="C515"/>
  <c r="B515"/>
  <c r="C514"/>
  <c r="B514"/>
  <c r="C513"/>
  <c r="B513"/>
  <c r="C512"/>
  <c r="B512"/>
  <c r="C511"/>
  <c r="B511"/>
  <c r="C510"/>
  <c r="B510"/>
  <c r="C509"/>
  <c r="B509"/>
  <c r="C508"/>
  <c r="B508"/>
  <c r="C507"/>
  <c r="B507"/>
  <c r="C506"/>
  <c r="B506"/>
  <c r="C505"/>
  <c r="B505"/>
  <c r="C504"/>
  <c r="B504"/>
  <c r="C503"/>
  <c r="B503"/>
  <c r="C502"/>
  <c r="B502"/>
  <c r="C501"/>
  <c r="B501"/>
  <c r="C500"/>
  <c r="B500"/>
  <c r="C499"/>
  <c r="B499"/>
  <c r="C498"/>
  <c r="B498"/>
  <c r="C497"/>
  <c r="B497"/>
  <c r="C496"/>
  <c r="B496"/>
  <c r="C495"/>
  <c r="B495"/>
  <c r="C494"/>
  <c r="B494"/>
  <c r="C493"/>
  <c r="B493"/>
  <c r="C492"/>
  <c r="B492"/>
  <c r="C491"/>
  <c r="B491"/>
  <c r="C490"/>
  <c r="B490"/>
  <c r="C489"/>
  <c r="B489"/>
  <c r="C488"/>
  <c r="B488"/>
  <c r="C487"/>
  <c r="B487"/>
  <c r="C486"/>
  <c r="B486"/>
  <c r="C485"/>
  <c r="B485"/>
  <c r="C484"/>
  <c r="B484"/>
  <c r="C483"/>
  <c r="B483"/>
  <c r="C482"/>
  <c r="B482"/>
  <c r="C481"/>
  <c r="B481"/>
  <c r="C480"/>
  <c r="B480"/>
  <c r="C479"/>
  <c r="B479"/>
  <c r="C478"/>
  <c r="B478"/>
  <c r="C477"/>
  <c r="B477"/>
  <c r="C476"/>
  <c r="B476"/>
  <c r="C475"/>
  <c r="B475"/>
  <c r="C474"/>
  <c r="B474"/>
  <c r="C473"/>
  <c r="B473"/>
  <c r="C472"/>
  <c r="B472"/>
  <c r="C471"/>
  <c r="B471"/>
  <c r="C470"/>
  <c r="B470"/>
  <c r="C469"/>
  <c r="B469"/>
  <c r="C468"/>
  <c r="B468"/>
  <c r="C467"/>
  <c r="B467"/>
  <c r="C466"/>
  <c r="B466"/>
  <c r="C465"/>
  <c r="B465"/>
  <c r="C464"/>
  <c r="B464"/>
  <c r="C463"/>
  <c r="B463"/>
  <c r="C462"/>
  <c r="B462"/>
  <c r="C461"/>
  <c r="B461"/>
  <c r="C460"/>
  <c r="B460"/>
  <c r="C459"/>
  <c r="B459"/>
  <c r="C458"/>
  <c r="B458"/>
  <c r="C457"/>
  <c r="B457"/>
  <c r="C456"/>
  <c r="B456"/>
  <c r="C455"/>
  <c r="B455"/>
  <c r="C454"/>
  <c r="B454"/>
  <c r="C453"/>
  <c r="B453"/>
  <c r="C452"/>
  <c r="B452"/>
  <c r="C451"/>
  <c r="B451"/>
  <c r="C450"/>
  <c r="B450"/>
  <c r="C449"/>
  <c r="B449"/>
  <c r="C448"/>
  <c r="B448"/>
  <c r="C447"/>
  <c r="B447"/>
  <c r="C446"/>
  <c r="B446"/>
  <c r="C445"/>
  <c r="B445"/>
  <c r="C397"/>
  <c r="B397"/>
  <c r="C396"/>
  <c r="B396"/>
  <c r="C395"/>
  <c r="B395"/>
  <c r="C394"/>
  <c r="B394"/>
  <c r="C393"/>
  <c r="B393"/>
  <c r="C392"/>
  <c r="B392"/>
  <c r="C391"/>
  <c r="B391"/>
  <c r="C390"/>
  <c r="B390"/>
  <c r="C389"/>
  <c r="B389"/>
  <c r="C388"/>
  <c r="B388"/>
  <c r="C387"/>
  <c r="B387"/>
  <c r="C386"/>
  <c r="B386"/>
  <c r="C385"/>
  <c r="B385"/>
  <c r="C384"/>
  <c r="B384"/>
  <c r="C383"/>
  <c r="B383"/>
  <c r="C382"/>
  <c r="B382"/>
  <c r="C381"/>
  <c r="B381"/>
  <c r="C380"/>
  <c r="B380"/>
  <c r="C379"/>
  <c r="B379"/>
  <c r="C378"/>
  <c r="B378"/>
  <c r="C377"/>
  <c r="B377"/>
  <c r="C376"/>
  <c r="B376"/>
  <c r="C375"/>
  <c r="B375"/>
  <c r="C374"/>
  <c r="B374"/>
  <c r="C373"/>
  <c r="B373"/>
  <c r="C372"/>
  <c r="B372"/>
  <c r="C371"/>
  <c r="B371"/>
  <c r="C370"/>
  <c r="B370"/>
  <c r="C369"/>
  <c r="B369"/>
  <c r="C368"/>
  <c r="B368"/>
  <c r="C367"/>
  <c r="B367"/>
  <c r="C366"/>
  <c r="B366"/>
  <c r="C365"/>
  <c r="B365"/>
  <c r="C364"/>
  <c r="B364"/>
  <c r="C363"/>
  <c r="B363"/>
  <c r="C362"/>
  <c r="B362"/>
  <c r="C361"/>
  <c r="B361"/>
  <c r="C360"/>
  <c r="B360"/>
  <c r="C359"/>
  <c r="B359"/>
  <c r="C358"/>
  <c r="B358"/>
  <c r="C357"/>
  <c r="B357"/>
  <c r="C356"/>
  <c r="B356"/>
  <c r="C355"/>
  <c r="B355"/>
  <c r="C354"/>
  <c r="B354"/>
  <c r="C312"/>
  <c r="B312"/>
  <c r="C311"/>
  <c r="B311"/>
  <c r="C310"/>
  <c r="B310"/>
  <c r="C309"/>
  <c r="B309"/>
  <c r="C308"/>
  <c r="B308"/>
  <c r="C307"/>
  <c r="B307"/>
  <c r="C306"/>
  <c r="B306"/>
  <c r="C305"/>
  <c r="B305"/>
  <c r="C304"/>
  <c r="B304"/>
  <c r="C303"/>
  <c r="B303"/>
  <c r="C302"/>
  <c r="B302"/>
  <c r="C301"/>
  <c r="B301"/>
  <c r="C300"/>
  <c r="B300"/>
  <c r="C299"/>
  <c r="B299"/>
  <c r="C298"/>
  <c r="B298"/>
  <c r="C297"/>
  <c r="B297"/>
  <c r="C296"/>
  <c r="B296"/>
  <c r="C295"/>
  <c r="B295"/>
  <c r="C294"/>
  <c r="B294"/>
  <c r="C293"/>
  <c r="B293"/>
  <c r="C292"/>
  <c r="B292"/>
  <c r="C291"/>
  <c r="B291"/>
  <c r="C290"/>
  <c r="B290"/>
  <c r="C247"/>
  <c r="B247"/>
  <c r="C246"/>
  <c r="B246"/>
  <c r="C245"/>
  <c r="B245"/>
  <c r="C244"/>
  <c r="B244"/>
  <c r="C243"/>
  <c r="B243"/>
  <c r="C242"/>
  <c r="B242"/>
  <c r="C241"/>
  <c r="B241"/>
  <c r="C240"/>
  <c r="B240"/>
  <c r="C239"/>
  <c r="B239"/>
  <c r="C238"/>
  <c r="B238"/>
  <c r="C237"/>
  <c r="B237"/>
  <c r="C236"/>
  <c r="B236"/>
  <c r="C235"/>
  <c r="B235"/>
  <c r="C234"/>
  <c r="B234"/>
  <c r="C233"/>
  <c r="B233"/>
  <c r="C232"/>
  <c r="B232"/>
  <c r="C231"/>
  <c r="B231"/>
  <c r="C230"/>
  <c r="B230"/>
  <c r="C229"/>
  <c r="B229"/>
  <c r="C228"/>
  <c r="B228"/>
  <c r="C227"/>
  <c r="B227"/>
  <c r="C226"/>
  <c r="B226"/>
  <c r="C225"/>
  <c r="B225"/>
  <c r="C224"/>
  <c r="B224"/>
  <c r="C223"/>
  <c r="B223"/>
  <c r="C222"/>
  <c r="B222"/>
  <c r="C221"/>
  <c r="B221"/>
  <c r="C220"/>
  <c r="B220"/>
  <c r="C219"/>
  <c r="B219"/>
  <c r="C218"/>
  <c r="B218"/>
  <c r="C217"/>
  <c r="B217"/>
  <c r="C169"/>
  <c r="B169"/>
  <c r="C168"/>
  <c r="B168"/>
  <c r="C167"/>
  <c r="B167"/>
  <c r="C166"/>
  <c r="B166"/>
  <c r="C165"/>
  <c r="B165"/>
  <c r="C164"/>
  <c r="B164"/>
  <c r="C163"/>
  <c r="B163"/>
  <c r="C162"/>
  <c r="B162"/>
  <c r="C161"/>
  <c r="B161"/>
  <c r="C160"/>
  <c r="B160"/>
  <c r="C159"/>
  <c r="B159"/>
  <c r="C158"/>
  <c r="B158"/>
  <c r="C157"/>
  <c r="B157"/>
  <c r="C156"/>
  <c r="B156"/>
  <c r="C155"/>
  <c r="B155"/>
  <c r="C154"/>
  <c r="B154"/>
  <c r="C153"/>
  <c r="B153"/>
  <c r="C152"/>
  <c r="B152"/>
  <c r="C151"/>
  <c r="B151"/>
  <c r="C150"/>
  <c r="B150"/>
  <c r="C149"/>
  <c r="B149"/>
  <c r="C148"/>
  <c r="B148"/>
  <c r="C147"/>
  <c r="B147"/>
  <c r="C146"/>
  <c r="B146"/>
  <c r="C145"/>
  <c r="B145"/>
  <c r="C144"/>
  <c r="B144"/>
  <c r="C143"/>
  <c r="B143"/>
  <c r="C142"/>
  <c r="B142"/>
  <c r="C141"/>
  <c r="B141"/>
  <c r="C140"/>
  <c r="B140"/>
  <c r="C139"/>
  <c r="B139"/>
  <c r="C138"/>
  <c r="B138"/>
  <c r="C137"/>
  <c r="B137"/>
  <c r="C136"/>
  <c r="B136"/>
  <c r="C135"/>
  <c r="B135"/>
  <c r="C134"/>
  <c r="B134"/>
  <c r="C133"/>
  <c r="B133"/>
  <c r="C132"/>
  <c r="B132"/>
  <c r="C131"/>
  <c r="B131"/>
  <c r="C130"/>
  <c r="B130"/>
  <c r="C129"/>
  <c r="B129"/>
  <c r="C128"/>
  <c r="B128"/>
  <c r="C127"/>
  <c r="B127"/>
  <c r="C126"/>
  <c r="B126"/>
  <c r="C125"/>
  <c r="B125"/>
  <c r="C124"/>
  <c r="B124"/>
  <c r="C123"/>
  <c r="B123"/>
  <c r="C122"/>
  <c r="B122"/>
  <c r="C121"/>
  <c r="B121"/>
  <c r="C120"/>
  <c r="B120"/>
  <c r="C119"/>
  <c r="B119"/>
  <c r="C74"/>
  <c r="B74"/>
  <c r="C73"/>
  <c r="B73"/>
  <c r="C72"/>
  <c r="B72"/>
  <c r="C71"/>
  <c r="B71"/>
  <c r="C70"/>
  <c r="B70"/>
  <c r="C69"/>
  <c r="B69"/>
  <c r="C68"/>
  <c r="B68"/>
  <c r="C67"/>
  <c r="B67"/>
  <c r="C66"/>
  <c r="B66"/>
  <c r="C65"/>
  <c r="B65"/>
  <c r="C64"/>
  <c r="B64"/>
  <c r="C63"/>
  <c r="B63"/>
  <c r="C62"/>
  <c r="B62"/>
  <c r="C61"/>
  <c r="B61"/>
  <c r="C60"/>
  <c r="B60"/>
  <c r="C59"/>
  <c r="B59"/>
  <c r="C58"/>
  <c r="B58"/>
  <c r="C57"/>
  <c r="B57"/>
  <c r="C56"/>
  <c r="B56"/>
  <c r="C55"/>
  <c r="B55"/>
  <c r="C54"/>
  <c r="B54"/>
  <c r="C53"/>
  <c r="B53"/>
  <c r="C52"/>
  <c r="B52"/>
  <c r="C51"/>
  <c r="B51"/>
  <c r="C50"/>
  <c r="B50"/>
  <c r="C49"/>
  <c r="B49"/>
  <c r="C48"/>
  <c r="B48"/>
  <c r="C216"/>
  <c r="B216"/>
  <c r="C570"/>
  <c r="B570"/>
  <c r="C289"/>
  <c r="B289"/>
  <c r="C215"/>
  <c r="B215"/>
  <c r="C667"/>
  <c r="B667"/>
  <c r="C756"/>
  <c r="B756"/>
  <c r="C755"/>
  <c r="B755"/>
  <c r="C353"/>
  <c r="B353"/>
  <c r="C214"/>
  <c r="B214"/>
  <c r="C213"/>
  <c r="B213"/>
  <c r="C666"/>
  <c r="B666"/>
  <c r="C288"/>
  <c r="B288"/>
  <c r="C118"/>
  <c r="B118"/>
  <c r="C287"/>
  <c r="B287"/>
  <c r="C117"/>
  <c r="B117"/>
  <c r="C569"/>
  <c r="B569"/>
  <c r="C47"/>
  <c r="B47"/>
  <c r="C568"/>
  <c r="B568"/>
  <c r="C116"/>
  <c r="B116"/>
  <c r="C444"/>
  <c r="B444"/>
  <c r="C212"/>
  <c r="B212"/>
  <c r="C754"/>
  <c r="B754"/>
  <c r="C115"/>
  <c r="B115"/>
  <c r="C567"/>
  <c r="B567"/>
  <c r="C286"/>
  <c r="B286"/>
  <c r="C114"/>
  <c r="B114"/>
  <c r="C566"/>
  <c r="B566"/>
  <c r="C665"/>
  <c r="B665"/>
  <c r="C285"/>
  <c r="B285"/>
  <c r="C664"/>
  <c r="B664"/>
  <c r="C753"/>
  <c r="B753"/>
  <c r="C443"/>
  <c r="B443"/>
  <c r="C211"/>
  <c r="B211"/>
  <c r="C663"/>
  <c r="B663"/>
  <c r="C284"/>
  <c r="B284"/>
  <c r="C442"/>
  <c r="B442"/>
  <c r="C441"/>
  <c r="B441"/>
  <c r="C752"/>
  <c r="B752"/>
  <c r="C565"/>
  <c r="B565"/>
  <c r="C283"/>
  <c r="B283"/>
  <c r="C352"/>
  <c r="B352"/>
  <c r="C440"/>
  <c r="B440"/>
  <c r="C113"/>
  <c r="B113"/>
  <c r="C351"/>
  <c r="B351"/>
  <c r="C564"/>
  <c r="B564"/>
  <c r="C350"/>
  <c r="B350"/>
  <c r="C439"/>
  <c r="B439"/>
  <c r="C563"/>
  <c r="B563"/>
  <c r="C662"/>
  <c r="B662"/>
  <c r="C46"/>
  <c r="B46"/>
  <c r="C45"/>
  <c r="B45"/>
  <c r="C438"/>
  <c r="B438"/>
  <c r="C562"/>
  <c r="B562"/>
  <c r="C751"/>
  <c r="B751"/>
  <c r="C750"/>
  <c r="B750"/>
  <c r="C661"/>
  <c r="B661"/>
  <c r="C749"/>
  <c r="B749"/>
  <c r="C748"/>
  <c r="B748"/>
  <c r="C349"/>
  <c r="B349"/>
  <c r="C660"/>
  <c r="B660"/>
  <c r="C747"/>
  <c r="B747"/>
  <c r="C44"/>
  <c r="B44"/>
  <c r="C348"/>
  <c r="B348"/>
  <c r="C746"/>
  <c r="B746"/>
  <c r="C745"/>
  <c r="B745"/>
  <c r="C744"/>
  <c r="B744"/>
  <c r="C743"/>
  <c r="B743"/>
  <c r="C742"/>
  <c r="B742"/>
  <c r="C741"/>
  <c r="B741"/>
  <c r="C740"/>
  <c r="B740"/>
  <c r="C739"/>
  <c r="B739"/>
  <c r="C659"/>
  <c r="B659"/>
  <c r="C658"/>
  <c r="B658"/>
  <c r="C657"/>
  <c r="B657"/>
  <c r="C656"/>
  <c r="B656"/>
  <c r="C655"/>
  <c r="B655"/>
  <c r="C654"/>
  <c r="B654"/>
  <c r="C561"/>
  <c r="B561"/>
  <c r="C560"/>
  <c r="B560"/>
  <c r="C559"/>
  <c r="B559"/>
  <c r="C437"/>
  <c r="B437"/>
  <c r="C436"/>
  <c r="B436"/>
  <c r="C435"/>
  <c r="B435"/>
  <c r="C434"/>
  <c r="B434"/>
  <c r="C558"/>
  <c r="B558"/>
  <c r="C738"/>
  <c r="B738"/>
  <c r="C347"/>
  <c r="B347"/>
  <c r="C282"/>
  <c r="B282"/>
  <c r="C43"/>
  <c r="B43"/>
  <c r="C557"/>
  <c r="B557"/>
  <c r="C346"/>
  <c r="B346"/>
  <c r="C345"/>
  <c r="B345"/>
  <c r="C344"/>
  <c r="B344"/>
  <c r="C343"/>
  <c r="B343"/>
  <c r="C281"/>
  <c r="B281"/>
  <c r="C280"/>
  <c r="B280"/>
  <c r="C342"/>
  <c r="B342"/>
  <c r="C279"/>
  <c r="B279"/>
  <c r="C278"/>
  <c r="B278"/>
  <c r="C210"/>
  <c r="B210"/>
  <c r="C209"/>
  <c r="B209"/>
  <c r="C208"/>
  <c r="B208"/>
  <c r="C112"/>
  <c r="B112"/>
  <c r="C42"/>
  <c r="B42"/>
  <c r="C737"/>
  <c r="B737"/>
  <c r="C736"/>
  <c r="B736"/>
  <c r="C653"/>
  <c r="B653"/>
  <c r="C652"/>
  <c r="B652"/>
  <c r="C341"/>
  <c r="B341"/>
  <c r="C340"/>
  <c r="B340"/>
  <c r="C339"/>
  <c r="B339"/>
  <c r="C338"/>
  <c r="B338"/>
  <c r="C337"/>
  <c r="B337"/>
  <c r="C336"/>
  <c r="B336"/>
  <c r="C335"/>
  <c r="B335"/>
  <c r="C334"/>
  <c r="B334"/>
  <c r="C333"/>
  <c r="B333"/>
  <c r="C332"/>
  <c r="B332"/>
  <c r="C331"/>
  <c r="B331"/>
  <c r="C556"/>
  <c r="B556"/>
  <c r="C330"/>
  <c r="B330"/>
  <c r="C41"/>
  <c r="B41"/>
  <c r="C329"/>
  <c r="B329"/>
  <c r="C277"/>
  <c r="B277"/>
  <c r="C328"/>
  <c r="B328"/>
  <c r="C276"/>
  <c r="B276"/>
  <c r="C327"/>
  <c r="B327"/>
  <c r="C326"/>
  <c r="B326"/>
  <c r="C325"/>
  <c r="B325"/>
  <c r="C433"/>
  <c r="B433"/>
  <c r="C324"/>
  <c r="B324"/>
  <c r="C323"/>
  <c r="B323"/>
  <c r="C322"/>
  <c r="B322"/>
  <c r="C432"/>
  <c r="B432"/>
  <c r="C321"/>
  <c r="B321"/>
  <c r="C431"/>
  <c r="B431"/>
  <c r="C320"/>
  <c r="B320"/>
  <c r="C430"/>
  <c r="B430"/>
  <c r="C735"/>
  <c r="B735"/>
  <c r="C429"/>
  <c r="B429"/>
  <c r="C734"/>
  <c r="B734"/>
  <c r="C428"/>
  <c r="B428"/>
  <c r="C733"/>
  <c r="B733"/>
  <c r="C427"/>
  <c r="B427"/>
  <c r="C732"/>
  <c r="B732"/>
  <c r="C731"/>
  <c r="B731"/>
  <c r="C730"/>
  <c r="B730"/>
  <c r="C729"/>
  <c r="B729"/>
  <c r="C728"/>
  <c r="B728"/>
  <c r="C727"/>
  <c r="B727"/>
  <c r="C726"/>
  <c r="B726"/>
  <c r="C725"/>
  <c r="B725"/>
  <c r="C724"/>
  <c r="B724"/>
  <c r="C723"/>
  <c r="B723"/>
  <c r="C722"/>
  <c r="B722"/>
  <c r="C721"/>
  <c r="B721"/>
  <c r="C720"/>
  <c r="B720"/>
  <c r="C719"/>
  <c r="B719"/>
  <c r="C718"/>
  <c r="B718"/>
  <c r="C717"/>
  <c r="B717"/>
  <c r="C716"/>
  <c r="B716"/>
  <c r="C715"/>
  <c r="B715"/>
  <c r="C714"/>
  <c r="B714"/>
  <c r="C713"/>
  <c r="B713"/>
  <c r="C712"/>
  <c r="B712"/>
  <c r="C711"/>
  <c r="B711"/>
  <c r="C710"/>
  <c r="B710"/>
  <c r="C709"/>
  <c r="B709"/>
  <c r="C708"/>
  <c r="B708"/>
  <c r="C707"/>
  <c r="B707"/>
  <c r="C706"/>
  <c r="B706"/>
  <c r="C705"/>
  <c r="B705"/>
  <c r="C704"/>
  <c r="B704"/>
  <c r="C703"/>
  <c r="B703"/>
  <c r="C555"/>
  <c r="B555"/>
  <c r="C554"/>
  <c r="B554"/>
  <c r="C553"/>
  <c r="B553"/>
  <c r="C552"/>
  <c r="B552"/>
  <c r="C551"/>
  <c r="B551"/>
  <c r="C550"/>
  <c r="B550"/>
  <c r="C549"/>
  <c r="B549"/>
  <c r="C548"/>
  <c r="B548"/>
  <c r="C547"/>
  <c r="B547"/>
  <c r="C546"/>
  <c r="B546"/>
  <c r="C545"/>
  <c r="B545"/>
  <c r="C544"/>
  <c r="B544"/>
  <c r="C543"/>
  <c r="B543"/>
  <c r="C542"/>
  <c r="B542"/>
  <c r="C541"/>
  <c r="B541"/>
  <c r="C540"/>
  <c r="B540"/>
  <c r="C539"/>
  <c r="B539"/>
  <c r="C538"/>
  <c r="B538"/>
  <c r="C537"/>
  <c r="B537"/>
  <c r="C536"/>
  <c r="B536"/>
  <c r="C535"/>
  <c r="B535"/>
  <c r="C534"/>
  <c r="B534"/>
  <c r="C533"/>
  <c r="B533"/>
  <c r="C532"/>
  <c r="B532"/>
  <c r="C531"/>
  <c r="B531"/>
  <c r="C530"/>
  <c r="B530"/>
  <c r="C529"/>
  <c r="B529"/>
  <c r="C528"/>
  <c r="B528"/>
  <c r="C527"/>
  <c r="B527"/>
  <c r="C526"/>
  <c r="B526"/>
  <c r="C525"/>
  <c r="B525"/>
  <c r="C651"/>
  <c r="B651"/>
  <c r="C650"/>
  <c r="B650"/>
  <c r="C649"/>
  <c r="B649"/>
  <c r="C648"/>
  <c r="B648"/>
  <c r="C647"/>
  <c r="B647"/>
  <c r="C646"/>
  <c r="B646"/>
  <c r="C645"/>
  <c r="B645"/>
  <c r="C644"/>
  <c r="B644"/>
  <c r="C643"/>
  <c r="B643"/>
  <c r="C642"/>
  <c r="B642"/>
  <c r="C641"/>
  <c r="B641"/>
  <c r="C640"/>
  <c r="B640"/>
  <c r="C639"/>
  <c r="B639"/>
  <c r="C638"/>
  <c r="B638"/>
  <c r="C637"/>
  <c r="B637"/>
  <c r="C636"/>
  <c r="B636"/>
  <c r="C635"/>
  <c r="B635"/>
  <c r="C634"/>
  <c r="B634"/>
  <c r="C633"/>
  <c r="B633"/>
  <c r="C632"/>
  <c r="B632"/>
  <c r="C631"/>
  <c r="B631"/>
  <c r="C630"/>
  <c r="B630"/>
  <c r="C629"/>
  <c r="B629"/>
  <c r="C628"/>
  <c r="B628"/>
  <c r="C627"/>
  <c r="B627"/>
  <c r="C626"/>
  <c r="B626"/>
  <c r="C625"/>
  <c r="B625"/>
  <c r="C624"/>
  <c r="B624"/>
  <c r="C319"/>
  <c r="B319"/>
  <c r="C318"/>
  <c r="B318"/>
  <c r="C317"/>
  <c r="B317"/>
  <c r="C316"/>
  <c r="B316"/>
  <c r="C315"/>
  <c r="B315"/>
  <c r="C314"/>
  <c r="B314"/>
  <c r="C313"/>
  <c r="B313"/>
  <c r="C111"/>
  <c r="B111"/>
  <c r="C110"/>
  <c r="B110"/>
  <c r="C109"/>
  <c r="B109"/>
  <c r="C207"/>
  <c r="B207"/>
  <c r="C206"/>
  <c r="B206"/>
  <c r="C205"/>
  <c r="B205"/>
  <c r="C204"/>
  <c r="B204"/>
  <c r="C203"/>
  <c r="B203"/>
  <c r="C202"/>
  <c r="B202"/>
  <c r="C201"/>
  <c r="B201"/>
  <c r="C200"/>
  <c r="B200"/>
  <c r="C40"/>
  <c r="B40"/>
  <c r="C39"/>
  <c r="B39"/>
  <c r="C38"/>
  <c r="B38"/>
  <c r="C426"/>
  <c r="B426"/>
  <c r="C425"/>
  <c r="B425"/>
  <c r="C424"/>
  <c r="B424"/>
  <c r="C423"/>
  <c r="B423"/>
  <c r="C422"/>
  <c r="B422"/>
  <c r="C421"/>
  <c r="B421"/>
  <c r="C420"/>
  <c r="B420"/>
  <c r="C419"/>
  <c r="B419"/>
  <c r="C418"/>
  <c r="B418"/>
  <c r="C417"/>
  <c r="B417"/>
  <c r="C416"/>
  <c r="B416"/>
  <c r="C415"/>
  <c r="B415"/>
  <c r="C414"/>
  <c r="B414"/>
  <c r="C413"/>
  <c r="B413"/>
  <c r="C412"/>
  <c r="B412"/>
  <c r="C411"/>
  <c r="B411"/>
  <c r="C410"/>
  <c r="B410"/>
  <c r="C409"/>
  <c r="B409"/>
  <c r="C408"/>
  <c r="B408"/>
  <c r="C407"/>
  <c r="B407"/>
  <c r="C406"/>
  <c r="B406"/>
  <c r="C405"/>
  <c r="B405"/>
  <c r="C404"/>
  <c r="B404"/>
  <c r="C403"/>
  <c r="B403"/>
  <c r="C402"/>
  <c r="B402"/>
  <c r="C401"/>
  <c r="B401"/>
  <c r="C400"/>
  <c r="B400"/>
  <c r="C399"/>
  <c r="B399"/>
  <c r="C398"/>
  <c r="B398"/>
  <c r="C275"/>
  <c r="B275"/>
  <c r="C274"/>
  <c r="B274"/>
  <c r="C273"/>
  <c r="B273"/>
  <c r="C272"/>
  <c r="B272"/>
  <c r="C271"/>
  <c r="B271"/>
  <c r="C270"/>
  <c r="B270"/>
  <c r="C269"/>
  <c r="B269"/>
  <c r="C268"/>
  <c r="B268"/>
  <c r="C267"/>
  <c r="B267"/>
  <c r="C266"/>
  <c r="B266"/>
  <c r="C265"/>
  <c r="B265"/>
  <c r="C264"/>
  <c r="B264"/>
  <c r="C263"/>
  <c r="B263"/>
  <c r="C262"/>
  <c r="B262"/>
  <c r="C261"/>
  <c r="B261"/>
  <c r="C260"/>
  <c r="B260"/>
  <c r="C259"/>
  <c r="B259"/>
  <c r="C258"/>
  <c r="B258"/>
  <c r="C257"/>
  <c r="B257"/>
  <c r="C256"/>
  <c r="B256"/>
  <c r="C199"/>
  <c r="B199"/>
  <c r="C198"/>
  <c r="B198"/>
  <c r="C197"/>
  <c r="B197"/>
  <c r="C196"/>
  <c r="B196"/>
  <c r="C195"/>
  <c r="B195"/>
  <c r="C194"/>
  <c r="B194"/>
  <c r="C193"/>
  <c r="B193"/>
  <c r="C192"/>
  <c r="B192"/>
  <c r="C191"/>
  <c r="B191"/>
  <c r="C190"/>
  <c r="B190"/>
  <c r="C189"/>
  <c r="B189"/>
  <c r="C188"/>
  <c r="B188"/>
  <c r="C187"/>
  <c r="B187"/>
  <c r="C186"/>
  <c r="B186"/>
  <c r="C185"/>
  <c r="B185"/>
  <c r="C184"/>
  <c r="B184"/>
  <c r="C183"/>
  <c r="B183"/>
  <c r="C182"/>
  <c r="B182"/>
  <c r="C181"/>
  <c r="B181"/>
  <c r="C180"/>
  <c r="B180"/>
  <c r="C179"/>
  <c r="B179"/>
  <c r="C178"/>
  <c r="B178"/>
  <c r="C177"/>
  <c r="B177"/>
  <c r="C176"/>
  <c r="B176"/>
  <c r="C175"/>
  <c r="B175"/>
  <c r="C174"/>
  <c r="B174"/>
  <c r="C173"/>
  <c r="B173"/>
  <c r="C172"/>
  <c r="B172"/>
  <c r="C171"/>
  <c r="B171"/>
  <c r="C108"/>
  <c r="B108"/>
  <c r="C107"/>
  <c r="B107"/>
  <c r="C106"/>
  <c r="B106"/>
  <c r="C105"/>
  <c r="B105"/>
  <c r="C104"/>
  <c r="B104"/>
  <c r="C103"/>
  <c r="B103"/>
  <c r="C102"/>
  <c r="B102"/>
  <c r="C101"/>
  <c r="B101"/>
  <c r="C100"/>
  <c r="B100"/>
  <c r="C99"/>
  <c r="B99"/>
  <c r="C37"/>
  <c r="B37"/>
  <c r="C255"/>
  <c r="B255"/>
  <c r="C254"/>
  <c r="B254"/>
  <c r="C253"/>
  <c r="B253"/>
  <c r="C252"/>
  <c r="B252"/>
  <c r="C251"/>
  <c r="B251"/>
  <c r="C250"/>
  <c r="B250"/>
  <c r="C249"/>
  <c r="B249"/>
  <c r="C36"/>
  <c r="B36"/>
  <c r="C35"/>
  <c r="B35"/>
  <c r="C34"/>
  <c r="B34"/>
  <c r="C98"/>
  <c r="B98"/>
  <c r="C33"/>
  <c r="B33"/>
  <c r="C32"/>
  <c r="B32"/>
  <c r="C97"/>
  <c r="B97"/>
  <c r="C31"/>
  <c r="B31"/>
  <c r="C30"/>
  <c r="B30"/>
  <c r="C29"/>
  <c r="B29"/>
  <c r="C28"/>
  <c r="B28"/>
  <c r="C96"/>
  <c r="B96"/>
  <c r="C27"/>
  <c r="B27"/>
  <c r="C26"/>
  <c r="B26"/>
  <c r="C95"/>
  <c r="B95"/>
  <c r="C25"/>
  <c r="B25"/>
  <c r="C94"/>
  <c r="B94"/>
  <c r="C24"/>
  <c r="B24"/>
  <c r="C23"/>
  <c r="B23"/>
  <c r="C93"/>
  <c r="B93"/>
  <c r="C92"/>
  <c r="B92"/>
  <c r="C22"/>
  <c r="B22"/>
  <c r="C91"/>
  <c r="B91"/>
  <c r="C90"/>
  <c r="B90"/>
  <c r="C89"/>
  <c r="B89"/>
  <c r="C88"/>
  <c r="B88"/>
  <c r="C21"/>
  <c r="B21"/>
  <c r="C87"/>
  <c r="B87"/>
  <c r="C86"/>
  <c r="B86"/>
  <c r="C85"/>
  <c r="B85"/>
  <c r="C84"/>
  <c r="B84"/>
  <c r="C83"/>
  <c r="B83"/>
  <c r="C20"/>
  <c r="B20"/>
  <c r="C170"/>
  <c r="B170"/>
  <c r="C19"/>
  <c r="B19"/>
  <c r="C18"/>
  <c r="B18"/>
  <c r="C17"/>
  <c r="B17"/>
  <c r="C16"/>
  <c r="B16"/>
  <c r="C15"/>
  <c r="B15"/>
  <c r="C14"/>
  <c r="B14"/>
  <c r="C82"/>
  <c r="B82"/>
  <c r="C13"/>
  <c r="B13"/>
  <c r="C12"/>
  <c r="B12"/>
  <c r="C81"/>
  <c r="B81"/>
  <c r="C80"/>
  <c r="B80"/>
  <c r="C11"/>
  <c r="B11"/>
  <c r="C79"/>
  <c r="B79"/>
  <c r="C78"/>
  <c r="B78"/>
  <c r="C77"/>
  <c r="B77"/>
  <c r="C10"/>
  <c r="B10"/>
  <c r="C9"/>
  <c r="B9"/>
  <c r="C8"/>
  <c r="B8"/>
  <c r="C7"/>
  <c r="B7"/>
  <c r="C6"/>
  <c r="B6"/>
  <c r="C5"/>
  <c r="B5"/>
  <c r="C76"/>
  <c r="B76"/>
</calcChain>
</file>

<file path=xl/sharedStrings.xml><?xml version="1.0" encoding="utf-8"?>
<sst xmlns="http://schemas.openxmlformats.org/spreadsheetml/2006/main" count="3202" uniqueCount="2004">
  <si>
    <t>উপকারভোগীর তালিকা</t>
  </si>
  <si>
    <t>উপকারভোগীর ID</t>
  </si>
  <si>
    <t>উপকারভোগীর NID/BRIS</t>
  </si>
  <si>
    <t>উপকারভোগীর নাম</t>
  </si>
  <si>
    <t>মাতার নাম</t>
  </si>
  <si>
    <t>পিতার নাম</t>
  </si>
  <si>
    <t>ওয়ার্ড</t>
  </si>
  <si>
    <t>গ্রাম</t>
  </si>
  <si>
    <t>পাস বুক নং</t>
  </si>
  <si>
    <t>মোছাঃ ফাতেমা বেগম</t>
  </si>
  <si>
    <t>ফরিজা</t>
  </si>
  <si>
    <t>জালাল উদ্দিন</t>
  </si>
  <si>
    <t>ফতেজংপুর</t>
  </si>
  <si>
    <t>উত্তর পলাশবাড়ী</t>
  </si>
  <si>
    <t>মোছাঃ মহচনা বেগম</t>
  </si>
  <si>
    <t>করিমন নেছা</t>
  </si>
  <si>
    <t>মফিজ উদ্দীন</t>
  </si>
  <si>
    <t>আঞ্জুয়ারা বেগম</t>
  </si>
  <si>
    <t>জাহেদা বেগম</t>
  </si>
  <si>
    <t>আব্দুল জব্বার</t>
  </si>
  <si>
    <t>মোছাঃ রসিদা</t>
  </si>
  <si>
    <t>বুনচুকি বেগম</t>
  </si>
  <si>
    <t>শুকুর মোহাম্মদ</t>
  </si>
  <si>
    <t>মন্ডল পাড়া</t>
  </si>
  <si>
    <t>মোছাঃ মিনা খাতুন</t>
  </si>
  <si>
    <t>আবেয়া খাতুন</t>
  </si>
  <si>
    <t>মোঃ আব্দুল গফুর</t>
  </si>
  <si>
    <t>মোছাঃ ফুলজান বেগম</t>
  </si>
  <si>
    <t>শুবরন বেগম</t>
  </si>
  <si>
    <t>কফর উদ্দিন</t>
  </si>
  <si>
    <t>মন্ডলপাড়া</t>
  </si>
  <si>
    <t>মোছাঃ মরিয়ম বেগম</t>
  </si>
  <si>
    <t>গোমফুল বেগম</t>
  </si>
  <si>
    <t>আবু তালেব</t>
  </si>
  <si>
    <t>মোছাঃ জিন্না</t>
  </si>
  <si>
    <t>অবিরন</t>
  </si>
  <si>
    <t>মোঃ জমির উদ্দিন</t>
  </si>
  <si>
    <t>মোছাঃ ওমেদা বেগম</t>
  </si>
  <si>
    <t>মোছাঃ আছমা খাতুন</t>
  </si>
  <si>
    <t>মোঃ সমসের আলী</t>
  </si>
  <si>
    <t>নুর নাহার বেগম</t>
  </si>
  <si>
    <t>রহিমন</t>
  </si>
  <si>
    <t>আফছার আলী</t>
  </si>
  <si>
    <t>চকগোবিন্দ</t>
  </si>
  <si>
    <t>মোছাঃ মর্জিনা খাতুন</t>
  </si>
  <si>
    <t>জবেদা</t>
  </si>
  <si>
    <t>বছির উদ্দিন</t>
  </si>
  <si>
    <t>শিউলী আরা</t>
  </si>
  <si>
    <t>নূর নাহার</t>
  </si>
  <si>
    <t>আব্দুর রহমান</t>
  </si>
  <si>
    <t>মোছাঃ রাহেলা বেওয়া</t>
  </si>
  <si>
    <t>চলমলি বিবি</t>
  </si>
  <si>
    <t>আব্দুল রহমান</t>
  </si>
  <si>
    <t>শ্রীমতি অন্ন বালা</t>
  </si>
  <si>
    <t>ভানু বালা</t>
  </si>
  <si>
    <t>প্রান হরি</t>
  </si>
  <si>
    <t>মোছাঃ কুলসুম</t>
  </si>
  <si>
    <t>মোছাঃ নুরজাহান</t>
  </si>
  <si>
    <t>মোঃ আব্দুর রশীদ</t>
  </si>
  <si>
    <t>মোছাঃ অতেকা বেগম</t>
  </si>
  <si>
    <t>মোছাঃ আমেনা খাতুন</t>
  </si>
  <si>
    <t>তজর উদ্দিন</t>
  </si>
  <si>
    <t>মোছাঃ শেফালী বেগম</t>
  </si>
  <si>
    <t>মোছাঃ কৈছ বেগম</t>
  </si>
  <si>
    <t>মোঃ মোজাম্মেল হক</t>
  </si>
  <si>
    <t>মোছাঃ মফেজা</t>
  </si>
  <si>
    <t>অছিমা</t>
  </si>
  <si>
    <t>জমির উদ্দীন</t>
  </si>
  <si>
    <t>মোছাঃ জিন্নাতুন নেছা</t>
  </si>
  <si>
    <t>মোছাঃ নাছিমা বেগম</t>
  </si>
  <si>
    <t>মোঃ আব্দুল কাদের</t>
  </si>
  <si>
    <t>মোছাঃ রহিমা বেগম</t>
  </si>
  <si>
    <t>মোছাঃ খোতেজা বেওয়া</t>
  </si>
  <si>
    <t>জবেদ আলী</t>
  </si>
  <si>
    <t>মোছাঃ রুপবান বিবি</t>
  </si>
  <si>
    <t>মোছাঃ আমেনা বিবি</t>
  </si>
  <si>
    <t>এরফার গাজী</t>
  </si>
  <si>
    <t>শ্রীমতি চাম্পা বালা</t>
  </si>
  <si>
    <t>গন্ধ বালা</t>
  </si>
  <si>
    <t>নন্দ রায়</t>
  </si>
  <si>
    <t>মোছাঃ রুজিনা খাতুন</t>
  </si>
  <si>
    <t>মোছাঃ মমেনা খাতুন</t>
  </si>
  <si>
    <t>মোঃ মনতাজ মন্ডল</t>
  </si>
  <si>
    <t>শেফালি খাতুন</t>
  </si>
  <si>
    <t>মোছাঃ গোলাপী খাতুন</t>
  </si>
  <si>
    <t>আজগার আলী মোল্লা</t>
  </si>
  <si>
    <t>মোছাঃ আয়েশা বেগম</t>
  </si>
  <si>
    <t>মোছাঃ ফজিলা বেগম</t>
  </si>
  <si>
    <t>মোঃ আতাবদ্দীন</t>
  </si>
  <si>
    <t>মোছাঃ রাহেলা বেগম</t>
  </si>
  <si>
    <t>মোছাঃ বাছিরন বিবি</t>
  </si>
  <si>
    <t>তফুর আলী</t>
  </si>
  <si>
    <t>মোছাঃ হামিদা খাতুন</t>
  </si>
  <si>
    <t>মোছাঃ জিন্নাতুন নেছা</t>
  </si>
  <si>
    <t>মোঃ আব্দুল হালিম</t>
  </si>
  <si>
    <t>মোছাঃ মরিয়ম বেগম</t>
  </si>
  <si>
    <t>নূরজাহান</t>
  </si>
  <si>
    <t>নছিমদ্দিন</t>
  </si>
  <si>
    <t>মোছাঃ আছিয়া খাতুন</t>
  </si>
  <si>
    <t>আবিয়া বেগম</t>
  </si>
  <si>
    <t>ইদ্রিস আলী</t>
  </si>
  <si>
    <t>মোছাঃ সাবিনা ইয়াসমিন</t>
  </si>
  <si>
    <t>আজিরন</t>
  </si>
  <si>
    <t>সমসের আলী</t>
  </si>
  <si>
    <t>মোছাঃ গোলেজান</t>
  </si>
  <si>
    <t>হাজেরা বেওয়া</t>
  </si>
  <si>
    <t>আব্দুল হাকিম</t>
  </si>
  <si>
    <t>মোছাঃ রওশোন আরা</t>
  </si>
  <si>
    <t>মোছাঃ তহমিনা বেগম</t>
  </si>
  <si>
    <t>মোঃ শমসের আলী</t>
  </si>
  <si>
    <t>মোছাঃ হাসনা বানু</t>
  </si>
  <si>
    <t>মালেকা</t>
  </si>
  <si>
    <t>মাহাতাব উদ্দিন</t>
  </si>
  <si>
    <t>শ্রীমতি নমিতা রানী</t>
  </si>
  <si>
    <t>ফুলছরি</t>
  </si>
  <si>
    <t>ছতিস চন্দ্র</t>
  </si>
  <si>
    <t>মোছাঃ মন্জুয়ারা বেগম</t>
  </si>
  <si>
    <t>মোছাঃ মতিয়া বেগম</t>
  </si>
  <si>
    <t>মহির উদ্দিন</t>
  </si>
  <si>
    <t>মোছাঃ ছায়রা বেগম</t>
  </si>
  <si>
    <t>মোছাঃ হাজেরা বেগম</t>
  </si>
  <si>
    <t>জিয়ারত আলী</t>
  </si>
  <si>
    <t>মোছাঃ অলিমা খাতুন</t>
  </si>
  <si>
    <t>জবেদা খাতুন</t>
  </si>
  <si>
    <t>খাইরুল্লা</t>
  </si>
  <si>
    <t>মোছাঃ অঞ্জনা বেগম</t>
  </si>
  <si>
    <t>মোছাঃ ফরিজন</t>
  </si>
  <si>
    <t>মোঃ সামস উদ্দীন</t>
  </si>
  <si>
    <t>মোছাঃ তাহেরা</t>
  </si>
  <si>
    <t>মোছাঃ মমেনা বেগম</t>
  </si>
  <si>
    <t>মোঃ ওয়াজেদ আলী</t>
  </si>
  <si>
    <t>মোছাঃ ফুলন বেওয়া</t>
  </si>
  <si>
    <t>হালিমা</t>
  </si>
  <si>
    <t>আহাম্মদ আলী</t>
  </si>
  <si>
    <t>মোছাঃ শরিফা বেগম</t>
  </si>
  <si>
    <t>মোছাঃ হামিদা বেগম</t>
  </si>
  <si>
    <t>মোছাঃ শবনম মুস্তারি সুমা</t>
  </si>
  <si>
    <t>মোছাঃ লায়লা নাজমা শরিফা</t>
  </si>
  <si>
    <t>মোঃ আব্দুল মালেক</t>
  </si>
  <si>
    <t>মোছাঃ কৈছ বেগম</t>
  </si>
  <si>
    <t>আমিরন</t>
  </si>
  <si>
    <t>জোনাব আলী</t>
  </si>
  <si>
    <t>শ্রীমতি দয়া রানী</t>
  </si>
  <si>
    <t>দীপশ্বরী চন্দ্র</t>
  </si>
  <si>
    <t>কার্তিক চন্দ্র</t>
  </si>
  <si>
    <t>‌মোছাঃ আজিমন বেওয়া</t>
  </si>
  <si>
    <t>টুরি খাতুন</t>
  </si>
  <si>
    <t>মাইল্লা সরকার</t>
  </si>
  <si>
    <t>মোছাঃ হাসিনা বেগম</t>
  </si>
  <si>
    <t>ধৌলী বেগম</t>
  </si>
  <si>
    <t>টোন্না হক</t>
  </si>
  <si>
    <t>মোছাঃ হামিদা</t>
  </si>
  <si>
    <t>চক বেগম</t>
  </si>
  <si>
    <t>আলীবদ্দীন</t>
  </si>
  <si>
    <t>মোছাঃ মহসিনা বেগম</t>
  </si>
  <si>
    <t>বুনচুকি মাই</t>
  </si>
  <si>
    <t>মোঃ বছির উদ্দীন</t>
  </si>
  <si>
    <t>মোছাঃ মল্লিকা বেগম</t>
  </si>
  <si>
    <t>আছিয়া খাতুন</t>
  </si>
  <si>
    <t>মাহাতাব উদ্দীন</t>
  </si>
  <si>
    <t>উত্তর পরাশবাড়ী</t>
  </si>
  <si>
    <t>মোছাঃ রেবেকা</t>
  </si>
  <si>
    <t>মোছাঃ খতেজা বেগম</t>
  </si>
  <si>
    <t>ইনছান আলী</t>
  </si>
  <si>
    <t>মোছাঃ রাবিয়া খাতুন</t>
  </si>
  <si>
    <t>সাইবানী বিবি</t>
  </si>
  <si>
    <t>আতিকুর রহমান</t>
  </si>
  <si>
    <t>শ্রীমতি ননী বালা</t>
  </si>
  <si>
    <t>শ্রীমতি সমবালা</t>
  </si>
  <si>
    <t>কমলা কান্ত</t>
  </si>
  <si>
    <t>মোছাঃ ছুরতন নেছা</t>
  </si>
  <si>
    <t>আহমদ আলী</t>
  </si>
  <si>
    <t>শ্রীমতি ছবি রানী</t>
  </si>
  <si>
    <t>শ্রীমতি মেনকা রায়</t>
  </si>
  <si>
    <t>শ্রী ললিত রায়</t>
  </si>
  <si>
    <t>শ্রীমতি দুলো বালা</t>
  </si>
  <si>
    <t>পমিলা বালা</t>
  </si>
  <si>
    <t>শ্রী ভবেশ চন্দ্র শীল</t>
  </si>
  <si>
    <t>মোছাঃ আমিনা বেগম</t>
  </si>
  <si>
    <t>মোছাঃ ছলেমা বেওয়া</t>
  </si>
  <si>
    <t>মোছাঃ শরিফন বেগম</t>
  </si>
  <si>
    <t>বোন চুকু</t>
  </si>
  <si>
    <t>দীনা মামুদ</t>
  </si>
  <si>
    <t>উত্তর ভবানীপুর</t>
  </si>
  <si>
    <t>মোছাঃ লাইলী বেগম</t>
  </si>
  <si>
    <t>মোছাঃ রেজিয়া বেগম</t>
  </si>
  <si>
    <t>মোছাঃ ময়না</t>
  </si>
  <si>
    <t>পখিমাই</t>
  </si>
  <si>
    <t>আমো</t>
  </si>
  <si>
    <t>মোছাঃ জোবেদা বেগম</t>
  </si>
  <si>
    <t>মোছাঃ রেহেনা বানু</t>
  </si>
  <si>
    <t>মোঃ আব্দুল জব্বার</t>
  </si>
  <si>
    <t>মোছাঃ আবিয়া বেগম</t>
  </si>
  <si>
    <t>বালা বিবি</t>
  </si>
  <si>
    <t>নব আলী</t>
  </si>
  <si>
    <t>মোছাঃ শাহিনুর বেগম</t>
  </si>
  <si>
    <t>মোছাঃ জয়গুন বেগম</t>
  </si>
  <si>
    <t>মোঃ আফতার আলী</t>
  </si>
  <si>
    <t>নেশা খাতুন</t>
  </si>
  <si>
    <t>আমাতুল্লাহ</t>
  </si>
  <si>
    <t>গীরী বালা</t>
  </si>
  <si>
    <t>শুভ বালা</t>
  </si>
  <si>
    <t>তান্নি চন্দ্র শীল</t>
  </si>
  <si>
    <t>মোছাঃ আনোয়ারা বেগম</t>
  </si>
  <si>
    <t>মজিরন নেছা</t>
  </si>
  <si>
    <t>নছির উদ্দিন</t>
  </si>
  <si>
    <t>মোছাঃ ছায়রা বেগম</t>
  </si>
  <si>
    <t>জিন্নাতুন</t>
  </si>
  <si>
    <t>সমে আলী</t>
  </si>
  <si>
    <t>মোছাঃ সহিদা বেগম</t>
  </si>
  <si>
    <t>জোবেদা বেগম</t>
  </si>
  <si>
    <t>মোঃ আছিমদ্দিন</t>
  </si>
  <si>
    <t>মহচনা বেগম</t>
  </si>
  <si>
    <t>মোছাঃ রাবেয়া খাতুন</t>
  </si>
  <si>
    <t>মোঃ আফছার আলী</t>
  </si>
  <si>
    <t>ফুলজান বেগম</t>
  </si>
  <si>
    <t>বিলায়েত আলী</t>
  </si>
  <si>
    <t>ছমিরন নেছা</t>
  </si>
  <si>
    <t>নজির উদ্দিন</t>
  </si>
  <si>
    <t>মোছাঃ নছিমন নেছা</t>
  </si>
  <si>
    <t>আছিয়া বেগম</t>
  </si>
  <si>
    <t>গফুর মুন্সি</t>
  </si>
  <si>
    <t>শ্রীমতি জবুনা রানী</t>
  </si>
  <si>
    <t>ভুললি বালা</t>
  </si>
  <si>
    <t>শশি চন্দ্র দাস</t>
  </si>
  <si>
    <t>আরজিনা বেগম</t>
  </si>
  <si>
    <t>আহেলা বেগম</t>
  </si>
  <si>
    <t>আহেরত আলী</t>
  </si>
  <si>
    <t>মোছাঃ চক বিবি</t>
  </si>
  <si>
    <t>ফুলজান</t>
  </si>
  <si>
    <t>গজরত আলী</t>
  </si>
  <si>
    <t>রেনু বালা</t>
  </si>
  <si>
    <t>সরমনি</t>
  </si>
  <si>
    <t>যোগেশ চন্দ্র রায়</t>
  </si>
  <si>
    <t>মোছাঃ সইফন</t>
  </si>
  <si>
    <t>মাছিরোন</t>
  </si>
  <si>
    <t>মাটিয়া মন্ডল ‌</t>
  </si>
  <si>
    <t>শ্রীমতি পুস্প রানী</t>
  </si>
  <si>
    <t>কালামী রানী</t>
  </si>
  <si>
    <t>রমেশ চন্দ্র রায়</t>
  </si>
  <si>
    <t>মোছাঃ আছেমা</t>
  </si>
  <si>
    <t>টেপরী</t>
  </si>
  <si>
    <t>টুনু ফকির</t>
  </si>
  <si>
    <t>মোছাঃ জোসনা</t>
  </si>
  <si>
    <t>ফতেমা</t>
  </si>
  <si>
    <t>ওসমান</t>
  </si>
  <si>
    <t>শ্রীমতি ভারতী বালা</t>
  </si>
  <si>
    <t>করুনা বালা</t>
  </si>
  <si>
    <t>অধর চন্দ্র রায়</t>
  </si>
  <si>
    <t>মোছাঃ সহিদা</t>
  </si>
  <si>
    <t>আয়সা খাতুন</t>
  </si>
  <si>
    <t>ইয়াছিন আলী</t>
  </si>
  <si>
    <t>মোছাঃ জবেদা</t>
  </si>
  <si>
    <t>আহিয়া</t>
  </si>
  <si>
    <t>জমদ্দিন</t>
  </si>
  <si>
    <t>মোছাঃ মাহিদা</t>
  </si>
  <si>
    <t>মোছাঃ জরিনা</t>
  </si>
  <si>
    <t>বসির</t>
  </si>
  <si>
    <t>শ্রীমতি বেজবালা রায়</t>
  </si>
  <si>
    <t>বুদো বালা</t>
  </si>
  <si>
    <t>জয়দেব চন্দ্র</t>
  </si>
  <si>
    <t>জোতরঘু</t>
  </si>
  <si>
    <t>শ্রীমতি শেফালী রানী</t>
  </si>
  <si>
    <t>শ্রীমতি কান্দুরী রানী দাস</t>
  </si>
  <si>
    <t>সুরেন্দ্র নাথ সরকার</t>
  </si>
  <si>
    <t>শ্রীমতি ‌চম্পলা রানী</t>
  </si>
  <si>
    <t>শরদিনি রানী</t>
  </si>
  <si>
    <t>লক্ষী কান্ত</t>
  </si>
  <si>
    <t>মোছাঃ নুরজাহান বেগম</t>
  </si>
  <si>
    <t>আছিরন বেগম</t>
  </si>
  <si>
    <t>ভরসা</t>
  </si>
  <si>
    <t>শ্রীমতি অনিমা রানী বিশ্বাস</t>
  </si>
  <si>
    <t>নির্মলা রানী</t>
  </si>
  <si>
    <t>জিতেন্দ্রনাথ বিশ্বাস</t>
  </si>
  <si>
    <t>কুলসুম বেগম</t>
  </si>
  <si>
    <t>বিশাদু মামুদ</t>
  </si>
  <si>
    <t>শ্রীমতি সাধনা রানী</t>
  </si>
  <si>
    <t>শান্তি বালা</t>
  </si>
  <si>
    <t>বিরেন্দ্র নাথ</t>
  </si>
  <si>
    <t>মোছাঃ জাহানারা বেগম</t>
  </si>
  <si>
    <t>ঝলো</t>
  </si>
  <si>
    <t>মোছাঃ ছলিমা বেগম</t>
  </si>
  <si>
    <t>ইয়াছিন বি</t>
  </si>
  <si>
    <t>কেয়ামতুল্যাহ</t>
  </si>
  <si>
    <t>মোছাঃ আকলিমা বেগম</t>
  </si>
  <si>
    <t>মোছাঃ হামিদা</t>
  </si>
  <si>
    <t>খয়বর আলী</t>
  </si>
  <si>
    <t>রহিমা বেগম</t>
  </si>
  <si>
    <t>এছের উদ্দীন</t>
  </si>
  <si>
    <t>শ্রীমতি সিন্ধু বালা</t>
  </si>
  <si>
    <t>কামনী বালা</t>
  </si>
  <si>
    <t>ভৈরপ</t>
  </si>
  <si>
    <t>মোছাঃ রফিকা</t>
  </si>
  <si>
    <t>মোছাঃ রহিমা</t>
  </si>
  <si>
    <t>চুনা মামুদ</t>
  </si>
  <si>
    <t>আছিমন</t>
  </si>
  <si>
    <t>রহম আলী</t>
  </si>
  <si>
    <t>মহারানী সরকার</t>
  </si>
  <si>
    <t>মিনতী রানী সরকার</t>
  </si>
  <si>
    <t>শুবল চন্দ্র সরকার</t>
  </si>
  <si>
    <t>মোছাঃ জোবেদা বেগম</t>
  </si>
  <si>
    <t>মোছাঃ বছিরন নেছা</t>
  </si>
  <si>
    <t>বাশার উদ্দিন</t>
  </si>
  <si>
    <t>শ্রীমতি প্রভাতী রানী</t>
  </si>
  <si>
    <t>পার্বতী</t>
  </si>
  <si>
    <t>জগীন্দ্রনাথ সরকার</t>
  </si>
  <si>
    <t>তরু বালা বিশ্বাস</t>
  </si>
  <si>
    <t>বেফুলা বালা</t>
  </si>
  <si>
    <t>কালিপদ</t>
  </si>
  <si>
    <t>মোছাঃ তছলিমা</t>
  </si>
  <si>
    <t>কাচুমাই</t>
  </si>
  <si>
    <t>আছদ্দিন</t>
  </si>
  <si>
    <t>মোছাঃ মর্জিনা</t>
  </si>
  <si>
    <t>মফিজন</t>
  </si>
  <si>
    <t>বদর উদ্দীন</t>
  </si>
  <si>
    <t>মোছাঃ আশিদা বেগম</t>
  </si>
  <si>
    <t>ছলি মদ্দিন</t>
  </si>
  <si>
    <t>চকমানিক</t>
  </si>
  <si>
    <t>মোছাঃ ছায়রা খাতুন</t>
  </si>
  <si>
    <t>মাসুদা খাতুন</t>
  </si>
  <si>
    <t>সামির উদ্দিন</t>
  </si>
  <si>
    <t>মোছাঃ নুর জাহান বেগম</t>
  </si>
  <si>
    <t>মোছাঃ জেলেখা</t>
  </si>
  <si>
    <t>মোঃ মসলেম</t>
  </si>
  <si>
    <t>মোছাঃ আফরুজা বেগম</t>
  </si>
  <si>
    <t>মোছাঃ গোলেয়ারা বেগম</t>
  </si>
  <si>
    <t>মোঃ আফজাল মন্ডল</t>
  </si>
  <si>
    <t>মোছাঃ নছিমন বেগম</t>
  </si>
  <si>
    <t>খড়কি মাই</t>
  </si>
  <si>
    <t>নাজমুল হক</t>
  </si>
  <si>
    <t>মোছাঃ মাহামুদা বেগম</t>
  </si>
  <si>
    <t>জহিমা খাতুন</t>
  </si>
  <si>
    <t>তফুর উদ্দিন</t>
  </si>
  <si>
    <t>লাল মুখি</t>
  </si>
  <si>
    <t>বাছ্ছা মাই</t>
  </si>
  <si>
    <t>জমির উদ্দিন</t>
  </si>
  <si>
    <t>মোছাঃ জবেদা বেগম</t>
  </si>
  <si>
    <t>ঝইরন</t>
  </si>
  <si>
    <t>চয়ন মাষ্টার</t>
  </si>
  <si>
    <t>মোছাঃ রোকেয়া বেগম</t>
  </si>
  <si>
    <t>মিশিরন</t>
  </si>
  <si>
    <t>ছমির উদ্দিন</t>
  </si>
  <si>
    <t>শ্রীমতি পানপতি</t>
  </si>
  <si>
    <t>শ্রীমতি ফুলমতী</t>
  </si>
  <si>
    <t>শ্রী গমোনডী</t>
  </si>
  <si>
    <t>শান্তি</t>
  </si>
  <si>
    <t>হেতুয়ারা‌</t>
  </si>
  <si>
    <t>টুমারাম</t>
  </si>
  <si>
    <t>বাসন্তী বালা</t>
  </si>
  <si>
    <t>যোগীন</t>
  </si>
  <si>
    <t>মোছাঃ সহিদা ‌</t>
  </si>
  <si>
    <t>জাফরান বেগম</t>
  </si>
  <si>
    <t>শহরদ্দিন‌</t>
  </si>
  <si>
    <t>মোছাঃ শাহেনা বেগম</t>
  </si>
  <si>
    <t>হালিমা বেগম</t>
  </si>
  <si>
    <t>সোলায়মান প্রামানিক</t>
  </si>
  <si>
    <t>শ্রীমতি গোলাপী</t>
  </si>
  <si>
    <t>শ্রীমতি বুদিয়া</t>
  </si>
  <si>
    <t>শ্রী নারায়ন</t>
  </si>
  <si>
    <t>গুলজান</t>
  </si>
  <si>
    <t>আলা মদ্দিন</t>
  </si>
  <si>
    <t>মোছাঃ আফেলা বেগম</t>
  </si>
  <si>
    <t>বাচ্ছাই</t>
  </si>
  <si>
    <t>ছফর উদ্দিন</t>
  </si>
  <si>
    <t>মোছাঃ রশনা বেগম</t>
  </si>
  <si>
    <t>কুলছুম বেওয়া</t>
  </si>
  <si>
    <t>অছিউদ্দিন</t>
  </si>
  <si>
    <t>মোছাঃ মুলতানা বেগম</t>
  </si>
  <si>
    <t>মোছাঃ অবেজন বেগম</t>
  </si>
  <si>
    <t>মোঃ মুজাম আলী</t>
  </si>
  <si>
    <t>মোছাঃ মালেকা</t>
  </si>
  <si>
    <t>জষদ্দিন</t>
  </si>
  <si>
    <t>শ্রীমতি আলোকা রানী রায়</t>
  </si>
  <si>
    <t>পূর্নবাসী রায়</t>
  </si>
  <si>
    <t>ভোবন রায়</t>
  </si>
  <si>
    <t>কিসমত ফতেজংপুর</t>
  </si>
  <si>
    <t>মোছাঃ জমিলা খাতুন</t>
  </si>
  <si>
    <t>মোছাঃ ফাতেমা বেগম</t>
  </si>
  <si>
    <t>নূর মোহাম্মদ</t>
  </si>
  <si>
    <t>জয়ন্তী রাণী রায়</t>
  </si>
  <si>
    <t>পদ্ম রাণী রায়</t>
  </si>
  <si>
    <t>গজেন্দ্র নাথ রায়</t>
  </si>
  <si>
    <t>ফেরুষাডাং্গা</t>
  </si>
  <si>
    <t>শ্রীমতি ননী রানী</t>
  </si>
  <si>
    <t>ইচ্ছা মনি</t>
  </si>
  <si>
    <t>মহীন রায়‌</t>
  </si>
  <si>
    <t>ফেরুষাডাঙ্গা</t>
  </si>
  <si>
    <t>জবেদা বেওয়া</t>
  </si>
  <si>
    <t>বাছিরন</t>
  </si>
  <si>
    <t>নমির উদ্দিন</t>
  </si>
  <si>
    <t>শ্রীমতি ননি বালা</t>
  </si>
  <si>
    <t>শ্রীমতি ধনশ্বরি</t>
  </si>
  <si>
    <t>কান্ত রায়</t>
  </si>
  <si>
    <t>মোছাঃ জোসনা বেগম</t>
  </si>
  <si>
    <t>মোছাঃ মালেকা বেগম</t>
  </si>
  <si>
    <t>মোঃ তাজির উদ্দিন</t>
  </si>
  <si>
    <t>ফুলতি রানী</t>
  </si>
  <si>
    <t>ফুলমতি রানী</t>
  </si>
  <si>
    <t>বিপিন রায়</t>
  </si>
  <si>
    <t>ছকিনা বেগম</t>
  </si>
  <si>
    <t>আব্দুল ইসলাম</t>
  </si>
  <si>
    <t>শ্রীমতি আলো রানী</t>
  </si>
  <si>
    <t>অজো বালা</t>
  </si>
  <si>
    <t>সুরেন চন্দ্র রায়</t>
  </si>
  <si>
    <t>মোছাঃ ছালেহা বেগম</t>
  </si>
  <si>
    <t>মোছাঃ মফিজন</t>
  </si>
  <si>
    <t>বকশ</t>
  </si>
  <si>
    <t>মোছাঃ জবেদা খাতুন</t>
  </si>
  <si>
    <t>মোছাঃ ছেলিন খাতুন</t>
  </si>
  <si>
    <t>মোঃ ডেবুলাল্লা শাহ</t>
  </si>
  <si>
    <t>মোছাঃ মনোয়ারা</t>
  </si>
  <si>
    <t>রহিমা</t>
  </si>
  <si>
    <t>মোঃ ছবিউদ্দিন</t>
  </si>
  <si>
    <t>মোছাঃ শমিজন বেগম</t>
  </si>
  <si>
    <t>মোছাঃ অবেদা বেগম</t>
  </si>
  <si>
    <t>মোঃ বুদা মামুন</t>
  </si>
  <si>
    <t>মালেকা বানু</t>
  </si>
  <si>
    <t>বোনো</t>
  </si>
  <si>
    <t>শাহান</t>
  </si>
  <si>
    <t>রশিদা বেগম</t>
  </si>
  <si>
    <t>জহির উদ্দিন</t>
  </si>
  <si>
    <t>মোছাঃ জিবন নেছা</t>
  </si>
  <si>
    <t>মরিয়ম</t>
  </si>
  <si>
    <t>শাহবদ্দীন</t>
  </si>
  <si>
    <t>চকইসব</t>
  </si>
  <si>
    <t>মোছাঃ মছলেমা</t>
  </si>
  <si>
    <t>মোছাঃ মর্জিনা বেগম</t>
  </si>
  <si>
    <t>মোঃ আব্দুল মজিদ</t>
  </si>
  <si>
    <t>মোছাঃ সরিফন</t>
  </si>
  <si>
    <t>মোছাঃ রফিজন</t>
  </si>
  <si>
    <t>সহিমদাদিন</t>
  </si>
  <si>
    <t>মোছাঃ রইজন নেছা</t>
  </si>
  <si>
    <t>বোন বিবি</t>
  </si>
  <si>
    <t>আলামদ্দীন</t>
  </si>
  <si>
    <t>মোছাঃ জয়তুন নেছা</t>
  </si>
  <si>
    <t>খতি</t>
  </si>
  <si>
    <t>জয়ফদ্দিন</t>
  </si>
  <si>
    <t>মোছাঃ মাহামুদা বেগম</t>
  </si>
  <si>
    <t>মোছাঃ ধৌলি নেছা</t>
  </si>
  <si>
    <t>মোঃ মাহাম্মদ আলী</t>
  </si>
  <si>
    <t>মোছাঃ হাজেরা খাতুন</t>
  </si>
  <si>
    <t>আজিমন বেগম</t>
  </si>
  <si>
    <t>মফিজ উদ্দিন</t>
  </si>
  <si>
    <t>অনবি</t>
  </si>
  <si>
    <t>আছামদ্দিন</t>
  </si>
  <si>
    <t>সুধা বালা রায়</t>
  </si>
  <si>
    <t>রমনী রানী রায়</t>
  </si>
  <si>
    <t>খগিন্দ্র রায়</t>
  </si>
  <si>
    <t>মোছাঃ জোবেদা বেগম</t>
  </si>
  <si>
    <t>অমিছা বেগম</t>
  </si>
  <si>
    <t>ভুলুয়া</t>
  </si>
  <si>
    <t>মোছাঃ ছাবিয়া খাতুন</t>
  </si>
  <si>
    <t>বাছান আলী</t>
  </si>
  <si>
    <t>মোছাঃ জয়তুন নেছা</t>
  </si>
  <si>
    <t>বোনো মাই</t>
  </si>
  <si>
    <t>আলামদ্দীন শাহ</t>
  </si>
  <si>
    <t>ফেরজাহান বেগম</t>
  </si>
  <si>
    <t>হামিজা বেগম</t>
  </si>
  <si>
    <t>সেরাজ</t>
  </si>
  <si>
    <t>মোছাঃ সালেহা বেগম</t>
  </si>
  <si>
    <t>মোছাঃ হাজেরা</t>
  </si>
  <si>
    <t>মোঃ আব্দুস সামাদ</t>
  </si>
  <si>
    <t>মোছাঃ ছবিদা</t>
  </si>
  <si>
    <t>মালা</t>
  </si>
  <si>
    <t>বাকাতুল্লাহ</t>
  </si>
  <si>
    <t>মোছাঃ নিলুফা বেগম লিলি</t>
  </si>
  <si>
    <t>শ্রীমতি কানন বালা</t>
  </si>
  <si>
    <t>বিনুরাম</t>
  </si>
  <si>
    <t>শ্রীমতি অদিবাসী</t>
  </si>
  <si>
    <t>শ্রীমতি নেদো বালা</t>
  </si>
  <si>
    <t>মহেশ চন্দ্র</t>
  </si>
  <si>
    <t>মোছাঃ ফজিলা খাতুন</t>
  </si>
  <si>
    <t>মোছাঃ অলিমন নেছা</t>
  </si>
  <si>
    <t>মোঃ শমসের আলী</t>
  </si>
  <si>
    <t>মোছাঃ খোদেজা বেগম</t>
  </si>
  <si>
    <t>আজিজন</t>
  </si>
  <si>
    <t>রোস্তম আলী</t>
  </si>
  <si>
    <t>আজিমন নেছা</t>
  </si>
  <si>
    <t>আজিমদ্দিন মুন্সী</t>
  </si>
  <si>
    <t>মোছাঃ মোছলেমিনা খাতুন</t>
  </si>
  <si>
    <t>মোঃ মোতালেব হোসেন</t>
  </si>
  <si>
    <t>মোছাঃ নাজমা বেগম</t>
  </si>
  <si>
    <t>রাবিয়া বেগম</t>
  </si>
  <si>
    <t>মোঃ নজির হোসেন</t>
  </si>
  <si>
    <t>মেহেরন</t>
  </si>
  <si>
    <t>জসির উদ্দীন</t>
  </si>
  <si>
    <t>মোছাঃ ওমেদা খাতুন</t>
  </si>
  <si>
    <t>আবেদা খাতুন</t>
  </si>
  <si>
    <t>কালু</t>
  </si>
  <si>
    <t>মোছাঃ আলেকজন</t>
  </si>
  <si>
    <t>হালি</t>
  </si>
  <si>
    <t>মোহাম্মদ আলী</t>
  </si>
  <si>
    <t>জেলেখা</t>
  </si>
  <si>
    <t>মোছাঃ নছিমন বেগম</t>
  </si>
  <si>
    <t>লালু মোহাম্মদ</t>
  </si>
  <si>
    <t>মোছাঃ বেগম</t>
  </si>
  <si>
    <t>জরিনা বেগম</t>
  </si>
  <si>
    <t>মছদ্দিন</t>
  </si>
  <si>
    <t>মোছাঃ রেজিয়া</t>
  </si>
  <si>
    <t>জমিলা বেওয়া</t>
  </si>
  <si>
    <t>মোছাঃ রহিমা বেগম</t>
  </si>
  <si>
    <t>নুরজাহান</t>
  </si>
  <si>
    <t>মোছাঃ মোরশেদা বেগম</t>
  </si>
  <si>
    <t>ছবি বেগম</t>
  </si>
  <si>
    <t>মোঃ দবির</t>
  </si>
  <si>
    <t>মোছাঃ ফয়জন বেগম</t>
  </si>
  <si>
    <t>করিম আলী</t>
  </si>
  <si>
    <t>মোছাঃ নাছিমা বেগম</t>
  </si>
  <si>
    <t>মোছাঃ অবিজন বেগম</t>
  </si>
  <si>
    <t>মোঃ আজিজার রহমান</t>
  </si>
  <si>
    <t>সুরজান বেওয়া</t>
  </si>
  <si>
    <t>বয়তন নেছা</t>
  </si>
  <si>
    <t>মজম আলী</t>
  </si>
  <si>
    <t>বড় হাশিমপুর</t>
  </si>
  <si>
    <t>মোছাঃ তহমিনা খাতুন</t>
  </si>
  <si>
    <t>কানছ বেওয়া</t>
  </si>
  <si>
    <t>রোস্তম আলী</t>
  </si>
  <si>
    <t>মোছাঃ নুরজাহান বেগম</t>
  </si>
  <si>
    <t>নছিরন নেছা</t>
  </si>
  <si>
    <t>রহিমদ্দীন সরকার</t>
  </si>
  <si>
    <t>পরিজন নেছা</t>
  </si>
  <si>
    <t>হরমুজ আলী</t>
  </si>
  <si>
    <t>মোছাঃ আরজিনা বেগম</t>
  </si>
  <si>
    <t>কছিরন</t>
  </si>
  <si>
    <t>অছির উদ্দীন</t>
  </si>
  <si>
    <t>মোছাঃ আন্জেমা খাতুন</t>
  </si>
  <si>
    <t>মোছাঃ খয়রোন নেছা</t>
  </si>
  <si>
    <t>আব্দুল আজিজ</t>
  </si>
  <si>
    <t>মোছাঃ পারুল খাতুন</t>
  </si>
  <si>
    <t>মোছাঃ অয়রন নেছা</t>
  </si>
  <si>
    <t>নালমদ্দীন সরকার</t>
  </si>
  <si>
    <t>মোছাঃ আম্মাজান</t>
  </si>
  <si>
    <t>জবিরন</t>
  </si>
  <si>
    <t>তাজিমদ্দিন</t>
  </si>
  <si>
    <t>মোছাঃ সালেহা বেগম</t>
  </si>
  <si>
    <t>মোছাঃ পরিজন নেছা</t>
  </si>
  <si>
    <t>মোঃ সপিসদ্দার</t>
  </si>
  <si>
    <t>মোছাঃ মোছলেমা বেগম</t>
  </si>
  <si>
    <t>মোঃ সফির উদ্দীন</t>
  </si>
  <si>
    <t>মোছাঃ রসিদা খাতুন</t>
  </si>
  <si>
    <t>মোঃ আব্দুল গফুর</t>
  </si>
  <si>
    <t>মোছাঃ আছিমন বেগম</t>
  </si>
  <si>
    <t>মহিজন</t>
  </si>
  <si>
    <t>আফাজ উদ্দিন</t>
  </si>
  <si>
    <t>মোছাঃ আবেয়া বেগম</t>
  </si>
  <si>
    <t>সবেজন নেছা</t>
  </si>
  <si>
    <t>জহির উদ্দীন</t>
  </si>
  <si>
    <t>অফির উদ্দীন</t>
  </si>
  <si>
    <t>মোছাঃ জামিলা খাতুন</t>
  </si>
  <si>
    <t>মোছাঃ হাজেরা খাতুন</t>
  </si>
  <si>
    <t>মোছাঃ ছাবেদা খাতুন</t>
  </si>
  <si>
    <t>মোছাঃ বয়তন বেওয়া</t>
  </si>
  <si>
    <t>মোছাঃ কুলছুম বেগম</t>
  </si>
  <si>
    <t>মোঃ কছিমুদ্দীন</t>
  </si>
  <si>
    <t>বালা খাতুন</t>
  </si>
  <si>
    <t>নালু শাহ</t>
  </si>
  <si>
    <t>মোছাঃ জামিলা বেগম</t>
  </si>
  <si>
    <t>মোছাঃ আয়মেনা খাতুন</t>
  </si>
  <si>
    <t>সুজন আলী</t>
  </si>
  <si>
    <t>মোছাঃ জিন্নাতুন বেগম</t>
  </si>
  <si>
    <t>মাইফুল</t>
  </si>
  <si>
    <t>সৈয়দ মুন্সী</t>
  </si>
  <si>
    <t>মোছাঃ ফাতেমা খাতুন</t>
  </si>
  <si>
    <t>মমেনা খাতুন</t>
  </si>
  <si>
    <t>আব্দুল ছামাদ</t>
  </si>
  <si>
    <t>মোছাঃ জরিনা বেগম</t>
  </si>
  <si>
    <t>আফিনা বেগম</t>
  </si>
  <si>
    <t>দিলজান</t>
  </si>
  <si>
    <t>মোছাঃ সামছুন নেহার</t>
  </si>
  <si>
    <t>মোছাঃ নছিমন বেওয়া</t>
  </si>
  <si>
    <t>নালু মোহাম্মদ</t>
  </si>
  <si>
    <t>মোছাঃ হাচিনা বানু</t>
  </si>
  <si>
    <t>মোছাঃ রহিমা বিবি</t>
  </si>
  <si>
    <t>কাছুমদ্দিন</t>
  </si>
  <si>
    <t>মোছাঃ খরকি বেগম</t>
  </si>
  <si>
    <t>মোছাঃ সুন্দরবী বেগম</t>
  </si>
  <si>
    <t>নজিমদ্দীন সরকার</t>
  </si>
  <si>
    <t>মোছাঃ আক্তার জাহান বানু</t>
  </si>
  <si>
    <t>মোছাঃ আমেনা খাতুন</t>
  </si>
  <si>
    <t>আব্বাছ আলী</t>
  </si>
  <si>
    <t>মোছাঃ ছহিফা বেগম বেবী</t>
  </si>
  <si>
    <t>কাছুয়ানী</t>
  </si>
  <si>
    <t>সোহরাব আলী</t>
  </si>
  <si>
    <t>মোছাঃ আর্জিনা বেগম</t>
  </si>
  <si>
    <t>রাজিয়া খাতুন</t>
  </si>
  <si>
    <t>আজগার ফকির</t>
  </si>
  <si>
    <t>মোছাঃ হালিমা বেগম</t>
  </si>
  <si>
    <t>মোছাঃ মজিরন নেছা</t>
  </si>
  <si>
    <t>শ্রীমতি গেনো রানী</t>
  </si>
  <si>
    <t>যশোদা রানী</t>
  </si>
  <si>
    <t>হেমন্ত শীল</t>
  </si>
  <si>
    <t>মোছাঃ আমেনা বেগম</t>
  </si>
  <si>
    <t>আজিজুল হক</t>
  </si>
  <si>
    <t>মাহফুজা বেগম</t>
  </si>
  <si>
    <t>মহাদ্দি শাহ</t>
  </si>
  <si>
    <t>মোছাঃ আনজুয়ারা বেগম</t>
  </si>
  <si>
    <t>মোছাঃ মেহেরন নেছা</t>
  </si>
  <si>
    <t>আজগার আলী</t>
  </si>
  <si>
    <t>মোছাঃ রোকসানা বানু</t>
  </si>
  <si>
    <t>মোছাঃ রোকেয়া বেগম</t>
  </si>
  <si>
    <t>নজরুল ইসলাম</t>
  </si>
  <si>
    <t>মোছাঃ আজিরন বেগম</t>
  </si>
  <si>
    <t>মহিরন</t>
  </si>
  <si>
    <t>মইর উদ্দীন</t>
  </si>
  <si>
    <t>মোছাঃ নীলুফা ইয়াসমিন</t>
  </si>
  <si>
    <t>পলিতন নেছা</t>
  </si>
  <si>
    <t>মোঃ তমিজ উদ্দিন সরকার</t>
  </si>
  <si>
    <t>মোছাঃ কহিনুর বেগম</t>
  </si>
  <si>
    <t>এনুকা</t>
  </si>
  <si>
    <t>মোছাঃ সালেহা খাতুন</t>
  </si>
  <si>
    <t>মোছাঃ জহুরা বেগম</t>
  </si>
  <si>
    <t>কষ্টু মোহাম্মদ</t>
  </si>
  <si>
    <t>শ্রীমতি সরলা বালা রায়</t>
  </si>
  <si>
    <t>ঝকমনি বালা</t>
  </si>
  <si>
    <t>হাকিম মন্ডল</t>
  </si>
  <si>
    <t>শ্রীমতি স্বরসতি বালা রায়</t>
  </si>
  <si>
    <t>শ্রীমতি কানন বালা রায়</t>
  </si>
  <si>
    <t>নব কান্ত রায়</t>
  </si>
  <si>
    <t>মোছাঃ হাছনা বেগম</t>
  </si>
  <si>
    <t>মোছাঃ জবেদা খাতুন</t>
  </si>
  <si>
    <t>মোঃ শাহাবদ্দীন</t>
  </si>
  <si>
    <t>মোছাঃ লাইলী বেগম</t>
  </si>
  <si>
    <t>মোছাঃ ফজিলা</t>
  </si>
  <si>
    <t>জবেদা বেগম</t>
  </si>
  <si>
    <t>ফরিদ উদ্দিন</t>
  </si>
  <si>
    <t>মোছাঃ মনোয়ারা বেগম</t>
  </si>
  <si>
    <t>মোছাঃ নুর জাহান বেগম</t>
  </si>
  <si>
    <t>মোঃ হাপেজ উদ্দিন</t>
  </si>
  <si>
    <t>মোছাঃ অয়ছন নেছা</t>
  </si>
  <si>
    <t>ফাতেমা খাতুন</t>
  </si>
  <si>
    <t>ছলেমান</t>
  </si>
  <si>
    <t>মোছাঃ জমিলা বেগম</t>
  </si>
  <si>
    <t>মোছাঃ রেজিয়া খাতুন</t>
  </si>
  <si>
    <t>মোঃ আব্দুল সোবহান</t>
  </si>
  <si>
    <t>মোছাঃ আহেদা খাতুন</t>
  </si>
  <si>
    <t>ছফিরন</t>
  </si>
  <si>
    <t>আফসার আলী</t>
  </si>
  <si>
    <t>বুলো বালা রায়</t>
  </si>
  <si>
    <t>ফলো বালা রায়</t>
  </si>
  <si>
    <t>নগেন চন্দ্র রায়</t>
  </si>
  <si>
    <t>শ্রীমতি অমলা নাণী</t>
  </si>
  <si>
    <t>অলন্ত বালা রানী</t>
  </si>
  <si>
    <t>আন্নদা প্রসাদ শীল</t>
  </si>
  <si>
    <t>মোছাঃ বিলকিস আকতার রিনা</t>
  </si>
  <si>
    <t>মোছাঃ রশিদা বেগম</t>
  </si>
  <si>
    <t>নুরল ইসলাম</t>
  </si>
  <si>
    <t>মোছাঃ সাইদা বেগম</t>
  </si>
  <si>
    <t>সুরতন নেছা</t>
  </si>
  <si>
    <t>সোহরাব আলী</t>
  </si>
  <si>
    <t>মোছাঃ মোসলেমা খাতুন</t>
  </si>
  <si>
    <t>তমিজন নেছা</t>
  </si>
  <si>
    <t>শরিবুল্যা</t>
  </si>
  <si>
    <t>শ্রীমতি প্রভাতী রানী রায়</t>
  </si>
  <si>
    <t>শ্রীমতি ফতজোতি রানী রায়</t>
  </si>
  <si>
    <t>ফুকদুলু রায়</t>
  </si>
  <si>
    <t>শ্রীমতি সিন্ধু বালা রায়</t>
  </si>
  <si>
    <t>চাম্পা বালা রায়</t>
  </si>
  <si>
    <t>শ্রীমন্ত রায়</t>
  </si>
  <si>
    <t>রেনু বালা রায়</t>
  </si>
  <si>
    <t>রাজু বালা রায়</t>
  </si>
  <si>
    <t>নগেন্দ্র নাখ রায়</t>
  </si>
  <si>
    <t>শ্রীমতি ভারতী রানী রায়</t>
  </si>
  <si>
    <t>নলীতা রানী</t>
  </si>
  <si>
    <t>যোগেশ চন্দ্র রায়</t>
  </si>
  <si>
    <t>মোছাঃ আছিরন বেগম</t>
  </si>
  <si>
    <t>মহিরন নেছা</t>
  </si>
  <si>
    <t>আছিমত আলী</t>
  </si>
  <si>
    <t>শ্রীমতি বুধু বালা রায়</t>
  </si>
  <si>
    <t>শ্রীমতি আলোমনি রায়</t>
  </si>
  <si>
    <t>শ্রী দীনবন্ধু রায়</t>
  </si>
  <si>
    <t>জরিনা বেওয়া</t>
  </si>
  <si>
    <t>তছিরন</t>
  </si>
  <si>
    <t>আজিম উদ্দীন</t>
  </si>
  <si>
    <t>মোছাঃ আনোয়ারা বেগম</t>
  </si>
  <si>
    <t>সইমা খাতুন</t>
  </si>
  <si>
    <t>অফি আলী</t>
  </si>
  <si>
    <t>মোছাঃ আমেনা বেগম</t>
  </si>
  <si>
    <t>ছুরোতোন নেছা</t>
  </si>
  <si>
    <t>সফুর আলী</t>
  </si>
  <si>
    <t>মোছাঃ মালেকা খাতুন</t>
  </si>
  <si>
    <t>মোছাঃ গমিজান</t>
  </si>
  <si>
    <t>আফান উদ্দীন</t>
  </si>
  <si>
    <t>মোছাঃ হালিমা খাতুন</t>
  </si>
  <si>
    <t>মোছাঃ আছিয়া বেগম</t>
  </si>
  <si>
    <t>আছের আলী</t>
  </si>
  <si>
    <t>মোছাঃ সালমা বেগম</t>
  </si>
  <si>
    <t>আবেজান নেছা</t>
  </si>
  <si>
    <t>সহিদ্দিন</t>
  </si>
  <si>
    <t>মোছাঃ রাহেনা খাতুন</t>
  </si>
  <si>
    <t>মোছাঃ মোমেনা খাতুন</t>
  </si>
  <si>
    <t>মোঃ তালিমদ্দিন</t>
  </si>
  <si>
    <t>মোছাঃ পাতানি বেগম</t>
  </si>
  <si>
    <t>আতরবী বেগম</t>
  </si>
  <si>
    <t>নেন্দুরা আলী</t>
  </si>
  <si>
    <t>মোছাঃ রেহেনা খাতুন</t>
  </si>
  <si>
    <t>মোঃ হরমুজ আলী</t>
  </si>
  <si>
    <t>মোছাঃ কামরুন্নেছা</t>
  </si>
  <si>
    <t>সঈমা খাতুন</t>
  </si>
  <si>
    <t>মোঃ আমজেদ আলী</t>
  </si>
  <si>
    <t>বাচ্চা মাই</t>
  </si>
  <si>
    <t>এজোমদ্দীন</t>
  </si>
  <si>
    <t>ফুলজান নেছা</t>
  </si>
  <si>
    <t>খইরকা সরদার</t>
  </si>
  <si>
    <t>মোছাঃ মর্জিনা খাতুন</t>
  </si>
  <si>
    <t>তফিজন বেগম</t>
  </si>
  <si>
    <t>ছলিমদ্দীন</t>
  </si>
  <si>
    <t>মোছাঃ মেহেরুন বেওয়া</t>
  </si>
  <si>
    <t>কাছুমাই</t>
  </si>
  <si>
    <t>বাকাও</t>
  </si>
  <si>
    <t>মোছাঃ আফরোজা বেগম</t>
  </si>
  <si>
    <t>হাচিনা বানু</t>
  </si>
  <si>
    <t>মোঃ মহির উদ্দিন</t>
  </si>
  <si>
    <t>মোছাঃ অফিনা বেওয়া</t>
  </si>
  <si>
    <t>তফিজান বেগম</t>
  </si>
  <si>
    <t>বসিরন বেগম</t>
  </si>
  <si>
    <t>পীর মামুন</t>
  </si>
  <si>
    <t>মোছাঃ নূরজাহান</t>
  </si>
  <si>
    <t>ঝিলো বেগম</t>
  </si>
  <si>
    <t>নয়মদ্দিন</t>
  </si>
  <si>
    <t>ছোটমাই বেগম</t>
  </si>
  <si>
    <t>কফুরন বেগম</t>
  </si>
  <si>
    <t>করিম বকস</t>
  </si>
  <si>
    <t>বছির উদ্দীন</t>
  </si>
  <si>
    <t>মোছাঃ তাইনা বেগম</t>
  </si>
  <si>
    <t>মোছাঃ মতিজন নেছা</t>
  </si>
  <si>
    <t>মোঃ নইমুদ্দিন</t>
  </si>
  <si>
    <t>মোছাঃ মাজেদা বেগম</t>
  </si>
  <si>
    <t>জেহাদ্দীন</t>
  </si>
  <si>
    <t>বাচ্ছানি বেগম</t>
  </si>
  <si>
    <t>খামির উদ্দীন</t>
  </si>
  <si>
    <t>মোছাঃ সায়রা বেগম</t>
  </si>
  <si>
    <t>আলাউদ্দিন</t>
  </si>
  <si>
    <t>মোছাঃ বেগম</t>
  </si>
  <si>
    <t>ফুলমালা</t>
  </si>
  <si>
    <t>গমো</t>
  </si>
  <si>
    <t>মোছাঃ ছকিনা বেগম</t>
  </si>
  <si>
    <t>খাতিমন নেছা</t>
  </si>
  <si>
    <t>মছের মন্ডল</t>
  </si>
  <si>
    <t>মোছাঃ রোজেয়া বেগম</t>
  </si>
  <si>
    <t>মোছাঃ বাছিরন বেগম</t>
  </si>
  <si>
    <t>আজিবদ্দীন</t>
  </si>
  <si>
    <t>মোছাঃ নেহার বেগম</t>
  </si>
  <si>
    <t>মোছাঃ হামিদা খাতুন</t>
  </si>
  <si>
    <t>কাফা উদ্দীন</t>
  </si>
  <si>
    <t>মোছাঃ মসলেমা বেগম</t>
  </si>
  <si>
    <t>রওশনয়ারা বেগম</t>
  </si>
  <si>
    <t>মজাহারুল ইসলাম</t>
  </si>
  <si>
    <t>মোছাঃ রশিদা বেগম</t>
  </si>
  <si>
    <t>মোঃ এয়াজ আলী</t>
  </si>
  <si>
    <t>ফেরুসাডাঙ্গা</t>
  </si>
  <si>
    <t>মোছাঃ আলেয়া বেগম</t>
  </si>
  <si>
    <t>আজম আলী</t>
  </si>
  <si>
    <t>মোছাঃ মালেকা বিবি</t>
  </si>
  <si>
    <t>জেনার উদ্দীন</t>
  </si>
  <si>
    <t>মোছাঃ কমলি বেগম</t>
  </si>
  <si>
    <t>মোছাঃ ওহেদা বেগম</t>
  </si>
  <si>
    <t>মোঃ কফিল উদ্দিন</t>
  </si>
  <si>
    <t>মোছাঃ হামিজা বেগম</t>
  </si>
  <si>
    <t>অহিমন নেছা</t>
  </si>
  <si>
    <t>মনির উদ্দীন</t>
  </si>
  <si>
    <t>ছামিয়ন নেছা</t>
  </si>
  <si>
    <t>মহির উদ্দীন</t>
  </si>
  <si>
    <t>মোছাঃ মছলেমা খাতুন</t>
  </si>
  <si>
    <t>কালঠি বিবি</t>
  </si>
  <si>
    <t>মহিদ্দীন সরকার</t>
  </si>
  <si>
    <t>ছুরতন নেছা</t>
  </si>
  <si>
    <t>কিছমতুল্লা সরকার</t>
  </si>
  <si>
    <t>মোছাঃ ফেরোজা বেগম</t>
  </si>
  <si>
    <t>ফরিদ উদ্দীন</t>
  </si>
  <si>
    <t>রবিজন বেগম</t>
  </si>
  <si>
    <t>কানছাই বেগম</t>
  </si>
  <si>
    <t>রফিক মিস্ত্রী</t>
  </si>
  <si>
    <t>দুলু বেগম</t>
  </si>
  <si>
    <t>সাইদা বেগম</t>
  </si>
  <si>
    <t>খাতুন বেগম</t>
  </si>
  <si>
    <t>জহুরুল হক</t>
  </si>
  <si>
    <t>দূর্গা মনি</t>
  </si>
  <si>
    <t>চেতি বালা</t>
  </si>
  <si>
    <t>তরনী কান্ত</t>
  </si>
  <si>
    <t>সরু বালা</t>
  </si>
  <si>
    <t>শ্রীমতি তিনসরী</t>
  </si>
  <si>
    <t>শ্রী আসু চন্দ্র রায়</t>
  </si>
  <si>
    <t>মোছাঃ লুৎফা বানু</t>
  </si>
  <si>
    <t>মোছাঃ ওহেদা বেগম</t>
  </si>
  <si>
    <t>মোঃ আব্দুল লতিফ</t>
  </si>
  <si>
    <t>মোছাঃ হোচনা বানু</t>
  </si>
  <si>
    <t>মোঃ ইসমাইল হোসেন</t>
  </si>
  <si>
    <t>জহিরন</t>
  </si>
  <si>
    <t>ঔসল</t>
  </si>
  <si>
    <t>মোঃ রাবেয়া খাতুন</t>
  </si>
  <si>
    <t>মোঃ ওসমান গনি</t>
  </si>
  <si>
    <t>মোছাঃ আনোয়ারা</t>
  </si>
  <si>
    <t>জরিনা</t>
  </si>
  <si>
    <t>আফাত উদ্দিন</t>
  </si>
  <si>
    <t>শ্রীমতি মালতি রাণী রায়</t>
  </si>
  <si>
    <t>শ্রীমতি অলোকা রাণী রায়</t>
  </si>
  <si>
    <t>শশী মোহন</t>
  </si>
  <si>
    <t>মোছাঃ বেবি</t>
  </si>
  <si>
    <t>মোঃ আব্দুল হামিদ</t>
  </si>
  <si>
    <t>মোছাঃ খতেজা বেগম</t>
  </si>
  <si>
    <t>মোছাঃ সুরতন নেছা</t>
  </si>
  <si>
    <t>ছপর উদ্দিন</t>
  </si>
  <si>
    <t>মোছাঃ ছাবিয়া</t>
  </si>
  <si>
    <t>মোছাঃ মাছিরন</t>
  </si>
  <si>
    <t>মোছাঃ মাইজন নেছা</t>
  </si>
  <si>
    <t>জহিরন বেগম</t>
  </si>
  <si>
    <t>রইছল আলী</t>
  </si>
  <si>
    <t>আহি বেগম</t>
  </si>
  <si>
    <t>নজিবদ্দিন</t>
  </si>
  <si>
    <t>হালি বেগম</t>
  </si>
  <si>
    <t>দুখিয়া</t>
  </si>
  <si>
    <t>মোছাঃ জেলেখা বেগম</t>
  </si>
  <si>
    <t>মোছাঃ ফজিলা খাতুন</t>
  </si>
  <si>
    <t>মোঃ আব্দুল আজিজ</t>
  </si>
  <si>
    <t>শ্রীমতি গীতি বালা</t>
  </si>
  <si>
    <t>মানোবালা</t>
  </si>
  <si>
    <t>বানেশ্বর</t>
  </si>
  <si>
    <t>মোছাঃ হাছিনা বানু</t>
  </si>
  <si>
    <t>মরিয়াম বিবি</t>
  </si>
  <si>
    <t>এয়াকুব আলী</t>
  </si>
  <si>
    <t>সোনা বালা</t>
  </si>
  <si>
    <t>গিরি বালা</t>
  </si>
  <si>
    <t>খেকো চন্দ্র</t>
  </si>
  <si>
    <t>মোছাঃ জরিনা খাতুন</t>
  </si>
  <si>
    <t>মোছাঃ রেজন খাতুন</t>
  </si>
  <si>
    <t>মোঃ মছলেম উদ্দিন</t>
  </si>
  <si>
    <t>মোছাঃ ফেরজা বানু</t>
  </si>
  <si>
    <t>ঝিলমাই</t>
  </si>
  <si>
    <t>কাল্ঠালা</t>
  </si>
  <si>
    <t>মমেনা</t>
  </si>
  <si>
    <t>শরিবুল</t>
  </si>
  <si>
    <t>শ্রীমতি জোস্না বালা</t>
  </si>
  <si>
    <t>শ্রীমতি সন্ধা রানী</t>
  </si>
  <si>
    <t>শ্রী রমনাথ চন্দ্র</t>
  </si>
  <si>
    <t>ছবুরন নেছা</t>
  </si>
  <si>
    <t>সয়মামুন শাহ</t>
  </si>
  <si>
    <t>মর্জিনা বেগম</t>
  </si>
  <si>
    <t>নুরুন নাহার</t>
  </si>
  <si>
    <t>নজির হোসেন সরকার</t>
  </si>
  <si>
    <t>মোছাঃ খাদিজা আক্তার লেবু</t>
  </si>
  <si>
    <t>আমেনা বেগম</t>
  </si>
  <si>
    <t>আমির আলী শাহ্</t>
  </si>
  <si>
    <t>মোছাঃ ইয়ারন নেছা</t>
  </si>
  <si>
    <t>মতিজান নেছা</t>
  </si>
  <si>
    <t>ফজলুল হক</t>
  </si>
  <si>
    <t>মোছাঃ সাহেদা বানু</t>
  </si>
  <si>
    <t>মোছাঃ হামিদা বানু</t>
  </si>
  <si>
    <t>মোঃ কাছুমদ্দীন</t>
  </si>
  <si>
    <t>মোছাঃ সরিফন বেগম</t>
  </si>
  <si>
    <t>মমেনা বেগম</t>
  </si>
  <si>
    <t>তমিজ উদ্দীন</t>
  </si>
  <si>
    <t>মোছাঃ মজিদা বেগম</t>
  </si>
  <si>
    <t>মোছাঃ মর্জিনা</t>
  </si>
  <si>
    <t>মোজাহার আলী</t>
  </si>
  <si>
    <t>মোছাঃ শিল্পী বেগম</t>
  </si>
  <si>
    <t>হাছিনা বেগম</t>
  </si>
  <si>
    <t>আফতাব উদ্দিন</t>
  </si>
  <si>
    <t>শ্রীমতি মশ্বরী</t>
  </si>
  <si>
    <t>অক্ষুড়</t>
  </si>
  <si>
    <t>খগেশ্বর</t>
  </si>
  <si>
    <t>শ্রীমতি চারু বালা দাস</t>
  </si>
  <si>
    <t>শ্রীমতি এনু বালা</t>
  </si>
  <si>
    <t>মনমত সরকার</t>
  </si>
  <si>
    <t>যশদা রাণী</t>
  </si>
  <si>
    <t>পদ্মমনী</t>
  </si>
  <si>
    <t>প্রভাষ চক্রবর্ত্তী</t>
  </si>
  <si>
    <t>মোছাঃ সাইদা বেগম</t>
  </si>
  <si>
    <t>মোছাঃ আলেমা খাতুন</t>
  </si>
  <si>
    <t>মোঃ আব্দুর রশীদ</t>
  </si>
  <si>
    <t>মোছাঃ রেজিয়া খাতুন</t>
  </si>
  <si>
    <t>জোবেদা খাতুন</t>
  </si>
  <si>
    <t>আছাদ্দিন আহমেদ</t>
  </si>
  <si>
    <t>ফুলো</t>
  </si>
  <si>
    <t>লগনী</t>
  </si>
  <si>
    <t>সুকদেব</t>
  </si>
  <si>
    <t>মোছাঃ ময়না বেগম</t>
  </si>
  <si>
    <t>মোছাঃ মাছিরন বেওয়া</t>
  </si>
  <si>
    <t>মোছাঃ হাকিমা খাতুন</t>
  </si>
  <si>
    <t>আব্দুর গফুর</t>
  </si>
  <si>
    <t>মোছাঃ আলেমা বেগম</t>
  </si>
  <si>
    <t>মোঃ আব্দুর জব্বার</t>
  </si>
  <si>
    <t>মোছাঃ নেহার বেগম</t>
  </si>
  <si>
    <t>অছিয়া</t>
  </si>
  <si>
    <t>পোয়াতু</t>
  </si>
  <si>
    <t>শ্রীমতি কৌশলা রাণী</t>
  </si>
  <si>
    <t>মেনোকা</t>
  </si>
  <si>
    <t>ভগিরত</t>
  </si>
  <si>
    <t>মোছাঃ মহছোনা</t>
  </si>
  <si>
    <t>মোঃ খলিল উদ্দিন</t>
  </si>
  <si>
    <t>কাছুয়াণী</t>
  </si>
  <si>
    <t>টগু মোল্যা</t>
  </si>
  <si>
    <t>মোছাঃ রাহেনা বানু</t>
  </si>
  <si>
    <t>হাজেরা খাতুন</t>
  </si>
  <si>
    <t>মোঃ আব্দুর রাজ্জাক</t>
  </si>
  <si>
    <t>মোছাঃ আছমা বেগম</t>
  </si>
  <si>
    <t>ফারাজ</t>
  </si>
  <si>
    <t>পুনমাই</t>
  </si>
  <si>
    <t>সমশের আলী</t>
  </si>
  <si>
    <t>মোছাঃ ছাবেদা বেওয়া</t>
  </si>
  <si>
    <t>জয়নাল আবেদীন</t>
  </si>
  <si>
    <t>শ্রীমতি শুকরানী রায়</t>
  </si>
  <si>
    <t>জজ্ঞেশ্বরী রানী রায়</t>
  </si>
  <si>
    <t>কৃষ্ণ কান্ত রায়</t>
  </si>
  <si>
    <t>মোছাঃ জোসনা বেগম</t>
  </si>
  <si>
    <t>নূরজাহান বেগম</t>
  </si>
  <si>
    <t>আমিজ উদ্দিন</t>
  </si>
  <si>
    <t>মোছাঃ রফিকা বেগম</t>
  </si>
  <si>
    <t>ফরিদা বেগম</t>
  </si>
  <si>
    <t>তছির উদ্দিন</t>
  </si>
  <si>
    <t>মমেনা বেওয়া</t>
  </si>
  <si>
    <t>হাজরা বেগম</t>
  </si>
  <si>
    <t>আব্দুর রাজ্জাক</t>
  </si>
  <si>
    <t>আখিজন বেগম</t>
  </si>
  <si>
    <t>মতিফুল বেগম</t>
  </si>
  <si>
    <t>সেরাজ পাইকার</t>
  </si>
  <si>
    <t>হামিদা খাতুন</t>
  </si>
  <si>
    <t>মোঃ রমজান আলী</t>
  </si>
  <si>
    <t>মোছাঃ মমেনা খাতুন</t>
  </si>
  <si>
    <t>মোছাঃ দুলালী</t>
  </si>
  <si>
    <t>অবদ্দি</t>
  </si>
  <si>
    <t>মোছাঃ সাজেদা বেগম</t>
  </si>
  <si>
    <t>আমীর আলী শাহ</t>
  </si>
  <si>
    <t>সমিরন</t>
  </si>
  <si>
    <t>মোঃ রতনতুল্লা</t>
  </si>
  <si>
    <t>মোছাঃ আক্তারিনা বেগম</t>
  </si>
  <si>
    <t>মরিয়ম নেছা</t>
  </si>
  <si>
    <t>মোছাঃ নাজমা বেগম</t>
  </si>
  <si>
    <t>মোছাঃ আছেরা বেগম</t>
  </si>
  <si>
    <t>মোঃ নজরুল ইসলাম</t>
  </si>
  <si>
    <t>মোছাঃ আছেরা বেগম</t>
  </si>
  <si>
    <t>ছারমালা</t>
  </si>
  <si>
    <t>দরিজ প্রামানিক</t>
  </si>
  <si>
    <t>মোছাঃ রওশনারা বেগম</t>
  </si>
  <si>
    <t>মোছাঃ নুর জাহান</t>
  </si>
  <si>
    <t>বেশারত আলী</t>
  </si>
  <si>
    <t>মহচোনা বেগম</t>
  </si>
  <si>
    <t>করম আলী</t>
  </si>
  <si>
    <t>মোছাঃ মফলেজান বেওয়া</t>
  </si>
  <si>
    <t>সবেজান বেগম</t>
  </si>
  <si>
    <t>মহর কশাই</t>
  </si>
  <si>
    <t>মোছাঃ আকিজা বেগম</t>
  </si>
  <si>
    <t>মোছাঃ জবেদা বেওয়া</t>
  </si>
  <si>
    <t>বেয়াজ উদ্দিন</t>
  </si>
  <si>
    <t>সাজিমদ্দীন</t>
  </si>
  <si>
    <t>মোছাঃ পাতানী</t>
  </si>
  <si>
    <t>মোঃ গফুর আলী</t>
  </si>
  <si>
    <t>মোছাঃ ফুলজাহান বেগম</t>
  </si>
  <si>
    <t>আলেকজন</t>
  </si>
  <si>
    <t>সাজি</t>
  </si>
  <si>
    <t>মোছাঃ ফাতেমা খাতুন</t>
  </si>
  <si>
    <t>মোছাঃ ওলিমা খাতুন</t>
  </si>
  <si>
    <t>আমেনা বেওয়া</t>
  </si>
  <si>
    <t>আশরাফ আলী</t>
  </si>
  <si>
    <t>বাতাসা বেগম</t>
  </si>
  <si>
    <t>মোছাঃ জমিলা</t>
  </si>
  <si>
    <t>মধুমালা</t>
  </si>
  <si>
    <t>মোঃ খছদ্দিন</t>
  </si>
  <si>
    <t>মোছাঃ উমেদা</t>
  </si>
  <si>
    <t>আজিউদ্দীন</t>
  </si>
  <si>
    <t>ফেরদৌসি মোস্তফা</t>
  </si>
  <si>
    <t>ফজিলাতুন্নেছা</t>
  </si>
  <si>
    <t>মোহাম্মদ হোসেন</t>
  </si>
  <si>
    <t>মোছাঃ ছুরাতন বেওয়া</t>
  </si>
  <si>
    <t>সুন্দরবী</t>
  </si>
  <si>
    <t>খোচা মোহাম্মদ</t>
  </si>
  <si>
    <t>শ্রী অলোকা বালা</t>
  </si>
  <si>
    <t>চেল্লি বরোমনি</t>
  </si>
  <si>
    <t>ছত্রিশ বরমন</t>
  </si>
  <si>
    <t>মোছাঃ ফাতেমা বেওয়া</t>
  </si>
  <si>
    <t>হাজেরা বেগম</t>
  </si>
  <si>
    <t>মোছাঃ শাহিদা বেগম</t>
  </si>
  <si>
    <t>মোছাঃ জয়নব বেওয়া</t>
  </si>
  <si>
    <t>রজব আলী প্রামানিক</t>
  </si>
  <si>
    <t>মোছাঃ সখিনা বেগম</t>
  </si>
  <si>
    <t>সইমোন নেছা</t>
  </si>
  <si>
    <t>মীরমন্সি</t>
  </si>
  <si>
    <t>মোছাঃ মনিজা বেগম</t>
  </si>
  <si>
    <t>সহিমা বেগম</t>
  </si>
  <si>
    <t>নালু মিস্ত্রি</t>
  </si>
  <si>
    <t>মোছাঃ মহিমা বেগম</t>
  </si>
  <si>
    <t>মোছাঃ রওসনা খাতুন</t>
  </si>
  <si>
    <t>মোঃ আব্দুল হামিদ</t>
  </si>
  <si>
    <t>শ্রীমতি বনিতা রানী রায়</t>
  </si>
  <si>
    <t>ননী বালা রায়</t>
  </si>
  <si>
    <t>নরেন্দ্র নাথ রায়</t>
  </si>
  <si>
    <t>বুলবুলি খাতুন</t>
  </si>
  <si>
    <t>জব্বার আলী</t>
  </si>
  <si>
    <t>শ্রীমতি বেমলা বর্ম্মনী</t>
  </si>
  <si>
    <t>কামিনী বালা রানী</t>
  </si>
  <si>
    <t>তারিনী কান্ত রায়</t>
  </si>
  <si>
    <t>শ্রীমতি বিশো বালা</t>
  </si>
  <si>
    <t>শ্রীমতি বামনী বালা</t>
  </si>
  <si>
    <t>শ্রী অলকান্ত রায়</t>
  </si>
  <si>
    <t>মোছাঃ মঞ্জুয়ারা</t>
  </si>
  <si>
    <t>নুরুতোন নেছা</t>
  </si>
  <si>
    <t>মোঃ মনজের আলী</t>
  </si>
  <si>
    <t>ওমিছা বেগম</t>
  </si>
  <si>
    <t>আমীর</t>
  </si>
  <si>
    <t>বানেশ্বরী রায়</t>
  </si>
  <si>
    <t>মেনকা রানী</t>
  </si>
  <si>
    <t>নীল কন্ঠ বর্মন</t>
  </si>
  <si>
    <t>মোছাঃ মতিজন নেছা</t>
  </si>
  <si>
    <t>খতেজা বেগম</t>
  </si>
  <si>
    <t>মেহুল্লা</t>
  </si>
  <si>
    <t>শুক বালা রায়</t>
  </si>
  <si>
    <t>শশী মোহন রায়</t>
  </si>
  <si>
    <t>মোছাঃ সাজেদা বেগম</t>
  </si>
  <si>
    <t>মোছাঃ জরিনা খাতুন</t>
  </si>
  <si>
    <t>মোছাঃ রহিমা</t>
  </si>
  <si>
    <t>কফুরুন</t>
  </si>
  <si>
    <t>শাহিমুদ্দিন</t>
  </si>
  <si>
    <t>মোছাঃ ফাতেমা</t>
  </si>
  <si>
    <t>অলিমন</t>
  </si>
  <si>
    <t>আব্দুল</t>
  </si>
  <si>
    <t>মোছাঃ ফেরোজা বেগম</t>
  </si>
  <si>
    <t>আছরাপন বেগম</t>
  </si>
  <si>
    <t>আজমত আলী</t>
  </si>
  <si>
    <t>মোছাঃ আফিজন নেছা</t>
  </si>
  <si>
    <t>মুত মোবারক আলী</t>
  </si>
  <si>
    <t>মোছাঃ নাসিমা বেগম</t>
  </si>
  <si>
    <t>মোছাঃ হাচিনা বেগম</t>
  </si>
  <si>
    <t>হাফিজুর রহমান</t>
  </si>
  <si>
    <t>মোছাঃ মতিজান বেগম</t>
  </si>
  <si>
    <t>গোলেজান বেগম</t>
  </si>
  <si>
    <t>কোবাত আলী</t>
  </si>
  <si>
    <t>কোকিলা রানী</t>
  </si>
  <si>
    <t>ধাদো বর্মনী</t>
  </si>
  <si>
    <t>চিনিরাম রায়</t>
  </si>
  <si>
    <t>মোছাঃ ফুলজান বিবি</t>
  </si>
  <si>
    <t>সেকেন্দার আলী</t>
  </si>
  <si>
    <t>মোছাঃ ছালেহা খাতুন</t>
  </si>
  <si>
    <t>খরকি মাই</t>
  </si>
  <si>
    <t>তেলিপাড়া</t>
  </si>
  <si>
    <t>তামেদ্দিন</t>
  </si>
  <si>
    <t>মোছাঃ আহেদা</t>
  </si>
  <si>
    <t>মোছাঃ এজিয়া</t>
  </si>
  <si>
    <t>আজিমদ্দীন</t>
  </si>
  <si>
    <t>মোছাঃ আহেলা বেগম</t>
  </si>
  <si>
    <t>ওজিরন বেগম</t>
  </si>
  <si>
    <t>কাছু কোরানি</t>
  </si>
  <si>
    <t>মোছাঃ অফিনা খাতুন</t>
  </si>
  <si>
    <t>মোঃ নাজিমদ্দিন</t>
  </si>
  <si>
    <t>মোছাঃ ময়মেনা বেগম</t>
  </si>
  <si>
    <t>মোছাঃ খরকী বেগম</t>
  </si>
  <si>
    <t>মাহমোদ আলী</t>
  </si>
  <si>
    <t>শ্রীমতি ফুলমনি</t>
  </si>
  <si>
    <t>রুক্ষিয়া</t>
  </si>
  <si>
    <t>শ্রী রাম প্রসাদ</t>
  </si>
  <si>
    <t>মহুবার রহমান</t>
  </si>
  <si>
    <t>শ্রীমতি সন্ধ্যা রানী রায়</t>
  </si>
  <si>
    <t>সুশিলা রানী রায়</t>
  </si>
  <si>
    <t>গিরিশ চন্দ্র রায়</t>
  </si>
  <si>
    <t>মোছাঃ জোবেদা খাতুন</t>
  </si>
  <si>
    <t>আছমা খাতুন</t>
  </si>
  <si>
    <t>আমির আলী</t>
  </si>
  <si>
    <t>সাজিরন নেছা</t>
  </si>
  <si>
    <t>আকবর আলী</t>
  </si>
  <si>
    <t>জাহানারা বেগম</t>
  </si>
  <si>
    <t>সজীব</t>
  </si>
  <si>
    <t>মোছাঃ রুবি বেগম</t>
  </si>
  <si>
    <t>বেলায়েত হোসেন</t>
  </si>
  <si>
    <t>মোছাঃ ছাবিয়া বেগম</t>
  </si>
  <si>
    <t>শহির উদ্দিন</t>
  </si>
  <si>
    <t>শ্রীমতি সন্ধ্যা রাণী</t>
  </si>
  <si>
    <t>মালতী</t>
  </si>
  <si>
    <t>দীন নাথ</t>
  </si>
  <si>
    <t>বিউটি বেগম</t>
  </si>
  <si>
    <t>হামিলা বেগম</t>
  </si>
  <si>
    <t>তফিজ উদ্দিন</t>
  </si>
  <si>
    <t>মোছাঃ ছাবিলা বেগম</t>
  </si>
  <si>
    <t>জরিনোশ</t>
  </si>
  <si>
    <t>মোছাঃ নাজমীন আফরোজ</t>
  </si>
  <si>
    <t>মন্নুজান</t>
  </si>
  <si>
    <t>মোঃ আব্দুস সামাদ</t>
  </si>
  <si>
    <t>মোছাঃ ফুলন</t>
  </si>
  <si>
    <t>আলেকজান</t>
  </si>
  <si>
    <t>খুরকু ইসলাম</t>
  </si>
  <si>
    <t>শ্রীমতি কানোন বালা রায়</t>
  </si>
  <si>
    <t>শ্রীমতি রেনু বালা রায়</t>
  </si>
  <si>
    <t>উপেন্দ্র নাথ রায়</t>
  </si>
  <si>
    <t>মোছাঃ মফে বেগম</t>
  </si>
  <si>
    <t>আব্দুল হামিদ</t>
  </si>
  <si>
    <t>শ্রীমতি সূমীত্রা রানী</t>
  </si>
  <si>
    <t>লক্ষী বালা</t>
  </si>
  <si>
    <t>প্রশ্ন চন্দ্র</t>
  </si>
  <si>
    <t>শ্রীমতি ফুলমালা</t>
  </si>
  <si>
    <t>শ্রী সুমন্ত দাস</t>
  </si>
  <si>
    <t>নখিনা</t>
  </si>
  <si>
    <t>ফয়জদ্দিন</t>
  </si>
  <si>
    <t>মোছাঃ আবিয়া খাতুন</t>
  </si>
  <si>
    <t>কাচুয়ানী</t>
  </si>
  <si>
    <t>শহর আলী</t>
  </si>
  <si>
    <t>মোছাঃ মোর্সেদা</t>
  </si>
  <si>
    <t>মোছাঃ মোছলেমা</t>
  </si>
  <si>
    <t>মোঃ ফজলার রহমান</t>
  </si>
  <si>
    <t>মোছাঃ জাহেদা খাতুন</t>
  </si>
  <si>
    <t>শমিরন</t>
  </si>
  <si>
    <t>মোছাঃ খতেজা</t>
  </si>
  <si>
    <t>মোছাঃ মালেকা বেগম</t>
  </si>
  <si>
    <t>ফাতেমা বেগম</t>
  </si>
  <si>
    <t>চয়েনউল্লাহ</t>
  </si>
  <si>
    <t>মোছাঃ বাচ্চানী</t>
  </si>
  <si>
    <t>অমির উদ্দীন</t>
  </si>
  <si>
    <t>মোছাঃ আয়সা বেগম</t>
  </si>
  <si>
    <t>মোছাঃ কাজল বেগম</t>
  </si>
  <si>
    <t>নমির উদ্দীন</t>
  </si>
  <si>
    <t>শ্রীমতি পারুল বালা</t>
  </si>
  <si>
    <t>শ্রীমতি গীতা রানী</t>
  </si>
  <si>
    <t>জতিন রায়</t>
  </si>
  <si>
    <t>মোছাঃ জাহেদা</t>
  </si>
  <si>
    <t>অসিরত আলী</t>
  </si>
  <si>
    <t>মোছাঃ মহিতন নেছা</t>
  </si>
  <si>
    <t>মতিজন নেছা</t>
  </si>
  <si>
    <t>হারেজ উদ্দীন</t>
  </si>
  <si>
    <t>শ্রীমতি সবেদা বালা</t>
  </si>
  <si>
    <t>শ্রীমতি কুমোদিনী বালা</t>
  </si>
  <si>
    <t>ধীরেন্দ্র নাথ রায়</t>
  </si>
  <si>
    <t>শ্রীমতি রেনু বালা</t>
  </si>
  <si>
    <t>প্রমিলা রাণী</t>
  </si>
  <si>
    <t>গীন্ধনাথ শীল</t>
  </si>
  <si>
    <t>মোছাঃ অছিরন বেগম</t>
  </si>
  <si>
    <t>মোঃ বদর উদ্দীন</t>
  </si>
  <si>
    <t>মোছাঃ ফুলমতি বেগম</t>
  </si>
  <si>
    <t>চুনকু রহমান</t>
  </si>
  <si>
    <t>মোছাঃ আবিয়া</t>
  </si>
  <si>
    <t>অছিমদ্দীন</t>
  </si>
  <si>
    <t>মোছাঃ জোসনা বেগম</t>
  </si>
  <si>
    <t>মোছাঃ আয়মেনা বেওয়া</t>
  </si>
  <si>
    <t>মোঃ আলা উদ্দিন</t>
  </si>
  <si>
    <t>মন্ডলপাড়া,</t>
  </si>
  <si>
    <t>মোছাঃ জেলেখা বেগম</t>
  </si>
  <si>
    <t>বুলবুলী বেগম</t>
  </si>
  <si>
    <t>শমসের আলী</t>
  </si>
  <si>
    <t>সুর জাহান বেগম</t>
  </si>
  <si>
    <t>নিয়ামত আলী</t>
  </si>
  <si>
    <t>মোছাঃ হালিমা বেগম</t>
  </si>
  <si>
    <t>খয়ের উদ্দিন</t>
  </si>
  <si>
    <t>মোছাঃ নছিরন</t>
  </si>
  <si>
    <t>গফুর</t>
  </si>
  <si>
    <t>মন্জুয়ারা বেগম</t>
  </si>
  <si>
    <t>মমতাজ বেগম</t>
  </si>
  <si>
    <t>মসলেম উদ্দিন</t>
  </si>
  <si>
    <t>মোছাঃ জহিরন বেগম</t>
  </si>
  <si>
    <t>কছিম উদ্দীন</t>
  </si>
  <si>
    <t>মেনকা বালা</t>
  </si>
  <si>
    <t>চন্চি বালা</t>
  </si>
  <si>
    <t>ত্রৈলক্ষ শীল</t>
  </si>
  <si>
    <t>মোছাঃ খালেদা বেগম</t>
  </si>
  <si>
    <t>মোছাঃ মরিয়ম নেছা</t>
  </si>
  <si>
    <t>মোছাঃ রহিমা খাতুন</t>
  </si>
  <si>
    <t>উম্মে মকতম</t>
  </si>
  <si>
    <t>মোঃ এমরান আলী</t>
  </si>
  <si>
    <t>মোছাঃ সুফিয়া বেগম</t>
  </si>
  <si>
    <t>আহেদা খাতুন</t>
  </si>
  <si>
    <t>মোছাঃ শামীমা আক্তার শিমু</t>
  </si>
  <si>
    <t>মোছাঃ জমিলা খাতুন</t>
  </si>
  <si>
    <t>কেতাব আলী</t>
  </si>
  <si>
    <t>মোছাঃ মনোয়ারা বেগম</t>
  </si>
  <si>
    <t>মোকতার হোসেন</t>
  </si>
  <si>
    <t>মোঃ তাজির উদ্দীন</t>
  </si>
  <si>
    <t>মোছাঃ ফরিদা বেগম</t>
  </si>
  <si>
    <t>মোছাঃ মহিমা বিবি</t>
  </si>
  <si>
    <t>মোঃ ফজির উদ্দীন</t>
  </si>
  <si>
    <t>মোছাঃ জোসনা</t>
  </si>
  <si>
    <t>মোছাঃ আবেদা বেগম</t>
  </si>
  <si>
    <t>মোঃ আব্দুল জব্বার</t>
  </si>
  <si>
    <t>মোছাঃ আমিনা</t>
  </si>
  <si>
    <t>মোছাঃ সবেজান বেগম</t>
  </si>
  <si>
    <t>মোঃ অফুর আলী</t>
  </si>
  <si>
    <t>মোছাঃ আছিরন বিবি</t>
  </si>
  <si>
    <t>ছফিয়া বেগম</t>
  </si>
  <si>
    <t>মোছাঃ মোসলেমা</t>
  </si>
  <si>
    <t>মোছাঃ রোকেয়া</t>
  </si>
  <si>
    <t>মোঃ মনির হোসেন</t>
  </si>
  <si>
    <t>মোছাঃ মহছিদা বেগম</t>
  </si>
  <si>
    <t>মোছাঃ শোবেজান</t>
  </si>
  <si>
    <t>আবু বকর সিদ্দীক</t>
  </si>
  <si>
    <t>মোছাঃ রমিচা খাতুন</t>
  </si>
  <si>
    <t>হাজী রফিক</t>
  </si>
  <si>
    <t>মোছাঃ আলেকজান বেওয়া</t>
  </si>
  <si>
    <t>রহিমা খাতুন</t>
  </si>
  <si>
    <t>মোছাঃ শাহানা</t>
  </si>
  <si>
    <t>মোছাঃ মনোয়ারা</t>
  </si>
  <si>
    <t>মোঃ নুরুল হক</t>
  </si>
  <si>
    <t>উত্তর পলাশবাড়ী,</t>
  </si>
  <si>
    <t>‌মোছাঃ রেজিয়া বেগম</t>
  </si>
  <si>
    <t>জসির উদ্দিন</t>
  </si>
  <si>
    <t>শ্রীমতি আশো বালা</t>
  </si>
  <si>
    <t>শ্রীমতি কাদোবালা</t>
  </si>
  <si>
    <t>উপেন চন্দ্র</t>
  </si>
  <si>
    <t>মোছাঃ রেহানা বেগম</t>
  </si>
  <si>
    <t>মোছাঃ জাহেদা বেগম</t>
  </si>
  <si>
    <t>মোঃ আব্দুল</t>
  </si>
  <si>
    <t>ছালেমা</t>
  </si>
  <si>
    <t>মেতাব উদ্দিন</t>
  </si>
  <si>
    <t>মোছাঃ মহচনা বেগম</t>
  </si>
  <si>
    <t>কাছু</t>
  </si>
  <si>
    <t>মোছাঃ আহেদা বেগম</t>
  </si>
  <si>
    <t>ফুলমতী</t>
  </si>
  <si>
    <t>জোনাব আলী</t>
  </si>
  <si>
    <t>মোছাঃ সুরজাহান</t>
  </si>
  <si>
    <t>তরিছন বেগম</t>
  </si>
  <si>
    <t>তছির উদ্দীন</t>
  </si>
  <si>
    <t>মোছাঃ মফিজন বেগম</t>
  </si>
  <si>
    <t>মোঃ ওছিমদ্দিন</t>
  </si>
  <si>
    <t>মোছাঃ জামিনা</t>
  </si>
  <si>
    <t>ফতেমা খাতুন</t>
  </si>
  <si>
    <t>মোঃ আফাজ উদ্দিন</t>
  </si>
  <si>
    <t>মোছাঃ ছাবিয়া</t>
  </si>
  <si>
    <t>মোছাঃ আতিমন</t>
  </si>
  <si>
    <t>মোছাঃ মফিজা বেগম</t>
  </si>
  <si>
    <t>মোছাঃ রাবেয়া</t>
  </si>
  <si>
    <t>মোঃ ফরমদ্দীন</t>
  </si>
  <si>
    <t>শ্রীমতি রিনা রানী</t>
  </si>
  <si>
    <t>শ্রী ওপেন চন্দ্র</t>
  </si>
  <si>
    <t>মোছাঃ জেলেখা খাতুন</t>
  </si>
  <si>
    <t>মোছাঃ আসমা বেগম</t>
  </si>
  <si>
    <t>মোঃ আজিজুল হক</t>
  </si>
  <si>
    <t>চক গোবিন্দ</t>
  </si>
  <si>
    <t>মোছাঃ আর্জিনা</t>
  </si>
  <si>
    <t>মোছাঃ রেজিয়া বেগম</t>
  </si>
  <si>
    <t>জাইফন</t>
  </si>
  <si>
    <t>আব্দুল গফুর</t>
  </si>
  <si>
    <t>মোছাঃ সম্পা খাতুন</t>
  </si>
  <si>
    <t>মোছাঃ তছলিমা খাতুন</t>
  </si>
  <si>
    <t>মোঃ শওকত আলী</t>
  </si>
  <si>
    <t>ঝলমলি</t>
  </si>
  <si>
    <t>মোছাঃ নুর বানু</t>
  </si>
  <si>
    <t>মোছাঃ মতিজান নেছা</t>
  </si>
  <si>
    <t>মোছাঃ ছালমা বেগম</t>
  </si>
  <si>
    <t>উম্মে কুলসুম</t>
  </si>
  <si>
    <t>মোঃ আব্দুর রহমান</t>
  </si>
  <si>
    <t>মিনা রানী</t>
  </si>
  <si>
    <t>নমিতা রানী</t>
  </si>
  <si>
    <t>অমিত্ত রায়</t>
  </si>
  <si>
    <t>শ্রীমতি ফজি রানী</t>
  </si>
  <si>
    <t>লক্ষী রানী</t>
  </si>
  <si>
    <t>অভয় চন্দ্র</t>
  </si>
  <si>
    <t>মোছাঃ রাহেলা বেগম</t>
  </si>
  <si>
    <t>মোছাঃ জরিনা</t>
  </si>
  <si>
    <t>নুর বানু বেগম</t>
  </si>
  <si>
    <t>মোছাঃ শরীফা বেগম</t>
  </si>
  <si>
    <t>মোঃ ছপির উদ্দিন</t>
  </si>
  <si>
    <t>মোছাঃ আয়শা বেগম</t>
  </si>
  <si>
    <t>সুফিয়া</t>
  </si>
  <si>
    <t>ফজর আলী</t>
  </si>
  <si>
    <t>মোছাঃ সেলিনা খাতুন</t>
  </si>
  <si>
    <t>মোছাঃ মহসনা</t>
  </si>
  <si>
    <t>মোঃ আলীমদ্দীন</t>
  </si>
  <si>
    <t>মোছাঃ জাহিমা খাতুন</t>
  </si>
  <si>
    <t>মোঃ ওয়াজেদ আলী</t>
  </si>
  <si>
    <t>মোছাঃ রাহেনা বানু</t>
  </si>
  <si>
    <t>মোছাঃ মমেনা</t>
  </si>
  <si>
    <t>মোঃ ফজর আলী</t>
  </si>
  <si>
    <t>আব্দুল মজিদ</t>
  </si>
  <si>
    <t>মোছাঃ আছিয়া বেওয়া</t>
  </si>
  <si>
    <t>কবির হোসেন মিয়া</t>
  </si>
  <si>
    <t>মোছাঃ লুৎফা খাতুন</t>
  </si>
  <si>
    <t>রজব আলী</t>
  </si>
  <si>
    <t>মোছাঃ আরবীনা বেগম</t>
  </si>
  <si>
    <t>অমির উদ্দিন</t>
  </si>
  <si>
    <t>মোছাঃ আবিদা বেগম</t>
  </si>
  <si>
    <t>মোছাঃ হামিদা বেগম</t>
  </si>
  <si>
    <t>শওকত আলী</t>
  </si>
  <si>
    <t>বশির উদ্দিন</t>
  </si>
  <si>
    <t>মোছাঃ রমেছা বেগম</t>
  </si>
  <si>
    <t>মছিরন</t>
  </si>
  <si>
    <t>রহিমদ্দিন</t>
  </si>
  <si>
    <t>মোছাঃ জুলেখা বেগম</t>
  </si>
  <si>
    <t>মহুরোন</t>
  </si>
  <si>
    <t>খিদির আলী</t>
  </si>
  <si>
    <t>মোছাঃ ফুলজান বেগম</t>
  </si>
  <si>
    <t>রহমত আলী</t>
  </si>
  <si>
    <t>মোছাঃ মর্জিনা বেগম</t>
  </si>
  <si>
    <t>মোঃ মজনু</t>
  </si>
  <si>
    <t>মোছাঃ জহিমা খাতুন</t>
  </si>
  <si>
    <t>মফুর আলী</t>
  </si>
  <si>
    <t>মোছাঃ রীতা বেগম</t>
  </si>
  <si>
    <t>মোঃ মনোয়ার হোসেন চৌধুরী</t>
  </si>
  <si>
    <t>মোছাঃ আম্মাজন বেগম</t>
  </si>
  <si>
    <t>মোছাঃ রশীদা বেগম</t>
  </si>
  <si>
    <t>মোঃ আব্দুল মান্নান সরকার</t>
  </si>
  <si>
    <t>মোছাঃ মেহের নেগার</t>
  </si>
  <si>
    <t>জবে</t>
  </si>
  <si>
    <t>মোছাঃ আতিমন</t>
  </si>
  <si>
    <t>করিমন</t>
  </si>
  <si>
    <t>মোছাঃ শাপলা বেগম</t>
  </si>
  <si>
    <t>মোছাঃ শাহানাজ বেগম</t>
  </si>
  <si>
    <t>মোঃ বাবলু</t>
  </si>
  <si>
    <t>মোছাঃ হাজেরা বেগম</t>
  </si>
  <si>
    <t>তজ ফকির</t>
  </si>
  <si>
    <t>মোছাঃ মমিজা বেগম</t>
  </si>
  <si>
    <t>মোছাঃ মফেজা খাতুন</t>
  </si>
  <si>
    <t>মাজিদা</t>
  </si>
  <si>
    <t>আনিছ উদ্দিন</t>
  </si>
  <si>
    <t>মোছাঃ জাহেদা খাতুন</t>
  </si>
  <si>
    <t>মোঃ অছিমদ্দিন</t>
  </si>
  <si>
    <t>মোছাঃ সুলতানা বেগম</t>
  </si>
  <si>
    <t>রমিলা বেগম</t>
  </si>
  <si>
    <t>সুলতান মিয়া</t>
  </si>
  <si>
    <t>মোঃ যাবর আলী</t>
  </si>
  <si>
    <t>মোছাঃ জামিনা খাতুন</t>
  </si>
  <si>
    <t>লতিজন নেছা</t>
  </si>
  <si>
    <t>তমিজ উদ্দিন</t>
  </si>
  <si>
    <t>জমিছা বেগম</t>
  </si>
  <si>
    <t>আকালু শাহ</t>
  </si>
  <si>
    <t>মোছাঃ বুলবুলি</t>
  </si>
  <si>
    <t>বুন্দিয়া</t>
  </si>
  <si>
    <t>মোছাঃ আসমা বেগম</t>
  </si>
  <si>
    <t>মোছাঃ ছায়রা</t>
  </si>
  <si>
    <t>মোছাঃ জীবন নেহার</t>
  </si>
  <si>
    <t>মোছাঃ সাহিদা বেগম</t>
  </si>
  <si>
    <t>ছকিনা</t>
  </si>
  <si>
    <t>আজি পন্ডিত</t>
  </si>
  <si>
    <t>মোছাঃ নুর নেহার</t>
  </si>
  <si>
    <t>শসী বেগম</t>
  </si>
  <si>
    <t>শাহমত আলী</t>
  </si>
  <si>
    <t>মোছাঃ নারবিনা</t>
  </si>
  <si>
    <t>মোছাঃ ফাতেমা</t>
  </si>
  <si>
    <t>বছির আলী</t>
  </si>
  <si>
    <t>মোছাঃ সুরজাহান বেগম</t>
  </si>
  <si>
    <t>মোছাঃ আছিয়া বেগম</t>
  </si>
  <si>
    <t>আজিমদ্দীন আলী</t>
  </si>
  <si>
    <t>মোছাঃ সালেহা</t>
  </si>
  <si>
    <t>নাছিমা</t>
  </si>
  <si>
    <t>কানচিয়া</t>
  </si>
  <si>
    <t>জিন্নাহ বেগম</t>
  </si>
  <si>
    <t>মোছাঃ রুবি</t>
  </si>
  <si>
    <t>রোজিফা</t>
  </si>
  <si>
    <t>মনির হোসেন</t>
  </si>
  <si>
    <t>মোছাঃ হাছিনা</t>
  </si>
  <si>
    <t>শ্রীমতি জামিনী রায়</t>
  </si>
  <si>
    <t>শ্রীমতি পরবালা রানী রায়</t>
  </si>
  <si>
    <t>খগেশ্বর রায়</t>
  </si>
  <si>
    <t>শ্রীমতি মায়া রানী রায়</t>
  </si>
  <si>
    <t>শ্রীমতি গুন্ডরী বালা রায়</t>
  </si>
  <si>
    <t>সতীশ চন্দ্র রায়</t>
  </si>
  <si>
    <t>শ্রীমতি অঞ্জনা রানী</t>
  </si>
  <si>
    <t>শ্রীমতি আদিকা রানী</t>
  </si>
  <si>
    <t>শ্রী ভবানি</t>
  </si>
  <si>
    <t>সুরবালা</t>
  </si>
  <si>
    <t>সব্বেশ্বর</t>
  </si>
  <si>
    <t>শ্রীমতি জোসনা বালা</t>
  </si>
  <si>
    <t>শ্রীমতি হীরোমনি</t>
  </si>
  <si>
    <t>রম্ভীক চন্দ্র</t>
  </si>
  <si>
    <t>সুমিত্রা রাণী</t>
  </si>
  <si>
    <t>সরলা বালা</t>
  </si>
  <si>
    <t>নরেন্দ্র নাথ বিশ্বাস</t>
  </si>
  <si>
    <t>শ্রীমতি সিন্দু রাণী সরকার</t>
  </si>
  <si>
    <t>শ্রীমতি সরলা বালা</t>
  </si>
  <si>
    <t>অনাথ চন্দ্র সরকার</t>
  </si>
  <si>
    <t>জয়ন্তী রাণী</t>
  </si>
  <si>
    <t>সমবালা রাণী</t>
  </si>
  <si>
    <t>কিনু রাম</t>
  </si>
  <si>
    <t>শ্রীমতি শান্তি রানী</t>
  </si>
  <si>
    <t>হেমবালা রানী</t>
  </si>
  <si>
    <t>আতিশা রায়</t>
  </si>
  <si>
    <t>শ্রীমতি চম্পা রাণী</t>
  </si>
  <si>
    <t>ফুলসরি</t>
  </si>
  <si>
    <t>তারা কান্ত</t>
  </si>
  <si>
    <t>বুনছুকি</t>
  </si>
  <si>
    <t>শ্রীমতি মিনা রানী চক্রবর্তী</t>
  </si>
  <si>
    <t>ননী বালা</t>
  </si>
  <si>
    <t>নরেন চক্রবর্ত্তী</t>
  </si>
  <si>
    <t>শ্রীমতি সুকো রানী</t>
  </si>
  <si>
    <t>তরুবালা</t>
  </si>
  <si>
    <t>পনোচন্দ্র</t>
  </si>
  <si>
    <t>শ্রীমতি মিনতী রানী</t>
  </si>
  <si>
    <t>অনিতা রানী</t>
  </si>
  <si>
    <t>বিশ্বনাথ রায়</t>
  </si>
  <si>
    <t>হরিদাসী</t>
  </si>
  <si>
    <t>জামনী বালা</t>
  </si>
  <si>
    <t>মনভোগ</t>
  </si>
  <si>
    <t>শ্রীমতি বিনো রানী</t>
  </si>
  <si>
    <t>শ্রীমতি পদ্ম রানী</t>
  </si>
  <si>
    <t>শ্রী প্রোফুল্ল্য চন্দ্র</t>
  </si>
  <si>
    <t>শ্রীমতি কৌশলা রানী সরকার</t>
  </si>
  <si>
    <t>জ্ঞানো বালা</t>
  </si>
  <si>
    <t>বাতাসু</t>
  </si>
  <si>
    <t>চিনু</t>
  </si>
  <si>
    <t>তারামনি</t>
  </si>
  <si>
    <t>ভগিরত দাশ</t>
  </si>
  <si>
    <t>রেহানা বেগম</t>
  </si>
  <si>
    <t>আনোয়ারা বেগম</t>
  </si>
  <si>
    <t>রওজব আলী</t>
  </si>
  <si>
    <t>মোছাঃ ছুরুতন বেগম</t>
  </si>
  <si>
    <t>জাহেদা খাতুন</t>
  </si>
  <si>
    <t>মোঃ তছির</t>
  </si>
  <si>
    <t>মোছাঃ বিলকিছ বানু</t>
  </si>
  <si>
    <t>মোঃ বদিউজ্জামান</t>
  </si>
  <si>
    <t>মোছাঃ খয়রন নেছা</t>
  </si>
  <si>
    <t>খতি বদ্দিন‌</t>
  </si>
  <si>
    <t>মোছাঃ রাহেনা বেগম</t>
  </si>
  <si>
    <t>মোছাঃ আকিজা বেগম</t>
  </si>
  <si>
    <t>মোঃ আইয়ুব আলী</t>
  </si>
  <si>
    <t>মোছাঃ আসেমা খাতুন</t>
  </si>
  <si>
    <t>মোঃ আনছার আলী</t>
  </si>
  <si>
    <t>মোছাঃ চকো বেগম</t>
  </si>
  <si>
    <t>অহির উদ্দিন</t>
  </si>
  <si>
    <t>মোছাঃ সহিদা খাতুন</t>
  </si>
  <si>
    <t>ছলিম উদ্দিন</t>
  </si>
  <si>
    <t>মোছাঃ আবেদা খাতুন</t>
  </si>
  <si>
    <t>মোছাঃ গোলে আরা</t>
  </si>
  <si>
    <t>মোঃ আফজাল মন্ডল</t>
  </si>
  <si>
    <t>মোছাঃ মহিমা খাতুন</t>
  </si>
  <si>
    <t>বুন চুকি</t>
  </si>
  <si>
    <t>বগোতুল্যা</t>
  </si>
  <si>
    <t>মোছাঃ ছামিনা</t>
  </si>
  <si>
    <t>মোছাঃ হাজেরা</t>
  </si>
  <si>
    <t>সমে</t>
  </si>
  <si>
    <t>মোছাঃ লাইলী</t>
  </si>
  <si>
    <t>ওমিচা</t>
  </si>
  <si>
    <t>আতাবদ্দিন</t>
  </si>
  <si>
    <t>মোছাঃ ফুলজান</t>
  </si>
  <si>
    <t>গোফুরন</t>
  </si>
  <si>
    <t>জসমত</t>
  </si>
  <si>
    <t>মোঃ কাছিমদ্দীন</t>
  </si>
  <si>
    <t>মোছাঃ আলেয়া খাতুন</t>
  </si>
  <si>
    <t>ঝলকি</t>
  </si>
  <si>
    <t>কফুদ্দি</t>
  </si>
  <si>
    <t>মোছাঃ আমিনা খাতুন</t>
  </si>
  <si>
    <t>আজিম উদ্দিন</t>
  </si>
  <si>
    <t>মোছাঃ আরজিনা খাতুন</t>
  </si>
  <si>
    <t>মোছাঃ আলেয়া বেগম</t>
  </si>
  <si>
    <t>মোঃ আব্দুল করিম</t>
  </si>
  <si>
    <t>মোছাঃ আর্জিনা বেগম</t>
  </si>
  <si>
    <t>ওসমান গনি</t>
  </si>
  <si>
    <t>রাহেলা খাতুন</t>
  </si>
  <si>
    <t>মনির উদ্দিন</t>
  </si>
  <si>
    <t>মোছাঃ মন্নুজান বেগম</t>
  </si>
  <si>
    <t>মোছাঃ রাজিয়া বেগম</t>
  </si>
  <si>
    <t>মকবুল হোসেন</t>
  </si>
  <si>
    <t>মোছাঃ আমেনোন বেগম</t>
  </si>
  <si>
    <t>মোঃ অছিরমদ্দিন</t>
  </si>
  <si>
    <t>মোছাঃ রেনু বেগম</t>
  </si>
  <si>
    <t>মোছাঃ জাহানারা বেগম</t>
  </si>
  <si>
    <t>মোঃ মজুনু চৌধুরী</t>
  </si>
  <si>
    <t>মোছাঃ রোজিনা খাতুন</t>
  </si>
  <si>
    <t>মোছাঃ সালমা খাতুন</t>
  </si>
  <si>
    <t>মোঃ আজিজার শেখ</t>
  </si>
  <si>
    <t>মোছাঃ মহাশিনা খাতুন</t>
  </si>
  <si>
    <t>মোছাঃ কছিরোন বেওয়া</t>
  </si>
  <si>
    <t>মোঃ হাছান আলী</t>
  </si>
  <si>
    <t>মোছাঃ রমিচা বেগম</t>
  </si>
  <si>
    <t>মোছাঃ হাসিনা বানু</t>
  </si>
  <si>
    <t>শানা বানু</t>
  </si>
  <si>
    <t>আমিনুল হক‌</t>
  </si>
  <si>
    <t>শুজাহান</t>
  </si>
  <si>
    <t>হবি</t>
  </si>
  <si>
    <t>মোছাঃ নেহার</t>
  </si>
  <si>
    <t>মোছাঃ সুফিয়া</t>
  </si>
  <si>
    <t>নজির হোসেন</t>
  </si>
  <si>
    <t>মোছাঃ বানু</t>
  </si>
  <si>
    <t>মোঃ আইজার রহমান</t>
  </si>
  <si>
    <t>মোছাঃ মোসলেমা বেগম</t>
  </si>
  <si>
    <t>মোছাঃ আনজেমা খাতুন</t>
  </si>
  <si>
    <t>মোছাঃ তফিজন নেছা</t>
  </si>
  <si>
    <t>মোছাঃ শরিফন</t>
  </si>
  <si>
    <t>মফুর উদ্দীন</t>
  </si>
  <si>
    <t>মোছাঃ লাবলী</t>
  </si>
  <si>
    <t>মোঃ নজরুল ইসলাম</t>
  </si>
  <si>
    <t>মোছাঃ অজিফা খাতুন</t>
  </si>
  <si>
    <t>তহমিনা খাতুন</t>
  </si>
  <si>
    <t>ছুরদ্দিন</t>
  </si>
  <si>
    <t>শ্রীমতি গীতা বালা</t>
  </si>
  <si>
    <t>শ্রীমতি গিরি বালা</t>
  </si>
  <si>
    <t>মন ভোলা</t>
  </si>
  <si>
    <t>শ্রীমতি পড়না রানী</t>
  </si>
  <si>
    <t>সুমিত্রা বালা</t>
  </si>
  <si>
    <t>কালিয়া কান্ত রায়</t>
  </si>
  <si>
    <t>শ্রীমতি অনিতা বালা</t>
  </si>
  <si>
    <t>শ্রীমতি পঞ্চ বালা</t>
  </si>
  <si>
    <t>শ্রী আইতালু চন্দ্র</t>
  </si>
  <si>
    <t>শ্রীমতি চন্দনা রানী</t>
  </si>
  <si>
    <t>শ্রী জোস্না রানী</t>
  </si>
  <si>
    <t>শ্রী ধীরেন</t>
  </si>
  <si>
    <t>মোছাঃ মোর্জিনা খাতুন</t>
  </si>
  <si>
    <t>ফূলমাই</t>
  </si>
  <si>
    <t>মোছাঃ মরিয়ম খাতুন</t>
  </si>
  <si>
    <t>রশিদা</t>
  </si>
  <si>
    <t>মজিবর রহমান</t>
  </si>
  <si>
    <t>আফলা খাতুন</t>
  </si>
  <si>
    <t>আলিম উদ্দিন সরকার</t>
  </si>
  <si>
    <t>মোছাঃ লাইলি বেগম</t>
  </si>
  <si>
    <t>মজিদা খাতুন</t>
  </si>
  <si>
    <t>গাজী রহমান</t>
  </si>
  <si>
    <t>জাহেদা</t>
  </si>
  <si>
    <t>আজিম</t>
  </si>
  <si>
    <t>ছকিনা বেওয়া</t>
  </si>
  <si>
    <t>আহামদ্দি</t>
  </si>
  <si>
    <t>শ্রী সরু বালা</t>
  </si>
  <si>
    <t>জসোদা</t>
  </si>
  <si>
    <t>কালঠু</t>
  </si>
  <si>
    <t>শ্রীমতি গৌরী বালা</t>
  </si>
  <si>
    <t>গোপিলা</t>
  </si>
  <si>
    <t>শ্রী গঙ্গাঁ</t>
  </si>
  <si>
    <t>শ্রীমতি তুলো বালা</t>
  </si>
  <si>
    <t>শ্রীমতি মনিবালা</t>
  </si>
  <si>
    <t>শ্রী দিবেন চন্দ্র</t>
  </si>
  <si>
    <t>কুলছুম</t>
  </si>
  <si>
    <t>মোছাঃ আঞ্জুয়ারা বেগম</t>
  </si>
  <si>
    <t>মোঃ মহির উদ্দীন</t>
  </si>
  <si>
    <t>মোছাঃ রোবেয়া</t>
  </si>
  <si>
    <t>মোছাঃ ছায়রা বানু</t>
  </si>
  <si>
    <t>অববেল</t>
  </si>
  <si>
    <t>শ্রী শান্তি বালা</t>
  </si>
  <si>
    <t>পাতলী শিল্পী</t>
  </si>
  <si>
    <t>কমলা চন্দ্র</t>
  </si>
  <si>
    <t>মোছাঃ মমিনা বেগম</t>
  </si>
  <si>
    <t>মমতাজ আলী</t>
  </si>
  <si>
    <t>মোছাঃ ছাবিনা খাতুন</t>
  </si>
  <si>
    <t>মোছাঃ নেহার</t>
  </si>
  <si>
    <t>ওজাই আলী</t>
  </si>
  <si>
    <t>মোছাঃ রাশেদা বেগম</t>
  </si>
  <si>
    <t>মোছাঃ রহিমা খাতুন</t>
  </si>
  <si>
    <t>মোছাঃ লিপি বেগম</t>
  </si>
  <si>
    <t>মনোয়ারা বেগম</t>
  </si>
  <si>
    <t>মকবুল হোসেন</t>
  </si>
  <si>
    <t>মোছাঃ নাদিরা বেগম</t>
  </si>
  <si>
    <t>রজব আলী শাহ</t>
  </si>
  <si>
    <t>গ্রামঃ ফতেজংপুর</t>
  </si>
  <si>
    <t>মোছাঃ ছবিতন নেছা</t>
  </si>
  <si>
    <t>মতিফুল নেছা</t>
  </si>
  <si>
    <t>তালেব আলী</t>
  </si>
  <si>
    <t>মোসাঃ ময়না</t>
  </si>
  <si>
    <t>রেখা খাতুন</t>
  </si>
  <si>
    <t>মোঃ আজগর আলী</t>
  </si>
  <si>
    <t>মোছাঃ বিবিরন নেছা</t>
  </si>
  <si>
    <t>মোছাঃ তহমীনা বেগম</t>
  </si>
  <si>
    <t>মোছাঃ আন্জুয়ারা</t>
  </si>
  <si>
    <t>মোঃ তমিজ উদ্দীন</t>
  </si>
  <si>
    <t>মোছাঃ তহমিনা বেগম</t>
  </si>
  <si>
    <t>জমিলা বেগম</t>
  </si>
  <si>
    <t>মোছাঃ জোস্না বেগম</t>
  </si>
  <si>
    <t>হাজেরা</t>
  </si>
  <si>
    <t>মোঃ রুস্তম আলী</t>
  </si>
  <si>
    <t>ফতেতজংপুর</t>
  </si>
  <si>
    <t>মোছাঃ মঞ্জুআরা</t>
  </si>
  <si>
    <t>মোছাঃ শেফালী</t>
  </si>
  <si>
    <t>মোঃ মুনছুর আলী</t>
  </si>
  <si>
    <t>শ্রী বিন্দু বালা</t>
  </si>
  <si>
    <t>ঝলকী বালা দাস</t>
  </si>
  <si>
    <t>বিপিন চন্দ্র দাস</t>
  </si>
  <si>
    <t>আমিনা বেগম</t>
  </si>
  <si>
    <t>মোছাঃ জীবন নেছা</t>
  </si>
  <si>
    <t>আলেয়া বেগম</t>
  </si>
  <si>
    <t>মোছাঃ স্বম্পা খাতুন</t>
  </si>
  <si>
    <t>ছলিউদ্দিন</t>
  </si>
  <si>
    <t>মোছাঃ মমেজা বেগম</t>
  </si>
  <si>
    <t>আছিদ্দিন শাহ্</t>
  </si>
  <si>
    <t>সমস্ত বানু</t>
  </si>
  <si>
    <t>সবজান</t>
  </si>
  <si>
    <t>আব্দুল ছাত্তার</t>
  </si>
  <si>
    <t>মোছাঃ মোরশেদা বেগম</t>
  </si>
  <si>
    <t>মোছাঃ মোসলেমা</t>
  </si>
  <si>
    <t>মোঃ মোস্তাফা কামাল</t>
  </si>
  <si>
    <t>জফুর উদ্দিন</t>
  </si>
  <si>
    <t>শ্রীমতি জোসনা রানী রায়</t>
  </si>
  <si>
    <t>শ্রীমতি মনো রায়</t>
  </si>
  <si>
    <t>ঠগুলূ চন্দ্র রায়</t>
  </si>
  <si>
    <t>জমিলা খাতুন</t>
  </si>
  <si>
    <t>নছদ্দিন প্রামানিক</t>
  </si>
  <si>
    <t>মোছাঃ হাচিনা বেগম</t>
  </si>
  <si>
    <t>মোছাঃ আছেমা খাতুন</t>
  </si>
  <si>
    <t>বিশাদু শেখ</t>
  </si>
  <si>
    <t>হায়াতুন</t>
  </si>
  <si>
    <t>মোঃ আজিম উদ্দীন শাহ</t>
  </si>
  <si>
    <t>মোছাঃ আছুদা বেগম</t>
  </si>
  <si>
    <t>আলেকজন নেছা</t>
  </si>
  <si>
    <t>মোঃ আছির উদ্দিন</t>
  </si>
  <si>
    <t>মোছাঃ বুনচুকি বেগম</t>
  </si>
  <si>
    <t>ঝলভি</t>
  </si>
  <si>
    <t>দ্বারাজ উদ্দীন</t>
  </si>
  <si>
    <t>মতিজোন বিবি</t>
  </si>
  <si>
    <t>রফিক আলী</t>
  </si>
  <si>
    <t>মাহমুদ আলী</t>
  </si>
  <si>
    <t>জহিমউদ্দিন</t>
  </si>
  <si>
    <t>মোছাঃ দেলোয়ারা বেগম</t>
  </si>
  <si>
    <t>মোছাঃ ছকিনা বেগম</t>
  </si>
  <si>
    <t>মোঃ আফাজ আলী</t>
  </si>
  <si>
    <t>মোছাঃ মতিজন</t>
  </si>
  <si>
    <t>আজিমদ্দিন</t>
  </si>
  <si>
    <t>শ্রীমতি লতা রানী</t>
  </si>
  <si>
    <t>শ্রীমতি লাল মনি বালা</t>
  </si>
  <si>
    <t>শ্রী জোতিশ চন্দ্র রায়</t>
  </si>
  <si>
    <t>মোছাঃ তছলিমা বেগম</t>
  </si>
  <si>
    <t>জমিলা</t>
  </si>
  <si>
    <t>কছিমদ্দিন</t>
  </si>
  <si>
    <t>মোছাঃ ছকিনা বিবি</t>
  </si>
  <si>
    <t>অফিনা</t>
  </si>
  <si>
    <t>গাম্বিয়া</t>
  </si>
  <si>
    <t>বানু</t>
  </si>
  <si>
    <t>মুত ফাতেমা বেগম</t>
  </si>
  <si>
    <t>কেরামত আলী</t>
  </si>
  <si>
    <t>বুলবুলী রানী</t>
  </si>
  <si>
    <t>বেহুলা রানী</t>
  </si>
  <si>
    <t>শশীমোহন চন্দ্র রায়</t>
  </si>
  <si>
    <t>শ্রীমতি রানী রায়</t>
  </si>
  <si>
    <t>শ্রীমতি নেরোদা রায়</t>
  </si>
  <si>
    <t>গজেন্দ্র রায়</t>
  </si>
  <si>
    <t>মোছাঃ মাহমুদা বেগম</t>
  </si>
  <si>
    <t>ছালেহা</t>
  </si>
  <si>
    <t>নালসা</t>
  </si>
  <si>
    <t>মোছাঃ লতিফা বেগম</t>
  </si>
  <si>
    <t>ফরমাদু</t>
  </si>
  <si>
    <t>মোছাঃ জাবেদা খাতুন</t>
  </si>
  <si>
    <t>জব্বর আলী</t>
  </si>
  <si>
    <t>নুর নাহার</t>
  </si>
  <si>
    <t>দেলে জান</t>
  </si>
  <si>
    <t>মোছাঃ অছিতন নেছা</t>
  </si>
  <si>
    <t>মোঃ আছিমদ্দিন সরকার</t>
  </si>
  <si>
    <t>মোছাঃ মোসলেমা বেগম</t>
  </si>
  <si>
    <t>নুর জাহান বেগম</t>
  </si>
  <si>
    <t>গহির উদ্দিন ফকির</t>
  </si>
  <si>
    <t>মোছাঃ রাহেনা</t>
  </si>
  <si>
    <t>শাহ</t>
  </si>
  <si>
    <t>মোছাঃ জেসমিন</t>
  </si>
  <si>
    <t>মোঃ ওয়াহেদ আলী</t>
  </si>
  <si>
    <t>মাধবী রানী রায়</t>
  </si>
  <si>
    <t>মায়া রানী রায়</t>
  </si>
  <si>
    <t>অমুলা চন্দ্র রায়</t>
  </si>
  <si>
    <t>আলিজা বেগম</t>
  </si>
  <si>
    <t>অমিচা বেগম</t>
  </si>
  <si>
    <t>আইন উদ্দিন</t>
  </si>
  <si>
    <t>শ্রীমতি সমিনি রানী</t>
  </si>
  <si>
    <t>শ্রীমতি ফুলমতি রানী</t>
  </si>
  <si>
    <t>শ্রী জগনাল দাশ</t>
  </si>
  <si>
    <t>ছবি রানী রায়</t>
  </si>
  <si>
    <t>কান্ত রানী</t>
  </si>
  <si>
    <t>মোহনী কান্ত</t>
  </si>
  <si>
    <t>মোছাঃ মেহেরন</t>
  </si>
  <si>
    <t>আকবর সরকার</t>
  </si>
  <si>
    <t>অমুরন বেগম</t>
  </si>
  <si>
    <t>নাজির উদ্দিন মন্ডল</t>
  </si>
  <si>
    <t>মোছাঃ পারভীন</t>
  </si>
  <si>
    <t>মোঃ জনাব আলী</t>
  </si>
  <si>
    <t>অজিরন বেগম</t>
  </si>
  <si>
    <t>রহিম উদ্দিন</t>
  </si>
  <si>
    <t>ছালেহা বেগম</t>
  </si>
  <si>
    <t>ফরিজন বিবি</t>
  </si>
  <si>
    <t>সুলতান</t>
  </si>
  <si>
    <t>মোঃ আব্দুল হক</t>
  </si>
  <si>
    <t>মোছাঃ ছাহেরা খাতুন</t>
  </si>
  <si>
    <t>খাতুন</t>
  </si>
  <si>
    <t>কফুর মামুদ</t>
  </si>
  <si>
    <t>রাবেয়া খাতুন</t>
  </si>
  <si>
    <t>হাগু পাগলা</t>
  </si>
  <si>
    <t>গহির উদ্দিন</t>
  </si>
  <si>
    <t>মনোয়ার হোসেন</t>
  </si>
  <si>
    <t>মোছাঃ নুরনাহার</t>
  </si>
  <si>
    <t>মোছাঃ আমিনা বেগম</t>
  </si>
  <si>
    <t>নুরনবী</t>
  </si>
  <si>
    <t>ময়মনা বেগম</t>
  </si>
  <si>
    <t>মোঃ তফিউদ্দিন</t>
  </si>
  <si>
    <t>মোছাঃ লিপি খাতুন</t>
  </si>
  <si>
    <t>ধনির</t>
  </si>
  <si>
    <t>শ্রীমতি কেশবালা</t>
  </si>
  <si>
    <t>শ্রীমতি বিনোবালা</t>
  </si>
  <si>
    <t>কাল্টু দাস</t>
  </si>
  <si>
    <t>মোঃ মতিজন বেগম</t>
  </si>
  <si>
    <t>সাবি খাতুন</t>
  </si>
  <si>
    <t>দবির আলী</t>
  </si>
  <si>
    <t>কিসমত ফতেজংপুর,</t>
  </si>
  <si>
    <t>মোছাঃ মমিনা বেগম</t>
  </si>
  <si>
    <t>মফুরন বিবি</t>
  </si>
  <si>
    <t>সলেমান আলী</t>
  </si>
  <si>
    <t>মোছাঃ মফিজন নেছা</t>
  </si>
  <si>
    <t>গয়েশ উদ্দীন</t>
  </si>
  <si>
    <t>রওশন</t>
  </si>
  <si>
    <t>আমেনা</t>
  </si>
  <si>
    <t>কাশেম</t>
  </si>
  <si>
    <t>মোছাঃ খাদিজা বেগম</t>
  </si>
  <si>
    <t>মোঃ ছোবাহান আলী</t>
  </si>
  <si>
    <t>মালেকা বিবি</t>
  </si>
  <si>
    <t>হরফ আলী</t>
  </si>
  <si>
    <t>রীনা রানী রায়</t>
  </si>
  <si>
    <t>বীরেন্দ্র নাথ রায়</t>
  </si>
  <si>
    <t>মোছাঃ খাতন</t>
  </si>
  <si>
    <t>ঝরি মামুদ</t>
  </si>
  <si>
    <t>ফেরোজা</t>
  </si>
  <si>
    <t>খাতন</t>
  </si>
  <si>
    <t>ঝাড়ি মামুদ</t>
  </si>
  <si>
    <t>আন্জুয়ারা বেগম</t>
  </si>
  <si>
    <t>মজির উদ্দিন</t>
  </si>
  <si>
    <t>মোছাঃ ছামিনা খাতুন</t>
  </si>
  <si>
    <t>মোছাঃ আজিমন নেছা</t>
  </si>
  <si>
    <t>আব্বাস আলী</t>
  </si>
  <si>
    <t>আহিতন বেগম</t>
  </si>
  <si>
    <t>মনির ফকির</t>
  </si>
  <si>
    <t>ছুরতন</t>
  </si>
  <si>
    <t>কফিদ্দীন</t>
  </si>
  <si>
    <t>নারগিস বেগম</t>
  </si>
  <si>
    <t>অবুরন নেছা</t>
  </si>
  <si>
    <t>নওফেল হোসেন</t>
  </si>
  <si>
    <t>মেঘজান খাতুন</t>
  </si>
  <si>
    <t>নুর ইসলাম</t>
  </si>
  <si>
    <t>মোছাঃ রাহেমা বেগম</t>
  </si>
  <si>
    <t>মোছাঃ হাচিরন বিবি</t>
  </si>
  <si>
    <t>মোঃ আব্দুল জব্বার আলী</t>
  </si>
  <si>
    <t>শ্রীমতি অঙ্গবালা</t>
  </si>
  <si>
    <t>শ্রীমতি নীর বালা</t>
  </si>
  <si>
    <t>দয়ারাম</t>
  </si>
  <si>
    <t>মোছাঃ জেসমিন আক্তার</t>
  </si>
  <si>
    <t>মোছাঃ নুর বানু বেগম</t>
  </si>
  <si>
    <t>মোঃ বাদল সরকার</t>
  </si>
  <si>
    <t>মোছাঃ আয়েশা বেগম</t>
  </si>
  <si>
    <t>আছেমা বেগম</t>
  </si>
  <si>
    <t>কালূ মাহমুদ</t>
  </si>
  <si>
    <t>শাহানাজ</t>
  </si>
  <si>
    <t>আমিনা</t>
  </si>
  <si>
    <t>কাশিম আলী</t>
  </si>
  <si>
    <t>বজরা হোসেন</t>
  </si>
  <si>
    <t>শ্রীমতি কুকিলা</t>
  </si>
  <si>
    <t>শ্রীমতি পুঞ্জ রানী</t>
  </si>
  <si>
    <t>ন্যামদাস</t>
  </si>
  <si>
    <t>মোছাঃ রাহেনা বেগম</t>
  </si>
  <si>
    <t>জামনি রানী রায়</t>
  </si>
  <si>
    <t>নেন্দু বালা</t>
  </si>
  <si>
    <t>বাচ্ছা বর্মন রায়</t>
  </si>
  <si>
    <t>মোছাঃ শাহানাজ পারভীন</t>
  </si>
  <si>
    <t>মোছাঃ লায়লী বেগম</t>
  </si>
  <si>
    <t>মোঃ সারাফত আলী</t>
  </si>
  <si>
    <t>মোছাঃ ফাতেমা আক্তার</t>
  </si>
  <si>
    <t>মোছাঃ রাশেদা বেগম</t>
  </si>
  <si>
    <t>মোঃ বদিউজ্জামান</t>
  </si>
  <si>
    <t>মোছাঃ জাহিমা বেগম</t>
  </si>
  <si>
    <t>মোছাঃ শেফালী বেগম</t>
  </si>
  <si>
    <t>আব্দুল জলিল</t>
  </si>
  <si>
    <t>আজম খান</t>
  </si>
  <si>
    <t>মোছাঃ ফরিদা বানু</t>
  </si>
  <si>
    <t>মোঃ ফজলুল হক</t>
  </si>
  <si>
    <t>মোঃ তসলিম উদ্দিন</t>
  </si>
  <si>
    <t>মোছাঃ মরিয়ম</t>
  </si>
  <si>
    <t>মোঃ জহুরুল হক</t>
  </si>
  <si>
    <t>মোঃ খতিব উদ্দিন</t>
  </si>
  <si>
    <t>মোছাঃ মহছনা বেগম</t>
  </si>
  <si>
    <t>মাছি আরা</t>
  </si>
  <si>
    <t>নালমুখী</t>
  </si>
  <si>
    <t>মজির উদ্দীন</t>
  </si>
  <si>
    <t>বাছিরন নেছা</t>
  </si>
  <si>
    <t>মোছাঃ রজিফা বেগম</t>
  </si>
  <si>
    <t>মোছাঃ তফিনা বেগম</t>
  </si>
  <si>
    <t>মোছাঃ করিমন নেছা</t>
  </si>
  <si>
    <t>মোঃ কালু</t>
  </si>
  <si>
    <t>বাচ্ছাই বেগম</t>
  </si>
  <si>
    <t>মজিরন</t>
  </si>
  <si>
    <t>আয়জদ্দিন</t>
  </si>
  <si>
    <t>মোছাঃ কহিনুর বেগম</t>
  </si>
  <si>
    <t>কফিল উদ্দীন</t>
  </si>
  <si>
    <t>মোছাঃ খায়রোন বেগম</t>
  </si>
  <si>
    <t>মোছাঃ আলেয়া</t>
  </si>
  <si>
    <t>মোঃ খয়রুল্যা</t>
  </si>
  <si>
    <t>মোসাঃ আলফা বেগম</t>
  </si>
  <si>
    <t>মোসাঃ আছিমুন নেছা</t>
  </si>
  <si>
    <t>মোঃ মজির উদ্দিন</t>
  </si>
  <si>
    <t>মোসাঃ মর্জিনা</t>
  </si>
  <si>
    <t>নসিরন</t>
  </si>
  <si>
    <t>মোঃ মহিরুদ্দিন</t>
  </si>
  <si>
    <t>মোছাঃ রুমা আক্তার</t>
  </si>
  <si>
    <t>মোছাঃ মেরিনা বেগম</t>
  </si>
  <si>
    <t>মোঃ আবুল কালাম</t>
  </si>
  <si>
    <t>মোছাঃ তছিরন বেগম</t>
  </si>
  <si>
    <t>ফরিজন বেগম</t>
  </si>
  <si>
    <t>খলিল উদ্দীন</t>
  </si>
  <si>
    <t>জয়না খাতুন</t>
  </si>
  <si>
    <t>মোঃ আব্দুল রহমান শাহ</t>
  </si>
  <si>
    <t>মোছাঃ এজিয়া বেগম</t>
  </si>
  <si>
    <t>মরজিনা আক্তার</t>
  </si>
  <si>
    <t>ইয়াজ উদ্দিন আহম্মদ</t>
  </si>
  <si>
    <t>মোছাঃ মেহিরন নেছা</t>
  </si>
  <si>
    <t>মইজন</t>
  </si>
  <si>
    <t>পমির মন্ডল</t>
  </si>
  <si>
    <t>মোছাঃ মোরশেদা বেগম</t>
  </si>
  <si>
    <t>মোঃ চুকু মন্ডল</t>
  </si>
  <si>
    <t>বাছের উদ্দিন</t>
  </si>
  <si>
    <t>মোছাঃ মছিরন</t>
  </si>
  <si>
    <t>মোঃ নুরুল হক</t>
  </si>
  <si>
    <t>অমিনা বেগম</t>
  </si>
  <si>
    <t>মোছাঃ নেহার বানু</t>
  </si>
  <si>
    <t>মোঃ ছপিউদ্দীন</t>
  </si>
  <si>
    <t>মোছাঃ ছাবিনা ইয়াছমিন</t>
  </si>
  <si>
    <t>মোছাঃ ফজিনা খাতুন</t>
  </si>
  <si>
    <t>মোঃ তফুর আলী</t>
  </si>
  <si>
    <t>মোছাঃ ওবায়দা খাতুন</t>
  </si>
  <si>
    <t>মোছাঃ রমিছা খাতুন</t>
  </si>
  <si>
    <t>রফিক উদ্দীন আহাম্মেদ</t>
  </si>
  <si>
    <t>মোছাঃ খাদিজা বেগম</t>
  </si>
  <si>
    <t>রেহেনা বানু</t>
  </si>
  <si>
    <t>মোঃ মোজাফ্ফর হোসেন</t>
  </si>
  <si>
    <t>ছামিরন নেছা</t>
  </si>
  <si>
    <t>মফিজ উদ্দিন সরকার</t>
  </si>
  <si>
    <t>মোঃ আকবার আলী</t>
  </si>
  <si>
    <t>মোছাঃ নুরবানু</t>
  </si>
  <si>
    <t>মোঃ কফিল উদ্দিন</t>
  </si>
  <si>
    <t>মোছাঃ সালেহা খাতুন</t>
  </si>
  <si>
    <t>সাবাজ আলী</t>
  </si>
  <si>
    <t>মোছাঃ আন্জুয়ারা বেগম</t>
  </si>
  <si>
    <t>তফিজন</t>
  </si>
  <si>
    <t>কেরুমদ্দিন</t>
  </si>
  <si>
    <t>মমেজা বেগম</t>
  </si>
  <si>
    <t>মোছাঃ পরিজন</t>
  </si>
  <si>
    <t>আলী</t>
  </si>
  <si>
    <t>মোছাঃ সায়মা বেগম</t>
  </si>
  <si>
    <t>মোছাঃ নিলুফা খাতুন</t>
  </si>
  <si>
    <t>মোঃ সাইফদ্দীন আলী</t>
  </si>
  <si>
    <t>ছুরতন বেগম</t>
  </si>
  <si>
    <t>মোছাঃ রেহেনা বেগম</t>
  </si>
  <si>
    <t>মোঃ অহেদ আলী</t>
  </si>
  <si>
    <t>মোছাঃ মমেনা বেগম</t>
  </si>
  <si>
    <t>মোছাঃ হাওয়াজন</t>
  </si>
  <si>
    <t>মোঃ খরাললী</t>
  </si>
  <si>
    <t>আরতী রানী রায়</t>
  </si>
  <si>
    <t>সন্ধ্যা রানী রায়</t>
  </si>
  <si>
    <t>ফুলচান চন্দ্র রায়</t>
  </si>
  <si>
    <t>মোছাঃ মাহাফুজা বেগম</t>
  </si>
  <si>
    <t>মোছাঃ রুবিনা বেগম</t>
  </si>
  <si>
    <t>মোহাম্মদ আলী</t>
  </si>
  <si>
    <t>মোছাঃ রেহানা বেগম</t>
  </si>
  <si>
    <t>মোছাঃ আহেলা খাতুন</t>
  </si>
  <si>
    <t>মোঃ জয়নুল্লাহ মন্ডল</t>
  </si>
  <si>
    <t>মোছাঃ নুর বানু</t>
  </si>
  <si>
    <t>মোছাঃ মমতাজ বেগম</t>
  </si>
  <si>
    <t>মোছাঃ হাফিজা বেগম</t>
  </si>
  <si>
    <t>মোঃ মোশারফ হোসেন</t>
  </si>
  <si>
    <t>আলিমদ্দিন</t>
  </si>
  <si>
    <t>মোছাঃ নূরসোবা</t>
  </si>
  <si>
    <t>নজির হোসেন</t>
  </si>
  <si>
    <t>মোছাঃ আবিয়া খাতুন</t>
  </si>
  <si>
    <t>মফছেল আলী</t>
  </si>
  <si>
    <t>মোছাঃ নারগিস বেগম</t>
  </si>
  <si>
    <t>মোছাঃ হাচিনা খাতুন</t>
  </si>
  <si>
    <t>মোছাঃ বিলকিস বেগম</t>
  </si>
  <si>
    <t>হানিফ শাহম</t>
  </si>
  <si>
    <t>মোছাঃ মহছিনা বেগম</t>
  </si>
  <si>
    <t>মোছাঃ সুরাতন বেগম</t>
  </si>
  <si>
    <t>মোছাঃ ফারজানা আক্তার</t>
  </si>
  <si>
    <t>মোছাঃ ফিরোজা বেগম</t>
  </si>
  <si>
    <t>মোঃ ফজলুল হক শাহ</t>
  </si>
  <si>
    <t>মোঃ জবেদ আলী</t>
  </si>
  <si>
    <t>মোছাঃ তহিদা বেগম</t>
  </si>
  <si>
    <t>ছপুর উদ্দিন</t>
  </si>
  <si>
    <t>শ্রীমতি মুক্তা রানী রায়</t>
  </si>
  <si>
    <t>দূর্গামনি বালা রায়</t>
  </si>
  <si>
    <t>পশু রাম রায়</t>
  </si>
  <si>
    <t>শ্রীমতি সোভা রানী রায়</t>
  </si>
  <si>
    <t>শ্রীমতি সাবিত্রী রানী রায়</t>
  </si>
  <si>
    <t>শ্রী শৈলেন রায়</t>
  </si>
  <si>
    <t>শ্রীমতি যশোদা রানী রায়</t>
  </si>
  <si>
    <t>শ্রী সরু বালা রায়</t>
  </si>
  <si>
    <t>লোকনাথ রায়</t>
  </si>
  <si>
    <t>মোছাঃ সুফিয়া বেগম</t>
  </si>
  <si>
    <t>মোছাঃ বাছানি</t>
  </si>
  <si>
    <t>কেলসু</t>
  </si>
  <si>
    <t>মোছাঃ মিনারা খাতুন</t>
  </si>
  <si>
    <t>মোছাঃ ছুরতন নেছা</t>
  </si>
  <si>
    <t>হোসেন আলী</t>
  </si>
  <si>
    <t>মনছুর আলী</t>
  </si>
  <si>
    <t>মোছাঃ মমেনা</t>
  </si>
  <si>
    <t>মমেন উদ্দিন</t>
  </si>
  <si>
    <t>হামিদা</t>
  </si>
  <si>
    <t>ছলিমদ্দিন</t>
  </si>
  <si>
    <t>খোদেজা</t>
  </si>
  <si>
    <t>মোঃ আছির উদ্দিন সরকার</t>
  </si>
  <si>
    <t>মোছাঃ পারুল বেগম</t>
  </si>
  <si>
    <t>মোছাঃ রাহেলা খাতুন</t>
  </si>
  <si>
    <t>রইসল আলী</t>
  </si>
  <si>
    <t>শ্রীমতি সমো রানী রায়</t>
  </si>
  <si>
    <t>কিরন রানী রায়</t>
  </si>
  <si>
    <t>ছত্র নাথ রায়</t>
  </si>
  <si>
    <t>শ্রীমতি ফুলমালা রানী রায়</t>
  </si>
  <si>
    <t>শ্রীমতি বালা রায়</t>
  </si>
  <si>
    <t>শ্রী গোপাল চন্দ্র রায়</t>
  </si>
  <si>
    <t>গীতা রানী রায়</t>
  </si>
  <si>
    <t>কাইচো বালা</t>
  </si>
  <si>
    <t>রবীন্দ্র নাথ রায়</t>
  </si>
  <si>
    <t>মোছাঃ আছেমা খাতুন</t>
  </si>
  <si>
    <t>সহর উদ্দীন</t>
  </si>
  <si>
    <t>মোছাঃ হায়াতুন নেছা</t>
  </si>
  <si>
    <t>মোঃ আব্দুল বাসেত</t>
  </si>
  <si>
    <t>মোছাঃ নুর নেহার বেগম</t>
  </si>
  <si>
    <t>মোছাঃ আহেদা বেগম</t>
  </si>
  <si>
    <t>মোছাঃ মছিরন বেগম</t>
  </si>
  <si>
    <t>মোঃ কাসিম আলী</t>
  </si>
  <si>
    <t>মোছাঃ সাবেকুন্নাহার</t>
  </si>
  <si>
    <t>শ্রীমতি সুসুমা রানী</t>
  </si>
  <si>
    <t>শ্রীমতি সন্ধ্যা রানী</t>
  </si>
  <si>
    <t>শ্রী দীন বন্ধু চন্দ্র শীল</t>
  </si>
  <si>
    <t>মোছাঃ মছলেমা খাতুন</t>
  </si>
  <si>
    <t>মোছাঃ ফুলমালা</t>
  </si>
  <si>
    <t>মনসুর আলী</t>
  </si>
  <si>
    <t>মোছাঃ আম্মাজান বেগম</t>
  </si>
  <si>
    <t>মোছাঃ অমিছা বেগম</t>
  </si>
  <si>
    <t>নজির মোল্লা</t>
  </si>
  <si>
    <t>মোঃ আলীমদ্দিন সরকার</t>
  </si>
  <si>
    <t>মোছাঃ অমেদা</t>
  </si>
  <si>
    <t>মোছাঃ বয়তন্নেছা</t>
  </si>
  <si>
    <t>মোছাঃ মন্নুয়ারা বেগম</t>
  </si>
  <si>
    <t>মোছাঃ ফাতেমা জিন্না</t>
  </si>
  <si>
    <t>মোছাঃ খতেজা</t>
  </si>
  <si>
    <t>বদর উদ্দীন শাহ ফকির</t>
  </si>
  <si>
    <t>মোছাঃ তহমিনা খাতুন</t>
  </si>
  <si>
    <t>মোছাঃ হাফেজা বেগম</t>
  </si>
  <si>
    <t>মোঃ মোশারফ হোসেন শাহ ফকির</t>
  </si>
  <si>
    <t>মোসাঃ মফিজন</t>
  </si>
  <si>
    <t>তমিছ উদ্দিন</t>
  </si>
  <si>
    <t>মোছাঃ মাহামুদা খাতুন</t>
  </si>
  <si>
    <t>মোছাঃ জিন্নাতুন</t>
  </si>
  <si>
    <t>মোঃ মাহাতাব উদ্দীন</t>
  </si>
  <si>
    <t>সহির উদ্দীন</t>
  </si>
  <si>
    <t>আমির উদ্দীন</t>
  </si>
  <si>
    <t>মোছাঃ লতিফন বেগম</t>
  </si>
  <si>
    <t>লতা বেগম</t>
  </si>
  <si>
    <t>বাছির উদ্দীন</t>
  </si>
  <si>
    <t>মোসাঃ মাসুদা বেগম</t>
  </si>
  <si>
    <t>মোসাঃ খোদেজা বেগম</t>
  </si>
  <si>
    <t>কছিমদ্দীন</t>
  </si>
  <si>
    <t>মোছাঃ মেহেরুন নেছা</t>
  </si>
  <si>
    <t>মোঃ ফরমান আলী</t>
  </si>
  <si>
    <t>মোছাঃ মোকছেদা খাতুন</t>
  </si>
  <si>
    <t>মোছাঃ জমেনা খাতুন</t>
  </si>
  <si>
    <t>মোঃ মোসলেম উদ্দিন</t>
  </si>
  <si>
    <t>কুলছুম বেগম</t>
  </si>
  <si>
    <t>মোছাঃ সুরজন নেছা</t>
  </si>
  <si>
    <t>মোছাঃ আয়মানা খাতুন</t>
  </si>
  <si>
    <t>আছেমা</t>
  </si>
  <si>
    <t>তকি উদ্দিন</t>
  </si>
  <si>
    <t>মোছাঃ নুর বেগম</t>
  </si>
  <si>
    <t>দুলাই</t>
  </si>
  <si>
    <t>উগুরু</t>
  </si>
  <si>
    <t>মোছাঃ সইমা বেগম</t>
  </si>
  <si>
    <t>মোছাঃ লালমুখী বেগম</t>
  </si>
  <si>
    <t>মজরুল্লাহ</t>
  </si>
  <si>
    <t>কাচুয়ানী বেগম</t>
  </si>
  <si>
    <t>মোছাঃ নুরজাহান খাতুন</t>
  </si>
  <si>
    <t>জফুর আলী</t>
  </si>
  <si>
    <t>মোছাঃ ময়না বেগম</t>
  </si>
  <si>
    <t>কাছুমদ্দীন</t>
  </si>
  <si>
    <t>সালেহা খাতুন</t>
  </si>
  <si>
    <t>সৈমদ্দীন</t>
  </si>
  <si>
    <t>মোরশেদা</t>
  </si>
  <si>
    <t>মমিজা বেগম</t>
  </si>
  <si>
    <t>মোঃ জোবেদ আলী</t>
  </si>
  <si>
    <t>মোছাঃ আশেদা বানু</t>
  </si>
  <si>
    <t>রাহেলা বেগম</t>
  </si>
  <si>
    <t>সজিবুল্যাহ</t>
  </si>
  <si>
    <t>মোছাঃ অবেজান</t>
  </si>
  <si>
    <t>হাজিরন</t>
  </si>
  <si>
    <t>গমির উদ্দীন</t>
  </si>
  <si>
    <t>মোছাঃ মসুদা বেগম</t>
  </si>
  <si>
    <t>মোছাঃ আনোয়ারা বেওয়া</t>
  </si>
  <si>
    <t>বাবর আলী</t>
  </si>
  <si>
    <t>মোছাঃ ময়মন বেগম</t>
  </si>
  <si>
    <t>মোঃ অজোমদ্দীন</t>
  </si>
  <si>
    <t>মোছাঃ মেহের বানু</t>
  </si>
  <si>
    <t>মোছাঃ ছমুরন বেগম</t>
  </si>
  <si>
    <t>মজিতুল্লা</t>
  </si>
  <si>
    <t>মোছাঃ বিলকিছ আরা বেগম</t>
  </si>
  <si>
    <t>দবিরন</t>
  </si>
  <si>
    <t>চেনঠু শেখ</t>
  </si>
  <si>
    <t>মোছাঃ নুরবানু</t>
  </si>
  <si>
    <t>আছিমন নেছা</t>
  </si>
  <si>
    <t>মবারক আলী</t>
  </si>
  <si>
    <t>মোছাঃ আনোয়ারা বেগম</t>
  </si>
  <si>
    <t>চম্পা</t>
  </si>
  <si>
    <t>মোসাঃ হাজেরা</t>
  </si>
  <si>
    <t>আবদুল কাদের</t>
  </si>
  <si>
    <t>মোসাঃ লিপি</t>
  </si>
  <si>
    <t>মোসাঃ মর্জিনা</t>
  </si>
  <si>
    <t>মোঃ খাইরুল ইসলাম</t>
  </si>
  <si>
    <t>বুনচুকি</t>
  </si>
  <si>
    <t>আসরাফ উদ্দীন</t>
  </si>
  <si>
    <t>মোছাঃ মরজিনা খাতুন</t>
  </si>
  <si>
    <t>গফরন নেছা</t>
  </si>
  <si>
    <t>চয়মদ্দিন</t>
  </si>
  <si>
    <t>মোছাঃ নুরনেহার</t>
  </si>
  <si>
    <t>মোছাঃ কইছোন</t>
  </si>
  <si>
    <t>রবিউল</t>
  </si>
  <si>
    <t>মোছাঃ খতিমন বেওয়া</t>
  </si>
  <si>
    <t>তফিল উদ্দিন</t>
  </si>
  <si>
    <t>মর্জিনা খাতুন</t>
  </si>
  <si>
    <t>মোছাঃ হাচিনা বানু</t>
  </si>
  <si>
    <t>নুরজাহান বেগম</t>
  </si>
  <si>
    <t>মোঃ জসির উদ্দিন</t>
  </si>
  <si>
    <t>মোছাঃ পারভীন বেগম</t>
  </si>
  <si>
    <t>মোছাঃ জাহেদা বেগম</t>
  </si>
  <si>
    <t>আহেদ আলী</t>
  </si>
  <si>
    <t>ছালেমা খাতুন</t>
  </si>
  <si>
    <t>মজাহার আলী</t>
  </si>
  <si>
    <t>মোছাঃ জবেদা বেগম</t>
  </si>
  <si>
    <t>মোমেজা</t>
  </si>
  <si>
    <t>এজায়া</t>
  </si>
  <si>
    <t>কফি আলী</t>
  </si>
  <si>
    <t>বড় হাশিমুর</t>
  </si>
  <si>
    <t>মোছাঃ সবেজন বেগম</t>
  </si>
  <si>
    <t>গহর উদ্দীন</t>
  </si>
  <si>
    <t>মেহেরুন নেগার</t>
  </si>
  <si>
    <t>মোঃ খলিলুর রহমান শাহ ফকির</t>
  </si>
  <si>
    <t>FAROUSHADANGA</t>
  </si>
  <si>
    <t>মোছাঃ লুৎফা বেগম</t>
  </si>
  <si>
    <t>মোঃ আব্দুল লতিফ</t>
  </si>
  <si>
    <t>মোছাঃ হাছেনা</t>
  </si>
  <si>
    <t>polasbari</t>
  </si>
  <si>
    <t>ক্রমিক</t>
  </si>
  <si>
    <t>বিধবা ব্যাক্তিদের নামের তালিকা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</si>
</sst>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center" wrapText="1"/>
    </xf>
    <xf numFmtId="0" fontId="0" fillId="0" borderId="10" xfId="0" applyBorder="1"/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02"/>
  <sheetViews>
    <sheetView showGridLines="0" tabSelected="1" topLeftCell="A655" workbookViewId="0">
      <selection activeCell="A5" sqref="A5:A802"/>
    </sheetView>
  </sheetViews>
  <sheetFormatPr defaultRowHeight="15"/>
  <cols>
    <col min="1" max="1" width="5.85546875" customWidth="1"/>
    <col min="2" max="2" width="12.28515625" customWidth="1"/>
    <col min="3" max="3" width="18" customWidth="1"/>
    <col min="4" max="4" width="23" customWidth="1"/>
    <col min="5" max="6" width="22" customWidth="1"/>
    <col min="7" max="7" width="5.7109375" bestFit="1" customWidth="1"/>
    <col min="8" max="8" width="16.85546875" bestFit="1" customWidth="1"/>
    <col min="9" max="9" width="9.42578125" customWidth="1"/>
    <col min="10" max="10" width="8" customWidth="1"/>
  </cols>
  <sheetData>
    <row r="1" spans="1:10" ht="23.25">
      <c r="A1" s="1" t="s">
        <v>0</v>
      </c>
    </row>
    <row r="2" spans="1:10">
      <c r="A2" t="s">
        <v>2003</v>
      </c>
    </row>
    <row r="4" spans="1:10" ht="25.5">
      <c r="A4" s="2" t="s">
        <v>2002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3"/>
    </row>
    <row r="5" spans="1:10" ht="26.25">
      <c r="A5" s="4">
        <v>1</v>
      </c>
      <c r="B5" s="4" t="str">
        <f>T("02270014205")</f>
        <v>02270014205</v>
      </c>
      <c r="C5" s="4" t="str">
        <f>T("19572713047123747")</f>
        <v>19572713047123747</v>
      </c>
      <c r="D5" s="4" t="s">
        <v>14</v>
      </c>
      <c r="E5" s="4" t="s">
        <v>15</v>
      </c>
      <c r="F5" s="4" t="s">
        <v>16</v>
      </c>
      <c r="G5" s="4">
        <v>1</v>
      </c>
      <c r="H5" s="4" t="s">
        <v>13</v>
      </c>
      <c r="I5" s="4">
        <v>836</v>
      </c>
      <c r="J5" s="3"/>
    </row>
    <row r="6" spans="1:10" ht="26.25">
      <c r="A6" s="4">
        <v>2</v>
      </c>
      <c r="B6" s="4" t="str">
        <f>T("02270014219")</f>
        <v>02270014219</v>
      </c>
      <c r="C6" s="4" t="str">
        <f>T("19773313047000023")</f>
        <v>19773313047000023</v>
      </c>
      <c r="D6" s="4" t="s">
        <v>17</v>
      </c>
      <c r="E6" s="4" t="s">
        <v>18</v>
      </c>
      <c r="F6" s="4" t="s">
        <v>19</v>
      </c>
      <c r="G6" s="4">
        <v>1</v>
      </c>
      <c r="H6" s="4" t="s">
        <v>13</v>
      </c>
      <c r="I6" s="4">
        <v>3497</v>
      </c>
      <c r="J6" s="3"/>
    </row>
    <row r="7" spans="1:10" ht="26.25">
      <c r="A7" s="4">
        <v>3</v>
      </c>
      <c r="B7" s="4" t="str">
        <f>T("02270014228")</f>
        <v>02270014228</v>
      </c>
      <c r="C7" s="4" t="str">
        <f>T("19672713047123748")</f>
        <v>19672713047123748</v>
      </c>
      <c r="D7" s="4" t="s">
        <v>20</v>
      </c>
      <c r="E7" s="4" t="s">
        <v>21</v>
      </c>
      <c r="F7" s="4" t="s">
        <v>22</v>
      </c>
      <c r="G7" s="4">
        <v>1</v>
      </c>
      <c r="H7" s="4" t="s">
        <v>23</v>
      </c>
      <c r="I7" s="4">
        <v>4263</v>
      </c>
      <c r="J7" s="3"/>
    </row>
    <row r="8" spans="1:10" ht="26.25">
      <c r="A8" s="4">
        <v>4</v>
      </c>
      <c r="B8" s="4" t="str">
        <f>T("02270014241")</f>
        <v>02270014241</v>
      </c>
      <c r="C8" s="4" t="str">
        <f>T("19722713047141994")</f>
        <v>19722713047141994</v>
      </c>
      <c r="D8" s="4" t="s">
        <v>24</v>
      </c>
      <c r="E8" s="4" t="s">
        <v>25</v>
      </c>
      <c r="F8" s="4" t="s">
        <v>26</v>
      </c>
      <c r="G8" s="4">
        <v>1</v>
      </c>
      <c r="H8" s="4" t="s">
        <v>13</v>
      </c>
      <c r="I8" s="4">
        <v>94</v>
      </c>
      <c r="J8" s="3"/>
    </row>
    <row r="9" spans="1:10" ht="26.25">
      <c r="A9" s="4">
        <v>5</v>
      </c>
      <c r="B9" s="4" t="str">
        <f>T("02270014256")</f>
        <v>02270014256</v>
      </c>
      <c r="C9" s="4" t="str">
        <f>T("19472713047123752")</f>
        <v>19472713047123752</v>
      </c>
      <c r="D9" s="4" t="s">
        <v>27</v>
      </c>
      <c r="E9" s="4" t="s">
        <v>28</v>
      </c>
      <c r="F9" s="4" t="s">
        <v>29</v>
      </c>
      <c r="G9" s="4">
        <v>1</v>
      </c>
      <c r="H9" s="4" t="s">
        <v>30</v>
      </c>
      <c r="I9" s="4">
        <v>837</v>
      </c>
      <c r="J9" s="3"/>
    </row>
    <row r="10" spans="1:10" ht="26.25">
      <c r="A10" s="4">
        <v>6</v>
      </c>
      <c r="B10" s="4" t="str">
        <f>T("02270014273")</f>
        <v>02270014273</v>
      </c>
      <c r="C10" s="4" t="str">
        <f>T("19592713047124036")</f>
        <v>19592713047124036</v>
      </c>
      <c r="D10" s="4" t="s">
        <v>31</v>
      </c>
      <c r="E10" s="4" t="s">
        <v>32</v>
      </c>
      <c r="F10" s="4" t="s">
        <v>33</v>
      </c>
      <c r="G10" s="4">
        <v>1</v>
      </c>
      <c r="H10" s="4" t="s">
        <v>30</v>
      </c>
      <c r="I10" s="4">
        <v>2836</v>
      </c>
      <c r="J10" s="3"/>
    </row>
    <row r="11" spans="1:10" ht="26.25">
      <c r="A11" s="4">
        <v>7</v>
      </c>
      <c r="B11" s="4" t="str">
        <f>T("02270015545")</f>
        <v>02270015545</v>
      </c>
      <c r="C11" s="4" t="str">
        <f>T("19662713047127430")</f>
        <v>19662713047127430</v>
      </c>
      <c r="D11" s="4" t="s">
        <v>44</v>
      </c>
      <c r="E11" s="4" t="s">
        <v>45</v>
      </c>
      <c r="F11" s="4" t="s">
        <v>46</v>
      </c>
      <c r="G11" s="4">
        <v>1</v>
      </c>
      <c r="H11" s="4" t="s">
        <v>13</v>
      </c>
      <c r="I11" s="4">
        <v>3117</v>
      </c>
      <c r="J11" s="3"/>
    </row>
    <row r="12" spans="1:10" ht="26.25">
      <c r="A12" s="4">
        <v>8</v>
      </c>
      <c r="B12" s="4" t="str">
        <f>T("02270015572")</f>
        <v>02270015572</v>
      </c>
      <c r="C12" s="4" t="str">
        <f>T("19632713047124954")</f>
        <v>19632713047124954</v>
      </c>
      <c r="D12" s="4" t="s">
        <v>53</v>
      </c>
      <c r="E12" s="4" t="s">
        <v>54</v>
      </c>
      <c r="F12" s="4" t="s">
        <v>55</v>
      </c>
      <c r="G12" s="4">
        <v>1</v>
      </c>
      <c r="H12" s="4" t="s">
        <v>13</v>
      </c>
      <c r="I12" s="4">
        <v>3830</v>
      </c>
      <c r="J12" s="3"/>
    </row>
    <row r="13" spans="1:10" ht="26.25">
      <c r="A13" s="4">
        <v>9</v>
      </c>
      <c r="B13" s="4" t="str">
        <f>T("02270015580")</f>
        <v>02270015580</v>
      </c>
      <c r="C13" s="4" t="str">
        <f>T("19602713047123985")</f>
        <v>19602713047123985</v>
      </c>
      <c r="D13" s="4" t="s">
        <v>56</v>
      </c>
      <c r="E13" s="4" t="s">
        <v>57</v>
      </c>
      <c r="F13" s="4" t="s">
        <v>58</v>
      </c>
      <c r="G13" s="4">
        <v>1</v>
      </c>
      <c r="H13" s="4" t="s">
        <v>23</v>
      </c>
      <c r="I13" s="4">
        <v>4265</v>
      </c>
      <c r="J13" s="3"/>
    </row>
    <row r="14" spans="1:10" ht="26.25">
      <c r="A14" s="4">
        <v>10</v>
      </c>
      <c r="B14" s="4" t="str">
        <f>T("02270015591")</f>
        <v>02270015591</v>
      </c>
      <c r="C14" s="4" t="str">
        <f>T("19822713047124594")</f>
        <v>19822713047124594</v>
      </c>
      <c r="D14" s="4" t="s">
        <v>62</v>
      </c>
      <c r="E14" s="4" t="s">
        <v>63</v>
      </c>
      <c r="F14" s="4" t="s">
        <v>64</v>
      </c>
      <c r="G14" s="4">
        <v>1</v>
      </c>
      <c r="H14" s="4" t="s">
        <v>30</v>
      </c>
      <c r="I14" s="4">
        <v>2693</v>
      </c>
      <c r="J14" s="3"/>
    </row>
    <row r="15" spans="1:10" ht="26.25">
      <c r="A15" s="4">
        <v>11</v>
      </c>
      <c r="B15" s="4" t="str">
        <f>T("02270015596")</f>
        <v>02270015596</v>
      </c>
      <c r="C15" s="4" t="str">
        <f>T("19622713047124437")</f>
        <v>19622713047124437</v>
      </c>
      <c r="D15" s="4" t="s">
        <v>65</v>
      </c>
      <c r="E15" s="4" t="s">
        <v>66</v>
      </c>
      <c r="F15" s="4" t="s">
        <v>67</v>
      </c>
      <c r="G15" s="4">
        <v>1</v>
      </c>
      <c r="H15" s="4" t="s">
        <v>13</v>
      </c>
      <c r="I15" s="4">
        <v>1675</v>
      </c>
      <c r="J15" s="3"/>
    </row>
    <row r="16" spans="1:10" ht="26.25">
      <c r="A16" s="4">
        <v>12</v>
      </c>
      <c r="B16" s="4" t="str">
        <f>T("02270015608")</f>
        <v>02270015608</v>
      </c>
      <c r="C16" s="4" t="str">
        <f>T("19702713047124117")</f>
        <v>19702713047124117</v>
      </c>
      <c r="D16" s="4" t="s">
        <v>68</v>
      </c>
      <c r="E16" s="4" t="s">
        <v>69</v>
      </c>
      <c r="F16" s="4" t="s">
        <v>70</v>
      </c>
      <c r="G16" s="4">
        <v>1</v>
      </c>
      <c r="H16" s="4" t="s">
        <v>30</v>
      </c>
      <c r="I16" s="4">
        <v>3829</v>
      </c>
      <c r="J16" s="3"/>
    </row>
    <row r="17" spans="1:10" ht="26.25">
      <c r="A17" s="4">
        <v>13</v>
      </c>
      <c r="B17" s="4" t="str">
        <f>T("02270015615")</f>
        <v>02270015615</v>
      </c>
      <c r="C17" s="4" t="str">
        <f>T("19682713047124116")</f>
        <v>19682713047124116</v>
      </c>
      <c r="D17" s="4" t="s">
        <v>71</v>
      </c>
      <c r="E17" s="4" t="s">
        <v>72</v>
      </c>
      <c r="F17" s="4" t="s">
        <v>73</v>
      </c>
      <c r="G17" s="4">
        <v>1</v>
      </c>
      <c r="H17" s="4" t="s">
        <v>23</v>
      </c>
      <c r="I17" s="4">
        <v>4260</v>
      </c>
      <c r="J17" s="3"/>
    </row>
    <row r="18" spans="1:10" ht="26.25">
      <c r="A18" s="4">
        <v>14</v>
      </c>
      <c r="B18" s="4" t="str">
        <f>T("02270015620")</f>
        <v>02270015620</v>
      </c>
      <c r="C18" s="4" t="str">
        <f>T("19698710460738281")</f>
        <v>19698710460738281</v>
      </c>
      <c r="D18" s="4" t="s">
        <v>74</v>
      </c>
      <c r="E18" s="4" t="s">
        <v>75</v>
      </c>
      <c r="F18" s="4" t="s">
        <v>76</v>
      </c>
      <c r="G18" s="4">
        <v>1</v>
      </c>
      <c r="H18" s="4" t="s">
        <v>13</v>
      </c>
      <c r="I18" s="4">
        <v>4267</v>
      </c>
      <c r="J18" s="3"/>
    </row>
    <row r="19" spans="1:10" ht="26.25">
      <c r="A19" s="4">
        <v>15</v>
      </c>
      <c r="B19" s="4" t="str">
        <f>T("02270015641")</f>
        <v>02270015641</v>
      </c>
      <c r="C19" s="4" t="str">
        <f>T("19502713047124937")</f>
        <v>19502713047124937</v>
      </c>
      <c r="D19" s="4" t="s">
        <v>77</v>
      </c>
      <c r="E19" s="4" t="s">
        <v>78</v>
      </c>
      <c r="F19" s="4" t="s">
        <v>79</v>
      </c>
      <c r="G19" s="4">
        <v>1</v>
      </c>
      <c r="H19" s="4" t="s">
        <v>13</v>
      </c>
      <c r="I19" s="4">
        <v>2694</v>
      </c>
      <c r="J19" s="3"/>
    </row>
    <row r="20" spans="1:10" ht="26.25">
      <c r="A20" s="4">
        <v>16</v>
      </c>
      <c r="B20" s="4" t="str">
        <f>T("02270015647")</f>
        <v>02270015647</v>
      </c>
      <c r="C20" s="4" t="str">
        <f>T("19692713047135983")</f>
        <v>19692713047135983</v>
      </c>
      <c r="D20" s="4" t="s">
        <v>83</v>
      </c>
      <c r="E20" s="4" t="s">
        <v>84</v>
      </c>
      <c r="F20" s="4" t="s">
        <v>85</v>
      </c>
      <c r="G20" s="4">
        <v>1</v>
      </c>
      <c r="H20" s="4" t="s">
        <v>30</v>
      </c>
      <c r="I20" s="4">
        <v>1340</v>
      </c>
      <c r="J20" s="3"/>
    </row>
    <row r="21" spans="1:10" ht="26.25">
      <c r="A21" s="4">
        <v>17</v>
      </c>
      <c r="B21" s="4" t="str">
        <f>T("02270015803")</f>
        <v>02270015803</v>
      </c>
      <c r="C21" s="4" t="str">
        <f>T("19472713047124725")</f>
        <v>19472713047124725</v>
      </c>
      <c r="D21" s="4" t="s">
        <v>101</v>
      </c>
      <c r="E21" s="4" t="s">
        <v>102</v>
      </c>
      <c r="F21" s="4" t="s">
        <v>103</v>
      </c>
      <c r="G21" s="4">
        <v>1</v>
      </c>
      <c r="H21" s="4" t="s">
        <v>13</v>
      </c>
      <c r="I21" s="4">
        <v>1677</v>
      </c>
      <c r="J21" s="3"/>
    </row>
    <row r="22" spans="1:10" ht="26.25">
      <c r="A22" s="4">
        <v>18</v>
      </c>
      <c r="B22" s="4" t="str">
        <f>T("02270015844")</f>
        <v>02270015844</v>
      </c>
      <c r="C22" s="4" t="str">
        <f>T("19782713047123981")</f>
        <v>19782713047123981</v>
      </c>
      <c r="D22" s="4" t="s">
        <v>116</v>
      </c>
      <c r="E22" s="4" t="s">
        <v>117</v>
      </c>
      <c r="F22" s="4" t="s">
        <v>118</v>
      </c>
      <c r="G22" s="4">
        <v>1</v>
      </c>
      <c r="H22" s="4" t="s">
        <v>13</v>
      </c>
      <c r="I22" s="4">
        <v>91</v>
      </c>
      <c r="J22" s="3"/>
    </row>
    <row r="23" spans="1:10" ht="26.25">
      <c r="A23" s="4">
        <v>19</v>
      </c>
      <c r="B23" s="4" t="str">
        <f>T("02270015860")</f>
        <v>02270015860</v>
      </c>
      <c r="C23" s="4" t="str">
        <f>T("19682713047124523")</f>
        <v>19682713047124523</v>
      </c>
      <c r="D23" s="4" t="s">
        <v>125</v>
      </c>
      <c r="E23" s="4" t="s">
        <v>126</v>
      </c>
      <c r="F23" s="4" t="s">
        <v>127</v>
      </c>
      <c r="G23" s="4">
        <v>1</v>
      </c>
      <c r="H23" s="4" t="s">
        <v>13</v>
      </c>
      <c r="I23" s="4">
        <v>3831</v>
      </c>
      <c r="J23" s="3"/>
    </row>
    <row r="24" spans="1:10" ht="26.25">
      <c r="A24" s="4">
        <v>20</v>
      </c>
      <c r="B24" s="4" t="str">
        <f>T("02270015877")</f>
        <v>02270015877</v>
      </c>
      <c r="C24" s="4" t="str">
        <f>T("19582713047124595")</f>
        <v>19582713047124595</v>
      </c>
      <c r="D24" s="4" t="s">
        <v>128</v>
      </c>
      <c r="E24" s="4" t="s">
        <v>129</v>
      </c>
      <c r="F24" s="4" t="s">
        <v>130</v>
      </c>
      <c r="G24" s="4">
        <v>1</v>
      </c>
      <c r="H24" s="4" t="s">
        <v>13</v>
      </c>
      <c r="I24" s="4">
        <v>630</v>
      </c>
      <c r="J24" s="3"/>
    </row>
    <row r="25" spans="1:10" ht="26.25">
      <c r="A25" s="4">
        <v>21</v>
      </c>
      <c r="B25" s="4" t="str">
        <f>T("02270015885")</f>
        <v>02270015885</v>
      </c>
      <c r="C25" s="4" t="str">
        <f>T("19762713047141968")</f>
        <v>19762713047141968</v>
      </c>
      <c r="D25" s="4" t="s">
        <v>134</v>
      </c>
      <c r="E25" s="4" t="s">
        <v>135</v>
      </c>
      <c r="F25" s="4" t="s">
        <v>103</v>
      </c>
      <c r="G25" s="4">
        <v>1</v>
      </c>
      <c r="H25" s="4" t="s">
        <v>30</v>
      </c>
      <c r="I25" s="4">
        <v>2697</v>
      </c>
      <c r="J25" s="3"/>
    </row>
    <row r="26" spans="1:10" ht="26.25">
      <c r="A26" s="4">
        <v>22</v>
      </c>
      <c r="B26" s="4" t="str">
        <f>T("02270015911")</f>
        <v>02270015911</v>
      </c>
      <c r="C26" s="4" t="str">
        <f>T("19612713047124590")</f>
        <v>19612713047124590</v>
      </c>
      <c r="D26" s="4" t="s">
        <v>139</v>
      </c>
      <c r="E26" s="4" t="s">
        <v>140</v>
      </c>
      <c r="F26" s="4" t="s">
        <v>141</v>
      </c>
      <c r="G26" s="4">
        <v>1</v>
      </c>
      <c r="H26" s="4" t="s">
        <v>13</v>
      </c>
      <c r="I26" s="4">
        <v>3373</v>
      </c>
      <c r="J26" s="3"/>
    </row>
    <row r="27" spans="1:10" ht="26.25">
      <c r="A27" s="4">
        <v>23</v>
      </c>
      <c r="B27" s="4" t="str">
        <f>T("02270015932")</f>
        <v>02270015932</v>
      </c>
      <c r="C27" s="4" t="str">
        <f>T("19522713047124888")</f>
        <v>19522713047124888</v>
      </c>
      <c r="D27" s="4" t="s">
        <v>142</v>
      </c>
      <c r="E27" s="4" t="s">
        <v>143</v>
      </c>
      <c r="F27" s="4" t="s">
        <v>144</v>
      </c>
      <c r="G27" s="4">
        <v>1</v>
      </c>
      <c r="H27" s="4" t="s">
        <v>13</v>
      </c>
      <c r="I27" s="4">
        <v>2695</v>
      </c>
      <c r="J27" s="3"/>
    </row>
    <row r="28" spans="1:10" ht="26.25">
      <c r="A28" s="4">
        <v>24</v>
      </c>
      <c r="B28" s="4" t="str">
        <f>T("02270015950")</f>
        <v>02270015950</v>
      </c>
      <c r="C28" s="4" t="str">
        <f>T("19572713047124331")</f>
        <v>19572713047124331</v>
      </c>
      <c r="D28" s="4" t="s">
        <v>148</v>
      </c>
      <c r="E28" s="4" t="s">
        <v>149</v>
      </c>
      <c r="F28" s="4" t="s">
        <v>150</v>
      </c>
      <c r="G28" s="4">
        <v>1</v>
      </c>
      <c r="H28" s="4" t="s">
        <v>13</v>
      </c>
      <c r="I28" s="4">
        <v>541</v>
      </c>
      <c r="J28" s="3"/>
    </row>
    <row r="29" spans="1:10" ht="26.25">
      <c r="A29" s="4">
        <v>25</v>
      </c>
      <c r="B29" s="4" t="str">
        <f>T("02270015961")</f>
        <v>02270015961</v>
      </c>
      <c r="C29" s="4" t="str">
        <f>T("19572713047124488")</f>
        <v>19572713047124488</v>
      </c>
      <c r="D29" s="4" t="s">
        <v>151</v>
      </c>
      <c r="E29" s="4" t="s">
        <v>152</v>
      </c>
      <c r="F29" s="4" t="s">
        <v>153</v>
      </c>
      <c r="G29" s="4">
        <v>1</v>
      </c>
      <c r="H29" s="4" t="s">
        <v>13</v>
      </c>
      <c r="I29" s="4">
        <v>2692</v>
      </c>
      <c r="J29" s="3"/>
    </row>
    <row r="30" spans="1:10" ht="26.25">
      <c r="A30" s="4">
        <v>26</v>
      </c>
      <c r="B30" s="4" t="str">
        <f>T("02270015989")</f>
        <v>02270015989</v>
      </c>
      <c r="C30" s="4" t="str">
        <f>T("19492713047125097")</f>
        <v>19492713047125097</v>
      </c>
      <c r="D30" s="4" t="s">
        <v>154</v>
      </c>
      <c r="E30" s="4" t="s">
        <v>155</v>
      </c>
      <c r="F30" s="4" t="s">
        <v>156</v>
      </c>
      <c r="G30" s="4">
        <v>1</v>
      </c>
      <c r="H30" s="4" t="s">
        <v>13</v>
      </c>
      <c r="I30" s="4">
        <v>1338</v>
      </c>
      <c r="J30" s="3"/>
    </row>
    <row r="31" spans="1:10" ht="26.25">
      <c r="A31" s="4">
        <v>27</v>
      </c>
      <c r="B31" s="4" t="str">
        <f>T("02270017150")</f>
        <v>02270017150</v>
      </c>
      <c r="C31" s="4" t="str">
        <f>T("19692713047125025")</f>
        <v>19692713047125025</v>
      </c>
      <c r="D31" s="4" t="s">
        <v>157</v>
      </c>
      <c r="E31" s="4" t="s">
        <v>158</v>
      </c>
      <c r="F31" s="4" t="s">
        <v>159</v>
      </c>
      <c r="G31" s="4">
        <v>1</v>
      </c>
      <c r="H31" s="4" t="s">
        <v>160</v>
      </c>
      <c r="I31" s="4">
        <v>834</v>
      </c>
      <c r="J31" s="3"/>
    </row>
    <row r="32" spans="1:10" ht="26.25">
      <c r="A32" s="4">
        <v>28</v>
      </c>
      <c r="B32" s="4" t="str">
        <f>T("02270017159")</f>
        <v>02270017159</v>
      </c>
      <c r="C32" s="4" t="str">
        <f>T("19592713047125040")</f>
        <v>19592713047125040</v>
      </c>
      <c r="D32" s="4" t="s">
        <v>164</v>
      </c>
      <c r="E32" s="4" t="s">
        <v>165</v>
      </c>
      <c r="F32" s="4" t="s">
        <v>166</v>
      </c>
      <c r="G32" s="4">
        <v>1</v>
      </c>
      <c r="H32" s="4" t="s">
        <v>13</v>
      </c>
      <c r="I32" s="4">
        <v>1676</v>
      </c>
      <c r="J32" s="3"/>
    </row>
    <row r="33" spans="1:10" ht="26.25">
      <c r="A33" s="4">
        <v>29</v>
      </c>
      <c r="B33" s="4" t="str">
        <f>T("02270017166")</f>
        <v>02270017166</v>
      </c>
      <c r="C33" s="4" t="str">
        <f>T("19622713047124928")</f>
        <v>19622713047124928</v>
      </c>
      <c r="D33" s="4" t="s">
        <v>167</v>
      </c>
      <c r="E33" s="4" t="s">
        <v>168</v>
      </c>
      <c r="F33" s="4" t="s">
        <v>169</v>
      </c>
      <c r="G33" s="4">
        <v>1</v>
      </c>
      <c r="H33" s="4" t="s">
        <v>13</v>
      </c>
      <c r="I33" s="4">
        <v>838</v>
      </c>
      <c r="J33" s="3"/>
    </row>
    <row r="34" spans="1:10" ht="26.25">
      <c r="A34" s="4">
        <v>30</v>
      </c>
      <c r="B34" s="4" t="str">
        <f>T("02270017172")</f>
        <v>02270017172</v>
      </c>
      <c r="C34" s="4" t="str">
        <f>T("19772713047124962")</f>
        <v>19772713047124962</v>
      </c>
      <c r="D34" s="4" t="s">
        <v>172</v>
      </c>
      <c r="E34" s="4" t="s">
        <v>173</v>
      </c>
      <c r="F34" s="4" t="s">
        <v>174</v>
      </c>
      <c r="G34" s="4">
        <v>1</v>
      </c>
      <c r="H34" s="4" t="s">
        <v>13</v>
      </c>
      <c r="I34" s="4">
        <v>4266</v>
      </c>
      <c r="J34" s="3"/>
    </row>
    <row r="35" spans="1:10" ht="26.25">
      <c r="A35" s="4">
        <v>31</v>
      </c>
      <c r="B35" s="4" t="str">
        <f>T("02270017181")</f>
        <v>02270017181</v>
      </c>
      <c r="C35" s="4" t="str">
        <f>T("19822713047124182")</f>
        <v>19822713047124182</v>
      </c>
      <c r="D35" s="4" t="s">
        <v>175</v>
      </c>
      <c r="E35" s="4" t="s">
        <v>176</v>
      </c>
      <c r="F35" s="4" t="s">
        <v>177</v>
      </c>
      <c r="G35" s="4">
        <v>1</v>
      </c>
      <c r="H35" s="4" t="s">
        <v>13</v>
      </c>
      <c r="I35" s="4">
        <v>4262</v>
      </c>
      <c r="J35" s="3"/>
    </row>
    <row r="36" spans="1:10" ht="26.25">
      <c r="A36" s="4">
        <v>32</v>
      </c>
      <c r="B36" s="4" t="str">
        <f>T("02270017212")</f>
        <v>02270017212</v>
      </c>
      <c r="C36" s="4" t="str">
        <f>T("19622713047124087")</f>
        <v>19622713047124087</v>
      </c>
      <c r="D36" s="4" t="s">
        <v>178</v>
      </c>
      <c r="E36" s="4" t="s">
        <v>179</v>
      </c>
      <c r="F36" s="4" t="s">
        <v>19</v>
      </c>
      <c r="G36" s="4">
        <v>1</v>
      </c>
      <c r="H36" s="4" t="s">
        <v>13</v>
      </c>
      <c r="I36" s="4">
        <v>4264</v>
      </c>
      <c r="J36" s="3"/>
    </row>
    <row r="37" spans="1:10" ht="26.25">
      <c r="A37" s="4">
        <v>33</v>
      </c>
      <c r="B37" s="4" t="str">
        <f>T("02270017571")</f>
        <v>02270017571</v>
      </c>
      <c r="C37" s="4" t="str">
        <f>T("19162713047124177")</f>
        <v>19162713047124177</v>
      </c>
      <c r="D37" s="4" t="s">
        <v>200</v>
      </c>
      <c r="E37" s="4" t="s">
        <v>201</v>
      </c>
      <c r="F37" s="4" t="s">
        <v>202</v>
      </c>
      <c r="G37" s="4">
        <v>1</v>
      </c>
      <c r="H37" s="4" t="s">
        <v>30</v>
      </c>
      <c r="I37" s="4">
        <v>95</v>
      </c>
      <c r="J37" s="3"/>
    </row>
    <row r="38" spans="1:10" ht="26.25">
      <c r="A38" s="4">
        <v>34</v>
      </c>
      <c r="B38" s="4" t="str">
        <f>T("02270021013")</f>
        <v>02270021013</v>
      </c>
      <c r="C38" s="4" t="str">
        <f>T("19622713047124674")</f>
        <v>19622713047124674</v>
      </c>
      <c r="D38" s="4" t="s">
        <v>459</v>
      </c>
      <c r="E38" s="4" t="s">
        <v>460</v>
      </c>
      <c r="F38" s="4" t="s">
        <v>461</v>
      </c>
      <c r="G38" s="4">
        <v>1</v>
      </c>
      <c r="H38" s="4" t="s">
        <v>13</v>
      </c>
      <c r="I38" s="4">
        <v>92</v>
      </c>
      <c r="J38" s="3"/>
    </row>
    <row r="39" spans="1:10" ht="26.25">
      <c r="A39" s="4">
        <v>35</v>
      </c>
      <c r="B39" s="4" t="str">
        <f>T("02270021018")</f>
        <v>02270021018</v>
      </c>
      <c r="C39" s="4" t="str">
        <f>T("19662713047124625")</f>
        <v>19662713047124625</v>
      </c>
      <c r="D39" s="4" t="s">
        <v>462</v>
      </c>
      <c r="E39" s="4" t="s">
        <v>463</v>
      </c>
      <c r="F39" s="4" t="s">
        <v>464</v>
      </c>
      <c r="G39" s="4">
        <v>1</v>
      </c>
      <c r="H39" s="4" t="s">
        <v>13</v>
      </c>
      <c r="I39" s="4">
        <v>2838</v>
      </c>
      <c r="J39" s="3"/>
    </row>
    <row r="40" spans="1:10" ht="26.25">
      <c r="A40" s="4">
        <v>36</v>
      </c>
      <c r="B40" s="4" t="str">
        <f>T("02270021022")</f>
        <v>02270021022</v>
      </c>
      <c r="C40" s="4" t="str">
        <f>T("19712713047123765")</f>
        <v>19712713047123765</v>
      </c>
      <c r="D40" s="4" t="s">
        <v>465</v>
      </c>
      <c r="E40" s="4" t="s">
        <v>162</v>
      </c>
      <c r="F40" s="4" t="s">
        <v>19</v>
      </c>
      <c r="G40" s="4">
        <v>1</v>
      </c>
      <c r="H40" s="4" t="s">
        <v>23</v>
      </c>
      <c r="I40" s="4">
        <v>2691</v>
      </c>
      <c r="J40" s="3"/>
    </row>
    <row r="41" spans="1:10" ht="26.25">
      <c r="A41" s="4">
        <v>37</v>
      </c>
      <c r="B41" s="4" t="str">
        <f>T("02270022317")</f>
        <v>02270022317</v>
      </c>
      <c r="C41" s="4" t="str">
        <f>T("19572713047124396")</f>
        <v>19572713047124396</v>
      </c>
      <c r="D41" s="4" t="s">
        <v>802</v>
      </c>
      <c r="E41" s="4" t="s">
        <v>803</v>
      </c>
      <c r="F41" s="4" t="s">
        <v>73</v>
      </c>
      <c r="G41" s="4">
        <v>1</v>
      </c>
      <c r="H41" s="4" t="s">
        <v>13</v>
      </c>
      <c r="I41" s="4">
        <v>4261</v>
      </c>
      <c r="J41" s="3"/>
    </row>
    <row r="42" spans="1:10" ht="26.25">
      <c r="A42" s="4">
        <v>38</v>
      </c>
      <c r="B42" s="4" t="str">
        <f>T("02270024268")</f>
        <v>02270024268</v>
      </c>
      <c r="C42" s="4" t="str">
        <f>T("19872713047124608")</f>
        <v>19872713047124608</v>
      </c>
      <c r="D42" s="4" t="s">
        <v>851</v>
      </c>
      <c r="E42" s="4" t="s">
        <v>852</v>
      </c>
      <c r="F42" s="4" t="s">
        <v>853</v>
      </c>
      <c r="G42" s="4">
        <v>1</v>
      </c>
      <c r="H42" s="4" t="s">
        <v>13</v>
      </c>
      <c r="I42" s="4">
        <v>1674</v>
      </c>
      <c r="J42" s="3"/>
    </row>
    <row r="43" spans="1:10" ht="26.25">
      <c r="A43" s="4">
        <v>39</v>
      </c>
      <c r="B43" s="4" t="str">
        <f>T("02270027689")</f>
        <v>02270027689</v>
      </c>
      <c r="C43" s="4" t="str">
        <f>T("19722713047124473")</f>
        <v>19722713047124473</v>
      </c>
      <c r="D43" s="4" t="s">
        <v>891</v>
      </c>
      <c r="E43" s="4" t="s">
        <v>892</v>
      </c>
      <c r="F43" s="4" t="s">
        <v>893</v>
      </c>
      <c r="G43" s="4">
        <v>1</v>
      </c>
      <c r="H43" s="4" t="s">
        <v>13</v>
      </c>
      <c r="I43" s="4">
        <v>1339</v>
      </c>
      <c r="J43" s="3"/>
    </row>
    <row r="44" spans="1:10" ht="26.25">
      <c r="A44" s="4">
        <v>40</v>
      </c>
      <c r="B44" s="4" t="str">
        <f>T("02270027880")</f>
        <v>02270027880</v>
      </c>
      <c r="C44" s="4" t="str">
        <f>T("19642713047124506")</f>
        <v>19642713047124506</v>
      </c>
      <c r="D44" s="4" t="s">
        <v>957</v>
      </c>
      <c r="E44" s="4" t="s">
        <v>399</v>
      </c>
      <c r="F44" s="4" t="s">
        <v>958</v>
      </c>
      <c r="G44" s="4">
        <v>1</v>
      </c>
      <c r="H44" s="4" t="s">
        <v>13</v>
      </c>
      <c r="I44" s="4">
        <v>835</v>
      </c>
      <c r="J44" s="3"/>
    </row>
    <row r="45" spans="1:10" ht="26.25">
      <c r="A45" s="4">
        <v>41</v>
      </c>
      <c r="B45" s="4" t="str">
        <f>T("02270031794")</f>
        <v>02270031794</v>
      </c>
      <c r="C45" s="4" t="str">
        <f>T("19522713047124885")</f>
        <v>19522713047124885</v>
      </c>
      <c r="D45" s="4" t="s">
        <v>987</v>
      </c>
      <c r="E45" s="4" t="s">
        <v>988</v>
      </c>
      <c r="F45" s="4" t="s">
        <v>989</v>
      </c>
      <c r="G45" s="4">
        <v>1</v>
      </c>
      <c r="H45" s="4" t="s">
        <v>13</v>
      </c>
      <c r="I45" s="4">
        <v>3116</v>
      </c>
      <c r="J45" s="3"/>
    </row>
    <row r="46" spans="1:10" ht="26.25">
      <c r="A46" s="4">
        <v>42</v>
      </c>
      <c r="B46" s="4" t="str">
        <f>T("02270031795")</f>
        <v>02270031795</v>
      </c>
      <c r="C46" s="4" t="str">
        <f>T("19672713047124927")</f>
        <v>19672713047124927</v>
      </c>
      <c r="D46" s="4" t="s">
        <v>990</v>
      </c>
      <c r="E46" s="4" t="s">
        <v>991</v>
      </c>
      <c r="F46" s="4" t="s">
        <v>992</v>
      </c>
      <c r="G46" s="4">
        <v>1</v>
      </c>
      <c r="H46" s="4" t="s">
        <v>13</v>
      </c>
      <c r="I46" s="4">
        <v>2837</v>
      </c>
      <c r="J46" s="3"/>
    </row>
    <row r="47" spans="1:10" ht="26.25">
      <c r="A47" s="4">
        <v>43</v>
      </c>
      <c r="B47" s="4" t="str">
        <f>T("02270047361")</f>
        <v>02270047361</v>
      </c>
      <c r="C47" s="4" t="str">
        <f>T("19472713047124434")</f>
        <v>19472713047124434</v>
      </c>
      <c r="D47" s="4" t="s">
        <v>1074</v>
      </c>
      <c r="E47" s="4" t="s">
        <v>1075</v>
      </c>
      <c r="F47" s="4" t="s">
        <v>1076</v>
      </c>
      <c r="G47" s="4">
        <v>1</v>
      </c>
      <c r="H47" s="4" t="s">
        <v>13</v>
      </c>
      <c r="I47" s="4">
        <v>2699</v>
      </c>
      <c r="J47" s="3"/>
    </row>
    <row r="48" spans="1:10" ht="26.25">
      <c r="A48" s="4">
        <v>44</v>
      </c>
      <c r="B48" s="4" t="str">
        <f>T("02270057015")</f>
        <v>02270057015</v>
      </c>
      <c r="C48" s="4" t="str">
        <f>T("19642713047124173")</f>
        <v>19642713047124173</v>
      </c>
      <c r="D48" s="4" t="s">
        <v>1117</v>
      </c>
      <c r="E48" s="4" t="s">
        <v>1118</v>
      </c>
      <c r="F48" s="4" t="s">
        <v>1119</v>
      </c>
      <c r="G48" s="4">
        <v>1</v>
      </c>
      <c r="H48" s="4" t="s">
        <v>30</v>
      </c>
      <c r="I48" s="4">
        <v>5415</v>
      </c>
      <c r="J48" s="3"/>
    </row>
    <row r="49" spans="1:10" ht="26.25">
      <c r="A49" s="4">
        <v>45</v>
      </c>
      <c r="B49" s="4" t="str">
        <f>T("02270057016")</f>
        <v>02270057016</v>
      </c>
      <c r="C49" s="4" t="str">
        <f>T("19622713047124478")</f>
        <v>19622713047124478</v>
      </c>
      <c r="D49" s="4" t="s">
        <v>1069</v>
      </c>
      <c r="E49" s="4" t="s">
        <v>1120</v>
      </c>
      <c r="F49" s="4" t="s">
        <v>1121</v>
      </c>
      <c r="G49" s="4">
        <v>1</v>
      </c>
      <c r="H49" s="4" t="s">
        <v>13</v>
      </c>
      <c r="I49" s="4">
        <v>5416</v>
      </c>
      <c r="J49" s="3"/>
    </row>
    <row r="50" spans="1:10" ht="26.25">
      <c r="A50" s="4">
        <v>46</v>
      </c>
      <c r="B50" s="4" t="str">
        <f>T("02270057018")</f>
        <v>02270057018</v>
      </c>
      <c r="C50" s="4" t="str">
        <f>T("19822713047123811")</f>
        <v>19822713047123811</v>
      </c>
      <c r="D50" s="4" t="s">
        <v>607</v>
      </c>
      <c r="E50" s="4" t="s">
        <v>1122</v>
      </c>
      <c r="F50" s="4" t="s">
        <v>1123</v>
      </c>
      <c r="G50" s="4">
        <v>1</v>
      </c>
      <c r="H50" s="4" t="s">
        <v>30</v>
      </c>
      <c r="I50" s="4">
        <v>5417</v>
      </c>
      <c r="J50" s="3"/>
    </row>
    <row r="51" spans="1:10" ht="26.25">
      <c r="A51" s="4">
        <v>47</v>
      </c>
      <c r="B51" s="4" t="str">
        <f>T("02270057019")</f>
        <v>02270057019</v>
      </c>
      <c r="C51" s="4" t="str">
        <f>T("19622713047124461")</f>
        <v>19622713047124461</v>
      </c>
      <c r="D51" s="4" t="s">
        <v>1124</v>
      </c>
      <c r="E51" s="4" t="s">
        <v>1109</v>
      </c>
      <c r="F51" s="4" t="s">
        <v>1125</v>
      </c>
      <c r="G51" s="4">
        <v>1</v>
      </c>
      <c r="H51" s="4" t="s">
        <v>13</v>
      </c>
      <c r="I51" s="4">
        <v>5418</v>
      </c>
      <c r="J51" s="3"/>
    </row>
    <row r="52" spans="1:10" ht="26.25">
      <c r="A52" s="4">
        <v>48</v>
      </c>
      <c r="B52" s="4" t="str">
        <f>T("02270057020")</f>
        <v>02270057020</v>
      </c>
      <c r="C52" s="4" t="str">
        <f>T("19682713047124051")</f>
        <v>19682713047124051</v>
      </c>
      <c r="D52" s="4" t="s">
        <v>1126</v>
      </c>
      <c r="E52" s="4" t="s">
        <v>1127</v>
      </c>
      <c r="F52" s="4" t="s">
        <v>1128</v>
      </c>
      <c r="G52" s="4">
        <v>1</v>
      </c>
      <c r="H52" s="4" t="s">
        <v>1129</v>
      </c>
      <c r="I52" s="4">
        <v>5419</v>
      </c>
      <c r="J52" s="3"/>
    </row>
    <row r="53" spans="1:10" ht="26.25">
      <c r="A53" s="4">
        <v>49</v>
      </c>
      <c r="B53" s="4" t="str">
        <f>T("02270057021")</f>
        <v>02270057021</v>
      </c>
      <c r="C53" s="4" t="str">
        <f>T("19612713047124295")</f>
        <v>19612713047124295</v>
      </c>
      <c r="D53" s="4" t="s">
        <v>1130</v>
      </c>
      <c r="E53" s="4" t="s">
        <v>1131</v>
      </c>
      <c r="F53" s="4" t="s">
        <v>1132</v>
      </c>
      <c r="G53" s="4">
        <v>1</v>
      </c>
      <c r="H53" s="4" t="s">
        <v>13</v>
      </c>
      <c r="I53" s="4">
        <v>5420</v>
      </c>
      <c r="J53" s="3"/>
    </row>
    <row r="54" spans="1:10" ht="26.25">
      <c r="A54" s="4">
        <v>50</v>
      </c>
      <c r="B54" s="4" t="str">
        <f>T("02270057022")</f>
        <v>02270057022</v>
      </c>
      <c r="C54" s="4" t="str">
        <f>T("19672713047141985")</f>
        <v>19672713047141985</v>
      </c>
      <c r="D54" s="4" t="s">
        <v>377</v>
      </c>
      <c r="E54" s="4" t="s">
        <v>1133</v>
      </c>
      <c r="F54" s="4" t="s">
        <v>1134</v>
      </c>
      <c r="G54" s="4">
        <v>1</v>
      </c>
      <c r="H54" s="4" t="s">
        <v>13</v>
      </c>
      <c r="I54" s="4">
        <v>5421</v>
      </c>
      <c r="J54" s="3"/>
    </row>
    <row r="55" spans="1:10" ht="26.25">
      <c r="A55" s="4">
        <v>51</v>
      </c>
      <c r="B55" s="4" t="str">
        <f>T("02270057023")</f>
        <v>02270057023</v>
      </c>
      <c r="C55" s="4" t="str">
        <f>T("19632713047124074")</f>
        <v>19632713047124074</v>
      </c>
      <c r="D55" s="4" t="s">
        <v>268</v>
      </c>
      <c r="E55" s="4" t="s">
        <v>1135</v>
      </c>
      <c r="F55" s="4" t="s">
        <v>1136</v>
      </c>
      <c r="G55" s="4">
        <v>1</v>
      </c>
      <c r="H55" s="4" t="s">
        <v>30</v>
      </c>
      <c r="I55" s="4">
        <v>5422</v>
      </c>
      <c r="J55" s="3"/>
    </row>
    <row r="56" spans="1:10" ht="26.25">
      <c r="A56" s="4">
        <v>52</v>
      </c>
      <c r="B56" s="4" t="str">
        <f>T("02270057024")</f>
        <v>02270057024</v>
      </c>
      <c r="C56" s="4" t="str">
        <f>T("19612713047124603")</f>
        <v>19612713047124603</v>
      </c>
      <c r="D56" s="4" t="s">
        <v>591</v>
      </c>
      <c r="E56" s="4" t="s">
        <v>1137</v>
      </c>
      <c r="F56" s="4" t="s">
        <v>1138</v>
      </c>
      <c r="G56" s="4">
        <v>1</v>
      </c>
      <c r="H56" s="4" t="s">
        <v>13</v>
      </c>
      <c r="I56" s="4">
        <v>5423</v>
      </c>
      <c r="J56" s="3"/>
    </row>
    <row r="57" spans="1:10">
      <c r="A57" s="4">
        <v>53</v>
      </c>
      <c r="B57" s="4" t="str">
        <f>T("02270057025")</f>
        <v>02270057025</v>
      </c>
      <c r="C57" s="4" t="str">
        <f>T("7340939094")</f>
        <v>7340939094</v>
      </c>
      <c r="D57" s="4" t="s">
        <v>1139</v>
      </c>
      <c r="E57" s="4" t="s">
        <v>1140</v>
      </c>
      <c r="F57" s="4" t="s">
        <v>1141</v>
      </c>
      <c r="G57" s="4">
        <v>1</v>
      </c>
      <c r="H57" s="4" t="s">
        <v>13</v>
      </c>
      <c r="I57" s="4">
        <v>5424</v>
      </c>
      <c r="J57" s="3"/>
    </row>
    <row r="58" spans="1:10">
      <c r="A58" s="4">
        <v>54</v>
      </c>
      <c r="B58" s="4" t="str">
        <f>T("02270057026")</f>
        <v>02270057026</v>
      </c>
      <c r="C58" s="4" t="str">
        <f>T("5101522711")</f>
        <v>5101522711</v>
      </c>
      <c r="D58" s="4" t="s">
        <v>683</v>
      </c>
      <c r="E58" s="4" t="s">
        <v>1142</v>
      </c>
      <c r="F58" s="4" t="s">
        <v>1143</v>
      </c>
      <c r="G58" s="4">
        <v>1</v>
      </c>
      <c r="H58" s="4" t="s">
        <v>30</v>
      </c>
      <c r="I58" s="4">
        <v>5425</v>
      </c>
      <c r="J58" s="3"/>
    </row>
    <row r="59" spans="1:10" ht="26.25">
      <c r="A59" s="4">
        <v>55</v>
      </c>
      <c r="B59" s="4" t="str">
        <f>T("02270057027")</f>
        <v>02270057027</v>
      </c>
      <c r="C59" s="4" t="str">
        <f>T("19592713047124185")</f>
        <v>19592713047124185</v>
      </c>
      <c r="D59" s="4" t="s">
        <v>1144</v>
      </c>
      <c r="E59" s="4" t="s">
        <v>1145</v>
      </c>
      <c r="F59" s="4" t="s">
        <v>1146</v>
      </c>
      <c r="G59" s="4">
        <v>1</v>
      </c>
      <c r="H59" s="4" t="s">
        <v>30</v>
      </c>
      <c r="I59" s="4">
        <v>5426</v>
      </c>
      <c r="J59" s="3"/>
    </row>
    <row r="60" spans="1:10" ht="26.25">
      <c r="A60" s="4">
        <v>56</v>
      </c>
      <c r="B60" s="4" t="str">
        <f>T("02270057028")</f>
        <v>02270057028</v>
      </c>
      <c r="C60" s="4" t="str">
        <f>T("19682713047123842")</f>
        <v>19682713047123842</v>
      </c>
      <c r="D60" s="4" t="s">
        <v>1147</v>
      </c>
      <c r="E60" s="4" t="s">
        <v>1148</v>
      </c>
      <c r="F60" s="4" t="s">
        <v>784</v>
      </c>
      <c r="G60" s="4">
        <v>1</v>
      </c>
      <c r="H60" s="4" t="s">
        <v>30</v>
      </c>
      <c r="I60" s="4">
        <v>5427</v>
      </c>
      <c r="J60" s="3"/>
    </row>
    <row r="61" spans="1:10">
      <c r="A61" s="4">
        <v>57</v>
      </c>
      <c r="B61" s="4" t="str">
        <f>T("02270057029")</f>
        <v>02270057029</v>
      </c>
      <c r="C61" s="4" t="str">
        <f>T("8704257198")</f>
        <v>8704257198</v>
      </c>
      <c r="D61" s="4" t="s">
        <v>1149</v>
      </c>
      <c r="E61" s="4" t="s">
        <v>1150</v>
      </c>
      <c r="F61" s="4" t="s">
        <v>1151</v>
      </c>
      <c r="G61" s="4">
        <v>1</v>
      </c>
      <c r="H61" s="4" t="s">
        <v>30</v>
      </c>
      <c r="I61" s="4">
        <v>5428</v>
      </c>
      <c r="J61" s="3"/>
    </row>
    <row r="62" spans="1:10" ht="26.25">
      <c r="A62" s="4">
        <v>58</v>
      </c>
      <c r="B62" s="4" t="str">
        <f>T("02270057030")</f>
        <v>02270057030</v>
      </c>
      <c r="C62" s="4" t="str">
        <f>T("19672713047124161")</f>
        <v>19672713047124161</v>
      </c>
      <c r="D62" s="4" t="s">
        <v>1152</v>
      </c>
      <c r="E62" s="4" t="s">
        <v>1153</v>
      </c>
      <c r="F62" s="4" t="s">
        <v>112</v>
      </c>
      <c r="G62" s="4">
        <v>1</v>
      </c>
      <c r="H62" s="4" t="s">
        <v>30</v>
      </c>
      <c r="I62" s="4">
        <v>5429</v>
      </c>
      <c r="J62" s="3"/>
    </row>
    <row r="63" spans="1:10" ht="26.25">
      <c r="A63" s="4">
        <v>59</v>
      </c>
      <c r="B63" s="4" t="str">
        <f>T("02270057031")</f>
        <v>02270057031</v>
      </c>
      <c r="C63" s="4" t="str">
        <f>T("19902713047000131")</f>
        <v>19902713047000131</v>
      </c>
      <c r="D63" s="4" t="s">
        <v>1154</v>
      </c>
      <c r="E63" s="4" t="s">
        <v>1155</v>
      </c>
      <c r="F63" s="4" t="s">
        <v>1156</v>
      </c>
      <c r="G63" s="4">
        <v>1</v>
      </c>
      <c r="H63" s="4" t="s">
        <v>30</v>
      </c>
      <c r="I63" s="4">
        <v>5430</v>
      </c>
      <c r="J63" s="3"/>
    </row>
    <row r="64" spans="1:10" ht="26.25">
      <c r="A64" s="4">
        <v>60</v>
      </c>
      <c r="B64" s="4" t="str">
        <f>T("02270057032")</f>
        <v>02270057032</v>
      </c>
      <c r="C64" s="4" t="str">
        <f>T("19882713047124058")</f>
        <v>19882713047124058</v>
      </c>
      <c r="D64" s="4" t="s">
        <v>108</v>
      </c>
      <c r="E64" s="4" t="s">
        <v>1157</v>
      </c>
      <c r="F64" s="4" t="s">
        <v>1158</v>
      </c>
      <c r="G64" s="4">
        <v>1</v>
      </c>
      <c r="H64" s="4" t="s">
        <v>23</v>
      </c>
      <c r="I64" s="4">
        <v>5431</v>
      </c>
      <c r="J64" s="3"/>
    </row>
    <row r="65" spans="1:10" ht="26.25">
      <c r="A65" s="4">
        <v>61</v>
      </c>
      <c r="B65" s="4" t="str">
        <f>T("02270057033")</f>
        <v>02270057033</v>
      </c>
      <c r="C65" s="4" t="str">
        <f>T("19652713047124998")</f>
        <v>19652713047124998</v>
      </c>
      <c r="D65" s="4" t="s">
        <v>404</v>
      </c>
      <c r="E65" s="4" t="s">
        <v>1155</v>
      </c>
      <c r="F65" s="4" t="s">
        <v>1159</v>
      </c>
      <c r="G65" s="4">
        <v>1</v>
      </c>
      <c r="H65" s="4" t="s">
        <v>13</v>
      </c>
      <c r="I65" s="4">
        <v>5432</v>
      </c>
      <c r="J65" s="3"/>
    </row>
    <row r="66" spans="1:10" ht="26.25">
      <c r="A66" s="4">
        <v>62</v>
      </c>
      <c r="B66" s="4" t="str">
        <f>T("02270057034")</f>
        <v>02270057034</v>
      </c>
      <c r="C66" s="4" t="str">
        <f>T("19672713047125048")</f>
        <v>19672713047125048</v>
      </c>
      <c r="D66" s="4" t="s">
        <v>1160</v>
      </c>
      <c r="E66" s="4" t="s">
        <v>1161</v>
      </c>
      <c r="F66" s="4" t="s">
        <v>1162</v>
      </c>
      <c r="G66" s="4">
        <v>1</v>
      </c>
      <c r="H66" s="4" t="s">
        <v>13</v>
      </c>
      <c r="I66" s="4">
        <v>5433</v>
      </c>
      <c r="J66" s="3"/>
    </row>
    <row r="67" spans="1:10" ht="26.25">
      <c r="A67" s="4">
        <v>63</v>
      </c>
      <c r="B67" s="4" t="str">
        <f>T("02270057035")</f>
        <v>02270057035</v>
      </c>
      <c r="C67" s="4" t="str">
        <f>T("19622713047123804")</f>
        <v>19622713047123804</v>
      </c>
      <c r="D67" s="4" t="s">
        <v>1163</v>
      </c>
      <c r="E67" s="4" t="s">
        <v>1164</v>
      </c>
      <c r="F67" s="4" t="s">
        <v>1165</v>
      </c>
      <c r="G67" s="4">
        <v>1</v>
      </c>
      <c r="H67" s="4" t="s">
        <v>30</v>
      </c>
      <c r="I67" s="4">
        <v>5434</v>
      </c>
      <c r="J67" s="3"/>
    </row>
    <row r="68" spans="1:10" ht="26.25">
      <c r="A68" s="4">
        <v>64</v>
      </c>
      <c r="B68" s="4" t="str">
        <f>T("02270057036")</f>
        <v>02270057036</v>
      </c>
      <c r="C68" s="4" t="str">
        <f>T("19622713047123729")</f>
        <v>19622713047123729</v>
      </c>
      <c r="D68" s="4" t="s">
        <v>1166</v>
      </c>
      <c r="E68" s="4" t="s">
        <v>1167</v>
      </c>
      <c r="F68" s="4" t="s">
        <v>1168</v>
      </c>
      <c r="G68" s="4">
        <v>1</v>
      </c>
      <c r="H68" s="4" t="s">
        <v>30</v>
      </c>
      <c r="I68" s="4">
        <v>5435</v>
      </c>
      <c r="J68" s="3"/>
    </row>
    <row r="69" spans="1:10" ht="26.25">
      <c r="A69" s="4">
        <v>65</v>
      </c>
      <c r="B69" s="4" t="str">
        <f>T("02270057037")</f>
        <v>02270057037</v>
      </c>
      <c r="C69" s="4" t="str">
        <f>T("19562713047124065")</f>
        <v>19562713047124065</v>
      </c>
      <c r="D69" s="4" t="s">
        <v>1169</v>
      </c>
      <c r="E69" s="4" t="s">
        <v>1170</v>
      </c>
      <c r="F69" s="4" t="s">
        <v>491</v>
      </c>
      <c r="G69" s="4">
        <v>1</v>
      </c>
      <c r="H69" s="4" t="s">
        <v>30</v>
      </c>
      <c r="I69" s="4">
        <v>5436</v>
      </c>
      <c r="J69" s="3"/>
    </row>
    <row r="70" spans="1:10">
      <c r="A70" s="4">
        <v>66</v>
      </c>
      <c r="B70" s="4" t="str">
        <f>T("02270057038")</f>
        <v>02270057038</v>
      </c>
      <c r="C70" s="4" t="str">
        <f>T("4624387645")</f>
        <v>4624387645</v>
      </c>
      <c r="D70" s="4" t="s">
        <v>1171</v>
      </c>
      <c r="E70" s="4" t="s">
        <v>1172</v>
      </c>
      <c r="F70" s="4" t="s">
        <v>1173</v>
      </c>
      <c r="G70" s="4">
        <v>1</v>
      </c>
      <c r="H70" s="4" t="s">
        <v>13</v>
      </c>
      <c r="I70" s="4">
        <v>5437</v>
      </c>
      <c r="J70" s="3"/>
    </row>
    <row r="71" spans="1:10" ht="26.25">
      <c r="A71" s="4">
        <v>67</v>
      </c>
      <c r="B71" s="4" t="str">
        <f>T("02270057039")</f>
        <v>02270057039</v>
      </c>
      <c r="C71" s="4" t="str">
        <f>T("19722713047124504")</f>
        <v>19722713047124504</v>
      </c>
      <c r="D71" s="4" t="s">
        <v>1174</v>
      </c>
      <c r="E71" s="4" t="s">
        <v>1175</v>
      </c>
      <c r="F71" s="4" t="s">
        <v>1176</v>
      </c>
      <c r="G71" s="4">
        <v>1</v>
      </c>
      <c r="H71" s="4" t="s">
        <v>13</v>
      </c>
      <c r="I71" s="4">
        <v>5438</v>
      </c>
      <c r="J71" s="3"/>
    </row>
    <row r="72" spans="1:10" ht="26.25">
      <c r="A72" s="4">
        <v>68</v>
      </c>
      <c r="B72" s="4" t="str">
        <f>T("02270057040")</f>
        <v>02270057040</v>
      </c>
      <c r="C72" s="4" t="str">
        <f>T("19612713047125074")</f>
        <v>19612713047125074</v>
      </c>
      <c r="D72" s="4" t="s">
        <v>1177</v>
      </c>
      <c r="E72" s="4" t="s">
        <v>568</v>
      </c>
      <c r="F72" s="4" t="s">
        <v>1178</v>
      </c>
      <c r="G72" s="4">
        <v>1</v>
      </c>
      <c r="H72" s="4" t="s">
        <v>13</v>
      </c>
      <c r="I72" s="4">
        <v>5439</v>
      </c>
      <c r="J72" s="3"/>
    </row>
    <row r="73" spans="1:10" ht="26.25">
      <c r="A73" s="4">
        <v>69</v>
      </c>
      <c r="B73" s="4" t="str">
        <f>T("02270057041")</f>
        <v>02270057041</v>
      </c>
      <c r="C73" s="4" t="str">
        <f>T("19652713047124186")</f>
        <v>19652713047124186</v>
      </c>
      <c r="D73" s="4" t="s">
        <v>1179</v>
      </c>
      <c r="E73" s="4" t="s">
        <v>1180</v>
      </c>
      <c r="F73" s="4" t="s">
        <v>49</v>
      </c>
      <c r="G73" s="4">
        <v>1</v>
      </c>
      <c r="H73" s="4" t="s">
        <v>30</v>
      </c>
      <c r="I73" s="4">
        <v>5440</v>
      </c>
      <c r="J73" s="3"/>
    </row>
    <row r="74" spans="1:10" ht="26.25">
      <c r="A74" s="4">
        <v>70</v>
      </c>
      <c r="B74" s="4" t="str">
        <f>T("02270057042")</f>
        <v>02270057042</v>
      </c>
      <c r="C74" s="4" t="str">
        <f>T("19722713047124512")</f>
        <v>19722713047124512</v>
      </c>
      <c r="D74" s="4" t="s">
        <v>1181</v>
      </c>
      <c r="E74" s="4" t="s">
        <v>1182</v>
      </c>
      <c r="F74" s="4" t="s">
        <v>1183</v>
      </c>
      <c r="G74" s="4">
        <v>1</v>
      </c>
      <c r="H74" s="4" t="s">
        <v>1184</v>
      </c>
      <c r="I74" s="4">
        <v>100</v>
      </c>
      <c r="J74" s="3"/>
    </row>
    <row r="75" spans="1:10" ht="26.25">
      <c r="A75" s="4">
        <v>71</v>
      </c>
      <c r="B75" s="4" t="str">
        <f>T("02270095655")</f>
        <v>02270095655</v>
      </c>
      <c r="C75" s="4" t="str">
        <f>T("19622713047124493")</f>
        <v>19622713047124493</v>
      </c>
      <c r="D75" s="4" t="s">
        <v>2000</v>
      </c>
      <c r="E75" s="4" t="s">
        <v>274</v>
      </c>
      <c r="F75" s="4" t="s">
        <v>1102</v>
      </c>
      <c r="G75" s="4">
        <v>1</v>
      </c>
      <c r="H75" s="4" t="s">
        <v>2001</v>
      </c>
      <c r="I75" s="4">
        <v>436</v>
      </c>
      <c r="J75" s="3"/>
    </row>
    <row r="76" spans="1:10" ht="26.25">
      <c r="A76" s="4">
        <v>72</v>
      </c>
      <c r="B76" s="4" t="str">
        <f>T("02270013769")</f>
        <v>02270013769</v>
      </c>
      <c r="C76" s="4" t="str">
        <f>T("19792713047125524")</f>
        <v>19792713047125524</v>
      </c>
      <c r="D76" s="4" t="s">
        <v>9</v>
      </c>
      <c r="E76" s="4" t="s">
        <v>10</v>
      </c>
      <c r="F76" s="4" t="s">
        <v>11</v>
      </c>
      <c r="G76" s="4">
        <v>2</v>
      </c>
      <c r="H76" s="4" t="s">
        <v>13</v>
      </c>
      <c r="I76" s="4">
        <v>631</v>
      </c>
      <c r="J76" s="3"/>
    </row>
    <row r="77" spans="1:10" ht="26.25">
      <c r="A77" s="4">
        <v>73</v>
      </c>
      <c r="B77" s="4" t="str">
        <f>T("02270015527")</f>
        <v>02270015527</v>
      </c>
      <c r="C77" s="4" t="str">
        <f>T("19472713047127323")</f>
        <v>19472713047127323</v>
      </c>
      <c r="D77" s="4" t="s">
        <v>34</v>
      </c>
      <c r="E77" s="4" t="s">
        <v>35</v>
      </c>
      <c r="F77" s="4" t="s">
        <v>36</v>
      </c>
      <c r="G77" s="4">
        <v>2</v>
      </c>
      <c r="H77" s="4" t="s">
        <v>13</v>
      </c>
      <c r="I77" s="4">
        <v>1681</v>
      </c>
      <c r="J77" s="3"/>
    </row>
    <row r="78" spans="1:10" ht="26.25">
      <c r="A78" s="4">
        <v>74</v>
      </c>
      <c r="B78" s="4" t="str">
        <f>T("02270015534")</f>
        <v>02270015534</v>
      </c>
      <c r="C78" s="4" t="str">
        <f>T("19562713047126287")</f>
        <v>19562713047126287</v>
      </c>
      <c r="D78" s="4" t="s">
        <v>37</v>
      </c>
      <c r="E78" s="4" t="s">
        <v>38</v>
      </c>
      <c r="F78" s="4" t="s">
        <v>39</v>
      </c>
      <c r="G78" s="4">
        <v>2</v>
      </c>
      <c r="H78" s="4" t="s">
        <v>13</v>
      </c>
      <c r="I78" s="4">
        <v>4272</v>
      </c>
      <c r="J78" s="3"/>
    </row>
    <row r="79" spans="1:10" ht="26.25">
      <c r="A79" s="4">
        <v>75</v>
      </c>
      <c r="B79" s="4" t="str">
        <f>T("02270015539")</f>
        <v>02270015539</v>
      </c>
      <c r="C79" s="4" t="str">
        <f>T("19612713047125879")</f>
        <v>19612713047125879</v>
      </c>
      <c r="D79" s="4" t="s">
        <v>40</v>
      </c>
      <c r="E79" s="4" t="s">
        <v>41</v>
      </c>
      <c r="F79" s="4" t="s">
        <v>42</v>
      </c>
      <c r="G79" s="4">
        <v>2</v>
      </c>
      <c r="H79" s="4" t="s">
        <v>43</v>
      </c>
      <c r="I79" s="4">
        <v>4270</v>
      </c>
      <c r="J79" s="3"/>
    </row>
    <row r="80" spans="1:10" ht="26.25">
      <c r="A80" s="4">
        <v>76</v>
      </c>
      <c r="B80" s="4" t="str">
        <f>T("02270015564")</f>
        <v>02270015564</v>
      </c>
      <c r="C80" s="4" t="str">
        <f>T("19832713047125875")</f>
        <v>19832713047125875</v>
      </c>
      <c r="D80" s="4" t="s">
        <v>47</v>
      </c>
      <c r="E80" s="4" t="s">
        <v>48</v>
      </c>
      <c r="F80" s="4" t="s">
        <v>49</v>
      </c>
      <c r="G80" s="4">
        <v>2</v>
      </c>
      <c r="H80" s="4" t="s">
        <v>43</v>
      </c>
      <c r="I80" s="4">
        <v>3119</v>
      </c>
      <c r="J80" s="3"/>
    </row>
    <row r="81" spans="1:10" ht="26.25">
      <c r="A81" s="4">
        <v>77</v>
      </c>
      <c r="B81" s="4" t="str">
        <f>T("02270015568")</f>
        <v>02270015568</v>
      </c>
      <c r="C81" s="4" t="str">
        <f>T("19422713047125381")</f>
        <v>19422713047125381</v>
      </c>
      <c r="D81" s="4" t="s">
        <v>50</v>
      </c>
      <c r="E81" s="4" t="s">
        <v>51</v>
      </c>
      <c r="F81" s="4" t="s">
        <v>52</v>
      </c>
      <c r="G81" s="4">
        <v>2</v>
      </c>
      <c r="H81" s="4" t="s">
        <v>13</v>
      </c>
      <c r="I81" s="4">
        <v>2704</v>
      </c>
      <c r="J81" s="3"/>
    </row>
    <row r="82" spans="1:10" ht="26.25">
      <c r="A82" s="4">
        <v>78</v>
      </c>
      <c r="B82" s="4" t="str">
        <f>T("02270015584")</f>
        <v>02270015584</v>
      </c>
      <c r="C82" s="4" t="str">
        <f>T("19742713047125836")</f>
        <v>19742713047125836</v>
      </c>
      <c r="D82" s="4" t="s">
        <v>59</v>
      </c>
      <c r="E82" s="4" t="s">
        <v>60</v>
      </c>
      <c r="F82" s="4" t="s">
        <v>61</v>
      </c>
      <c r="G82" s="4">
        <v>2</v>
      </c>
      <c r="H82" s="4" t="s">
        <v>13</v>
      </c>
      <c r="I82" s="4">
        <v>3124</v>
      </c>
      <c r="J82" s="3"/>
    </row>
    <row r="83" spans="1:10" ht="26.25">
      <c r="A83" s="4">
        <v>79</v>
      </c>
      <c r="B83" s="4" t="str">
        <f>T("02270015650")</f>
        <v>02270015650</v>
      </c>
      <c r="C83" s="4" t="str">
        <f>T("19802713047000001")</f>
        <v>19802713047000001</v>
      </c>
      <c r="D83" s="4" t="s">
        <v>86</v>
      </c>
      <c r="E83" s="4" t="s">
        <v>87</v>
      </c>
      <c r="F83" s="4" t="s">
        <v>88</v>
      </c>
      <c r="G83" s="4">
        <v>2</v>
      </c>
      <c r="H83" s="4" t="s">
        <v>13</v>
      </c>
      <c r="I83" s="4">
        <v>4269</v>
      </c>
      <c r="J83" s="3"/>
    </row>
    <row r="84" spans="1:10" ht="26.25">
      <c r="A84" s="4">
        <v>80</v>
      </c>
      <c r="B84" s="4" t="str">
        <f>T("02270015765")</f>
        <v>02270015765</v>
      </c>
      <c r="C84" s="4" t="str">
        <f>T("19702713015281988")</f>
        <v>19702713015281988</v>
      </c>
      <c r="D84" s="4" t="s">
        <v>89</v>
      </c>
      <c r="E84" s="4" t="s">
        <v>90</v>
      </c>
      <c r="F84" s="4" t="s">
        <v>91</v>
      </c>
      <c r="G84" s="4">
        <v>2</v>
      </c>
      <c r="H84" s="4" t="s">
        <v>13</v>
      </c>
      <c r="I84" s="4">
        <v>2698</v>
      </c>
      <c r="J84" s="3"/>
    </row>
    <row r="85" spans="1:10" ht="26.25">
      <c r="A85" s="4">
        <v>81</v>
      </c>
      <c r="B85" s="4" t="str">
        <f>T("02270015772")</f>
        <v>02270015772</v>
      </c>
      <c r="C85" s="4" t="str">
        <f>T("19852713047126428")</f>
        <v>19852713047126428</v>
      </c>
      <c r="D85" s="4" t="s">
        <v>92</v>
      </c>
      <c r="E85" s="4" t="s">
        <v>93</v>
      </c>
      <c r="F85" s="4" t="s">
        <v>94</v>
      </c>
      <c r="G85" s="4">
        <v>2</v>
      </c>
      <c r="H85" s="4" t="s">
        <v>43</v>
      </c>
      <c r="I85" s="4">
        <v>1678</v>
      </c>
      <c r="J85" s="3"/>
    </row>
    <row r="86" spans="1:10" ht="26.25">
      <c r="A86" s="4">
        <v>82</v>
      </c>
      <c r="B86" s="4" t="str">
        <f>T("02270015778")</f>
        <v>02270015778</v>
      </c>
      <c r="C86" s="4" t="str">
        <f>T("19552713047127679")</f>
        <v>19552713047127679</v>
      </c>
      <c r="D86" s="4" t="s">
        <v>95</v>
      </c>
      <c r="E86" s="4" t="s">
        <v>96</v>
      </c>
      <c r="F86" s="4" t="s">
        <v>97</v>
      </c>
      <c r="G86" s="4">
        <v>2</v>
      </c>
      <c r="H86" s="4" t="s">
        <v>13</v>
      </c>
      <c r="I86" s="4">
        <v>3498</v>
      </c>
      <c r="J86" s="3"/>
    </row>
    <row r="87" spans="1:10" ht="26.25">
      <c r="A87" s="4">
        <v>83</v>
      </c>
      <c r="B87" s="4" t="str">
        <f>T("02270015791")</f>
        <v>02270015791</v>
      </c>
      <c r="C87" s="4" t="str">
        <f>T("19722713047125222")</f>
        <v>19722713047125222</v>
      </c>
      <c r="D87" s="4" t="s">
        <v>98</v>
      </c>
      <c r="E87" s="4" t="s">
        <v>99</v>
      </c>
      <c r="F87" s="4" t="s">
        <v>100</v>
      </c>
      <c r="G87" s="4">
        <v>2</v>
      </c>
      <c r="H87" s="4" t="s">
        <v>13</v>
      </c>
      <c r="I87" s="4">
        <v>2840</v>
      </c>
      <c r="J87" s="3"/>
    </row>
    <row r="88" spans="1:10" ht="26.25">
      <c r="A88" s="4">
        <v>84</v>
      </c>
      <c r="B88" s="4" t="str">
        <f>T("02270015808")</f>
        <v>02270015808</v>
      </c>
      <c r="C88" s="4" t="str">
        <f>T("19522713047125956")</f>
        <v>19522713047125956</v>
      </c>
      <c r="D88" s="4" t="s">
        <v>104</v>
      </c>
      <c r="E88" s="4" t="s">
        <v>105</v>
      </c>
      <c r="F88" s="4" t="s">
        <v>106</v>
      </c>
      <c r="G88" s="4">
        <v>2</v>
      </c>
      <c r="H88" s="4" t="s">
        <v>43</v>
      </c>
      <c r="I88" s="4">
        <v>840</v>
      </c>
      <c r="J88" s="3"/>
    </row>
    <row r="89" spans="1:10" ht="26.25">
      <c r="A89" s="4">
        <v>85</v>
      </c>
      <c r="B89" s="4" t="str">
        <f>T("02270015818")</f>
        <v>02270015818</v>
      </c>
      <c r="C89" s="4" t="str">
        <f>T("19572713047125280")</f>
        <v>19572713047125280</v>
      </c>
      <c r="D89" s="4" t="s">
        <v>107</v>
      </c>
      <c r="E89" s="4" t="s">
        <v>108</v>
      </c>
      <c r="F89" s="4" t="s">
        <v>109</v>
      </c>
      <c r="G89" s="4">
        <v>2</v>
      </c>
      <c r="H89" s="4" t="s">
        <v>13</v>
      </c>
      <c r="I89" s="4">
        <v>599</v>
      </c>
      <c r="J89" s="3"/>
    </row>
    <row r="90" spans="1:10" ht="26.25">
      <c r="A90" s="4">
        <v>86</v>
      </c>
      <c r="B90" s="4" t="str">
        <f>T("02270015826")</f>
        <v>02270015826</v>
      </c>
      <c r="C90" s="4" t="str">
        <f>T("19872713047127348")</f>
        <v>19872713047127348</v>
      </c>
      <c r="D90" s="4" t="s">
        <v>110</v>
      </c>
      <c r="E90" s="4" t="s">
        <v>111</v>
      </c>
      <c r="F90" s="4" t="s">
        <v>112</v>
      </c>
      <c r="G90" s="4">
        <v>2</v>
      </c>
      <c r="H90" s="4" t="s">
        <v>13</v>
      </c>
      <c r="I90" s="4">
        <v>3374</v>
      </c>
      <c r="J90" s="3"/>
    </row>
    <row r="91" spans="1:10" ht="26.25">
      <c r="A91" s="4">
        <v>87</v>
      </c>
      <c r="B91" s="4" t="str">
        <f>T("02270015832")</f>
        <v>02270015832</v>
      </c>
      <c r="C91" s="4" t="str">
        <f>T("19552713047125300")</f>
        <v>19552713047125300</v>
      </c>
      <c r="D91" s="4" t="s">
        <v>113</v>
      </c>
      <c r="E91" s="4" t="s">
        <v>114</v>
      </c>
      <c r="F91" s="4" t="s">
        <v>115</v>
      </c>
      <c r="G91" s="4">
        <v>2</v>
      </c>
      <c r="H91" s="4" t="s">
        <v>13</v>
      </c>
      <c r="I91" s="4">
        <v>2696</v>
      </c>
      <c r="J91" s="3"/>
    </row>
    <row r="92" spans="1:10" ht="26.25">
      <c r="A92" s="4">
        <v>88</v>
      </c>
      <c r="B92" s="4" t="str">
        <f>T("02270015849")</f>
        <v>02270015849</v>
      </c>
      <c r="C92" s="4" t="str">
        <f>T("19742713047126450")</f>
        <v>19742713047126450</v>
      </c>
      <c r="D92" s="4" t="s">
        <v>119</v>
      </c>
      <c r="E92" s="4" t="s">
        <v>120</v>
      </c>
      <c r="F92" s="4" t="s">
        <v>121</v>
      </c>
      <c r="G92" s="4">
        <v>2</v>
      </c>
      <c r="H92" s="4" t="s">
        <v>13</v>
      </c>
      <c r="I92" s="4">
        <v>3122</v>
      </c>
      <c r="J92" s="3"/>
    </row>
    <row r="93" spans="1:10" ht="26.25">
      <c r="A93" s="4">
        <v>89</v>
      </c>
      <c r="B93" s="4" t="str">
        <f>T("02270015857")</f>
        <v>02270015857</v>
      </c>
      <c r="C93" s="4" t="str">
        <f>T("19652713047126434")</f>
        <v>19652713047126434</v>
      </c>
      <c r="D93" s="4" t="s">
        <v>122</v>
      </c>
      <c r="E93" s="4" t="s">
        <v>123</v>
      </c>
      <c r="F93" s="4" t="s">
        <v>124</v>
      </c>
      <c r="G93" s="4">
        <v>2</v>
      </c>
      <c r="H93" s="4" t="s">
        <v>43</v>
      </c>
      <c r="I93" s="4">
        <v>3123</v>
      </c>
      <c r="J93" s="3"/>
    </row>
    <row r="94" spans="1:10" ht="26.25">
      <c r="A94" s="4">
        <v>90</v>
      </c>
      <c r="B94" s="4" t="str">
        <f>T("02270015882")</f>
        <v>02270015882</v>
      </c>
      <c r="C94" s="4" t="str">
        <f>T("19452713047125384")</f>
        <v>19452713047125384</v>
      </c>
      <c r="D94" s="4" t="s">
        <v>131</v>
      </c>
      <c r="E94" s="4" t="s">
        <v>132</v>
      </c>
      <c r="F94" s="4" t="s">
        <v>133</v>
      </c>
      <c r="G94" s="4">
        <v>2</v>
      </c>
      <c r="H94" s="4" t="s">
        <v>13</v>
      </c>
      <c r="I94" s="4">
        <v>1343</v>
      </c>
      <c r="J94" s="3"/>
    </row>
    <row r="95" spans="1:10" ht="26.25">
      <c r="A95" s="4">
        <v>91</v>
      </c>
      <c r="B95" s="4" t="str">
        <f>T("02270015903")</f>
        <v>02270015903</v>
      </c>
      <c r="C95" s="4" t="str">
        <f>T("19822711747985311")</f>
        <v>19822711747985311</v>
      </c>
      <c r="D95" s="4" t="s">
        <v>136</v>
      </c>
      <c r="E95" s="4" t="s">
        <v>137</v>
      </c>
      <c r="F95" s="4" t="s">
        <v>138</v>
      </c>
      <c r="G95" s="4">
        <v>2</v>
      </c>
      <c r="H95" s="4" t="s">
        <v>13</v>
      </c>
      <c r="I95" s="4">
        <v>4268</v>
      </c>
      <c r="J95" s="3"/>
    </row>
    <row r="96" spans="1:10" ht="26.25">
      <c r="A96" s="4">
        <v>92</v>
      </c>
      <c r="B96" s="4" t="str">
        <f>T("02270015942")</f>
        <v>02270015942</v>
      </c>
      <c r="C96" s="4" t="str">
        <f>T("19402713047125200")</f>
        <v>19402713047125200</v>
      </c>
      <c r="D96" s="4" t="s">
        <v>145</v>
      </c>
      <c r="E96" s="4" t="s">
        <v>146</v>
      </c>
      <c r="F96" s="4" t="s">
        <v>147</v>
      </c>
      <c r="G96" s="4">
        <v>2</v>
      </c>
      <c r="H96" s="4" t="s">
        <v>13</v>
      </c>
      <c r="I96" s="5">
        <v>36532</v>
      </c>
      <c r="J96" s="3"/>
    </row>
    <row r="97" spans="1:10" ht="26.25">
      <c r="A97" s="4">
        <v>93</v>
      </c>
      <c r="B97" s="4" t="str">
        <f>T("02270017152")</f>
        <v>02270017152</v>
      </c>
      <c r="C97" s="4" t="str">
        <f>T("19692713047125194")</f>
        <v>19692713047125194</v>
      </c>
      <c r="D97" s="4" t="s">
        <v>161</v>
      </c>
      <c r="E97" s="4" t="s">
        <v>162</v>
      </c>
      <c r="F97" s="4" t="s">
        <v>163</v>
      </c>
      <c r="G97" s="4">
        <v>2</v>
      </c>
      <c r="H97" s="4" t="s">
        <v>13</v>
      </c>
      <c r="I97" s="4">
        <v>3121</v>
      </c>
      <c r="J97" s="3"/>
    </row>
    <row r="98" spans="1:10" ht="26.25">
      <c r="A98" s="4">
        <v>94</v>
      </c>
      <c r="B98" s="4" t="str">
        <f>T("02270017171")</f>
        <v>02270017171</v>
      </c>
      <c r="C98" s="4" t="str">
        <f>T("19552713047125480")</f>
        <v>19552713047125480</v>
      </c>
      <c r="D98" s="4" t="s">
        <v>170</v>
      </c>
      <c r="E98" s="4" t="s">
        <v>132</v>
      </c>
      <c r="F98" s="4" t="s">
        <v>171</v>
      </c>
      <c r="G98" s="4">
        <v>2</v>
      </c>
      <c r="H98" s="4" t="s">
        <v>13</v>
      </c>
      <c r="I98" s="4">
        <v>2842</v>
      </c>
      <c r="J98" s="3"/>
    </row>
    <row r="99" spans="1:10" ht="26.25">
      <c r="A99" s="4">
        <v>95</v>
      </c>
      <c r="B99" s="4" t="str">
        <f>T("02270017912")</f>
        <v>02270017912</v>
      </c>
      <c r="C99" s="4" t="str">
        <f>T("19612713047125314")</f>
        <v>19612713047125314</v>
      </c>
      <c r="D99" s="4" t="s">
        <v>203</v>
      </c>
      <c r="E99" s="4" t="s">
        <v>204</v>
      </c>
      <c r="F99" s="4" t="s">
        <v>205</v>
      </c>
      <c r="G99" s="4">
        <v>2</v>
      </c>
      <c r="H99" s="4" t="s">
        <v>13</v>
      </c>
      <c r="I99" s="4">
        <v>3120</v>
      </c>
      <c r="J99" s="3"/>
    </row>
    <row r="100" spans="1:10" ht="26.25">
      <c r="A100" s="4">
        <v>96</v>
      </c>
      <c r="B100" s="4" t="str">
        <f>T("02270017923")</f>
        <v>02270017923</v>
      </c>
      <c r="C100" s="4" t="str">
        <f>T("19422713047126310")</f>
        <v>19422713047126310</v>
      </c>
      <c r="D100" s="4" t="s">
        <v>206</v>
      </c>
      <c r="E100" s="4" t="s">
        <v>207</v>
      </c>
      <c r="F100" s="4" t="s">
        <v>208</v>
      </c>
      <c r="G100" s="4">
        <v>2</v>
      </c>
      <c r="H100" s="4">
        <v>1.96527130470827E+16</v>
      </c>
      <c r="I100" s="4">
        <v>1342</v>
      </c>
      <c r="J100" s="3"/>
    </row>
    <row r="101" spans="1:10" ht="26.25">
      <c r="A101" s="4">
        <v>97</v>
      </c>
      <c r="B101" s="4" t="str">
        <f>T("02270017929")</f>
        <v>02270017929</v>
      </c>
      <c r="C101" s="4" t="str">
        <f>T("19672713047125190")</f>
        <v>19672713047125190</v>
      </c>
      <c r="D101" s="4" t="s">
        <v>209</v>
      </c>
      <c r="E101" s="4" t="s">
        <v>210</v>
      </c>
      <c r="F101" s="4" t="s">
        <v>211</v>
      </c>
      <c r="G101" s="4">
        <v>2</v>
      </c>
      <c r="H101" s="4" t="s">
        <v>13</v>
      </c>
      <c r="I101" s="4">
        <v>2701</v>
      </c>
      <c r="J101" s="3"/>
    </row>
    <row r="102" spans="1:10" ht="26.25">
      <c r="A102" s="4">
        <v>98</v>
      </c>
      <c r="B102" s="4" t="str">
        <f>T("02270017932")</f>
        <v>02270017932</v>
      </c>
      <c r="C102" s="4" t="str">
        <f>T("19622713047125925")</f>
        <v>19622713047125925</v>
      </c>
      <c r="D102" s="4" t="s">
        <v>212</v>
      </c>
      <c r="E102" s="4" t="s">
        <v>213</v>
      </c>
      <c r="F102" s="4" t="s">
        <v>214</v>
      </c>
      <c r="G102" s="4">
        <v>2</v>
      </c>
      <c r="H102" s="4" t="s">
        <v>43</v>
      </c>
      <c r="I102" s="4">
        <v>3499</v>
      </c>
      <c r="J102" s="3"/>
    </row>
    <row r="103" spans="1:10" ht="26.25">
      <c r="A103" s="4">
        <v>99</v>
      </c>
      <c r="B103" s="4" t="str">
        <f>T("02270017934")</f>
        <v>02270017934</v>
      </c>
      <c r="C103" s="4" t="str">
        <f>T("19692713047126144")</f>
        <v>19692713047126144</v>
      </c>
      <c r="D103" s="4" t="s">
        <v>178</v>
      </c>
      <c r="E103" s="4" t="s">
        <v>215</v>
      </c>
      <c r="F103" s="4" t="s">
        <v>216</v>
      </c>
      <c r="G103" s="4">
        <v>2</v>
      </c>
      <c r="H103" s="4" t="s">
        <v>13</v>
      </c>
      <c r="I103" s="4">
        <v>3832</v>
      </c>
      <c r="J103" s="3"/>
    </row>
    <row r="104" spans="1:10" ht="26.25">
      <c r="A104" s="4">
        <v>100</v>
      </c>
      <c r="B104" s="4" t="str">
        <f>T("02270017938")</f>
        <v>02270017938</v>
      </c>
      <c r="C104" s="4" t="str">
        <f>T("19402713047126478")</f>
        <v>19402713047126478</v>
      </c>
      <c r="D104" s="4" t="s">
        <v>44</v>
      </c>
      <c r="E104" s="4" t="s">
        <v>217</v>
      </c>
      <c r="F104" s="4" t="s">
        <v>218</v>
      </c>
      <c r="G104" s="4">
        <v>2</v>
      </c>
      <c r="H104" s="4" t="s">
        <v>43</v>
      </c>
      <c r="I104" s="4">
        <v>1341</v>
      </c>
      <c r="J104" s="3"/>
    </row>
    <row r="105" spans="1:10" ht="26.25">
      <c r="A105" s="4">
        <v>101</v>
      </c>
      <c r="B105" s="4" t="str">
        <f>T("02270017939")</f>
        <v>02270017939</v>
      </c>
      <c r="C105" s="4" t="str">
        <f>T("19422713047126406")</f>
        <v>19422713047126406</v>
      </c>
      <c r="D105" s="4" t="s">
        <v>219</v>
      </c>
      <c r="E105" s="4" t="s">
        <v>220</v>
      </c>
      <c r="F105" s="4" t="s">
        <v>221</v>
      </c>
      <c r="G105" s="4">
        <v>2</v>
      </c>
      <c r="H105" s="4" t="s">
        <v>43</v>
      </c>
      <c r="I105" s="4">
        <v>2703</v>
      </c>
      <c r="J105" s="3"/>
    </row>
    <row r="106" spans="1:10" ht="26.25">
      <c r="A106" s="4">
        <v>102</v>
      </c>
      <c r="B106" s="4" t="str">
        <f>T("02270017943")</f>
        <v>02270017943</v>
      </c>
      <c r="C106" s="4" t="str">
        <f>T("19422713047125267")</f>
        <v>19422713047125267</v>
      </c>
      <c r="D106" s="4" t="s">
        <v>222</v>
      </c>
      <c r="E106" s="4" t="s">
        <v>223</v>
      </c>
      <c r="F106" s="4" t="s">
        <v>224</v>
      </c>
      <c r="G106" s="4">
        <v>2</v>
      </c>
      <c r="H106" s="4" t="s">
        <v>13</v>
      </c>
      <c r="I106" s="4">
        <v>1680</v>
      </c>
      <c r="J106" s="3"/>
    </row>
    <row r="107" spans="1:10" ht="26.25">
      <c r="A107" s="4">
        <v>103</v>
      </c>
      <c r="B107" s="4" t="str">
        <f>T("02270017947")</f>
        <v>02270017947</v>
      </c>
      <c r="C107" s="4" t="str">
        <f>T("19572713047125860")</f>
        <v>19572713047125860</v>
      </c>
      <c r="D107" s="4" t="s">
        <v>225</v>
      </c>
      <c r="E107" s="4" t="s">
        <v>226</v>
      </c>
      <c r="F107" s="4" t="s">
        <v>227</v>
      </c>
      <c r="G107" s="4">
        <v>2</v>
      </c>
      <c r="H107" s="4" t="s">
        <v>43</v>
      </c>
      <c r="I107" s="4">
        <v>2702</v>
      </c>
      <c r="J107" s="3"/>
    </row>
    <row r="108" spans="1:10" ht="26.25">
      <c r="A108" s="4">
        <v>104</v>
      </c>
      <c r="B108" s="4" t="str">
        <f>T("02270017950")</f>
        <v>02270017950</v>
      </c>
      <c r="C108" s="4" t="str">
        <f>T("19502713047126607")</f>
        <v>19502713047126607</v>
      </c>
      <c r="D108" s="4" t="s">
        <v>228</v>
      </c>
      <c r="E108" s="4" t="s">
        <v>229</v>
      </c>
      <c r="F108" s="4" t="s">
        <v>230</v>
      </c>
      <c r="G108" s="4">
        <v>2</v>
      </c>
      <c r="H108" s="4" t="s">
        <v>43</v>
      </c>
      <c r="I108" s="4">
        <v>2700</v>
      </c>
      <c r="J108" s="3"/>
    </row>
    <row r="109" spans="1:10" ht="26.25">
      <c r="A109" s="4">
        <v>105</v>
      </c>
      <c r="B109" s="4" t="str">
        <f>T("02270021062")</f>
        <v>02270021062</v>
      </c>
      <c r="C109" s="4" t="str">
        <f>T("19622713047125682")</f>
        <v>19622713047125682</v>
      </c>
      <c r="D109" s="4" t="s">
        <v>486</v>
      </c>
      <c r="E109" s="4" t="s">
        <v>487</v>
      </c>
      <c r="F109" s="4" t="s">
        <v>488</v>
      </c>
      <c r="G109" s="4">
        <v>2</v>
      </c>
      <c r="H109" s="4" t="s">
        <v>13</v>
      </c>
      <c r="I109" s="4">
        <v>842</v>
      </c>
      <c r="J109" s="3"/>
    </row>
    <row r="110" spans="1:10" ht="26.25">
      <c r="A110" s="4">
        <v>106</v>
      </c>
      <c r="B110" s="4" t="str">
        <f>T("02270021066")</f>
        <v>02270021066</v>
      </c>
      <c r="C110" s="4" t="str">
        <f>T("19472713047125506")</f>
        <v>19472713047125506</v>
      </c>
      <c r="D110" s="4" t="s">
        <v>489</v>
      </c>
      <c r="E110" s="4" t="s">
        <v>490</v>
      </c>
      <c r="F110" s="4" t="s">
        <v>491</v>
      </c>
      <c r="G110" s="4">
        <v>2</v>
      </c>
      <c r="H110" s="4" t="s">
        <v>13</v>
      </c>
      <c r="I110" s="4">
        <v>98</v>
      </c>
      <c r="J110" s="3"/>
    </row>
    <row r="111" spans="1:10" ht="26.25">
      <c r="A111" s="4">
        <v>107</v>
      </c>
      <c r="B111" s="4" t="str">
        <f>T("02270021070")</f>
        <v>02270021070</v>
      </c>
      <c r="C111" s="4" t="str">
        <f>T("19442713047127287")</f>
        <v>19442713047127287</v>
      </c>
      <c r="D111" s="4" t="s">
        <v>34</v>
      </c>
      <c r="E111" s="4" t="s">
        <v>492</v>
      </c>
      <c r="F111" s="4" t="s">
        <v>341</v>
      </c>
      <c r="G111" s="4">
        <v>2</v>
      </c>
      <c r="H111" s="4" t="s">
        <v>13</v>
      </c>
      <c r="I111" s="4">
        <v>2841</v>
      </c>
      <c r="J111" s="3"/>
    </row>
    <row r="112" spans="1:10" ht="26.25">
      <c r="A112" s="4">
        <v>108</v>
      </c>
      <c r="B112" s="4" t="str">
        <f>T("02270024272")</f>
        <v>02270024272</v>
      </c>
      <c r="C112" s="4" t="str">
        <f>T("19802713047127593")</f>
        <v>19802713047127593</v>
      </c>
      <c r="D112" s="4" t="s">
        <v>854</v>
      </c>
      <c r="E112" s="4" t="s">
        <v>855</v>
      </c>
      <c r="F112" s="4" t="s">
        <v>856</v>
      </c>
      <c r="G112" s="4">
        <v>2</v>
      </c>
      <c r="H112" s="4" t="s">
        <v>13</v>
      </c>
      <c r="I112" s="4">
        <v>4273</v>
      </c>
      <c r="J112" s="3"/>
    </row>
    <row r="113" spans="1:10" ht="26.25">
      <c r="A113" s="4">
        <v>109</v>
      </c>
      <c r="B113" s="4" t="str">
        <f>T("02270037041")</f>
        <v>02270037041</v>
      </c>
      <c r="C113" s="4" t="str">
        <f>T("19653313047082732")</f>
        <v>19653313047082732</v>
      </c>
      <c r="D113" s="4" t="s">
        <v>1008</v>
      </c>
      <c r="E113" s="4" t="s">
        <v>1009</v>
      </c>
      <c r="F113" s="4" t="s">
        <v>1010</v>
      </c>
      <c r="G113" s="4">
        <v>2</v>
      </c>
      <c r="H113" s="4" t="s">
        <v>13</v>
      </c>
      <c r="I113" s="4">
        <v>96</v>
      </c>
      <c r="J113" s="3"/>
    </row>
    <row r="114" spans="1:10" ht="26.25">
      <c r="A114" s="4">
        <v>110</v>
      </c>
      <c r="B114" s="4" t="str">
        <f>T("02270045901")</f>
        <v>02270045901</v>
      </c>
      <c r="C114" s="4" t="str">
        <f>T("19722713047125367")</f>
        <v>19722713047125367</v>
      </c>
      <c r="D114" s="4" t="s">
        <v>1052</v>
      </c>
      <c r="E114" s="4" t="s">
        <v>1053</v>
      </c>
      <c r="F114" s="4" t="s">
        <v>1054</v>
      </c>
      <c r="G114" s="4">
        <v>2</v>
      </c>
      <c r="H114" s="4" t="s">
        <v>13</v>
      </c>
      <c r="I114" s="4">
        <v>2839</v>
      </c>
      <c r="J114" s="3"/>
    </row>
    <row r="115" spans="1:10" ht="26.25">
      <c r="A115" s="4">
        <v>111</v>
      </c>
      <c r="B115" s="4" t="str">
        <f>T("02270045933")</f>
        <v>02270045933</v>
      </c>
      <c r="C115" s="4" t="str">
        <f>T("19702713047126137")</f>
        <v>19702713047126137</v>
      </c>
      <c r="D115" s="4" t="s">
        <v>1059</v>
      </c>
      <c r="E115" s="4" t="s">
        <v>416</v>
      </c>
      <c r="F115" s="4" t="s">
        <v>1060</v>
      </c>
      <c r="G115" s="4">
        <v>2</v>
      </c>
      <c r="H115" s="4" t="s">
        <v>160</v>
      </c>
      <c r="I115" s="4">
        <v>4271</v>
      </c>
      <c r="J115" s="3"/>
    </row>
    <row r="116" spans="1:10" ht="26.25">
      <c r="A116" s="4">
        <v>112</v>
      </c>
      <c r="B116" s="4" t="str">
        <f>T("02270046576")</f>
        <v>02270046576</v>
      </c>
      <c r="C116" s="4" t="str">
        <f>T("19412713047127653")</f>
        <v>19412713047127653</v>
      </c>
      <c r="D116" s="4" t="s">
        <v>1069</v>
      </c>
      <c r="E116" s="4" t="s">
        <v>1070</v>
      </c>
      <c r="F116" s="4" t="s">
        <v>19</v>
      </c>
      <c r="G116" s="4">
        <v>2</v>
      </c>
      <c r="H116" s="4" t="s">
        <v>13</v>
      </c>
      <c r="I116" s="4">
        <v>843</v>
      </c>
      <c r="J116" s="3"/>
    </row>
    <row r="117" spans="1:10" ht="26.25">
      <c r="A117" s="4">
        <v>113</v>
      </c>
      <c r="B117" s="4" t="str">
        <f>T("02270047363")</f>
        <v>02270047363</v>
      </c>
      <c r="C117" s="4" t="str">
        <f>T("19502713047126081")</f>
        <v>19502713047126081</v>
      </c>
      <c r="D117" s="4" t="s">
        <v>336</v>
      </c>
      <c r="E117" s="4" t="s">
        <v>1080</v>
      </c>
      <c r="F117" s="4" t="s">
        <v>1081</v>
      </c>
      <c r="G117" s="4">
        <v>2</v>
      </c>
      <c r="H117" s="4" t="s">
        <v>13</v>
      </c>
      <c r="I117" s="4">
        <v>4274</v>
      </c>
      <c r="J117" s="3"/>
    </row>
    <row r="118" spans="1:10" ht="26.25">
      <c r="A118" s="4">
        <v>114</v>
      </c>
      <c r="B118" s="4" t="str">
        <f>T("02270048078")</f>
        <v>02270048078</v>
      </c>
      <c r="C118" s="4" t="str">
        <f>T("19742713047125240")</f>
        <v>19742713047125240</v>
      </c>
      <c r="D118" s="4" t="s">
        <v>1085</v>
      </c>
      <c r="E118" s="4" t="s">
        <v>820</v>
      </c>
      <c r="F118" s="4" t="s">
        <v>1086</v>
      </c>
      <c r="G118" s="4">
        <v>2</v>
      </c>
      <c r="H118" s="4" t="s">
        <v>13</v>
      </c>
      <c r="I118" s="4">
        <v>839</v>
      </c>
      <c r="J118" s="3"/>
    </row>
    <row r="119" spans="1:10" ht="26.25">
      <c r="A119" s="4">
        <v>115</v>
      </c>
      <c r="B119" s="4" t="str">
        <f>T("02270057043")</f>
        <v>02270057043</v>
      </c>
      <c r="C119" s="4" t="str">
        <f>T("19652713047127626")</f>
        <v>19652713047127626</v>
      </c>
      <c r="D119" s="4" t="s">
        <v>1185</v>
      </c>
      <c r="E119" s="4" t="s">
        <v>496</v>
      </c>
      <c r="F119" s="4" t="s">
        <v>1186</v>
      </c>
      <c r="G119" s="4">
        <v>2</v>
      </c>
      <c r="H119" s="4" t="s">
        <v>13</v>
      </c>
      <c r="I119" s="4">
        <v>5442</v>
      </c>
      <c r="J119" s="3"/>
    </row>
    <row r="120" spans="1:10" ht="26.25">
      <c r="A120" s="4">
        <v>116</v>
      </c>
      <c r="B120" s="4" t="str">
        <f>T("02270057044")</f>
        <v>02270057044</v>
      </c>
      <c r="C120" s="4" t="str">
        <f>T("19622713047125232")</f>
        <v>19622713047125232</v>
      </c>
      <c r="D120" s="4" t="s">
        <v>1187</v>
      </c>
      <c r="E120" s="4" t="s">
        <v>1188</v>
      </c>
      <c r="F120" s="4" t="s">
        <v>1189</v>
      </c>
      <c r="G120" s="4">
        <v>2</v>
      </c>
      <c r="H120" s="4" t="s">
        <v>13</v>
      </c>
      <c r="I120" s="4">
        <v>5443</v>
      </c>
      <c r="J120" s="3"/>
    </row>
    <row r="121" spans="1:10" ht="26.25">
      <c r="A121" s="4">
        <v>117</v>
      </c>
      <c r="B121" s="4" t="str">
        <f>T("02270057045")</f>
        <v>02270057045</v>
      </c>
      <c r="C121" s="4" t="str">
        <f>T("19732713047127279")</f>
        <v>19732713047127279</v>
      </c>
      <c r="D121" s="4" t="s">
        <v>1190</v>
      </c>
      <c r="E121" s="4" t="s">
        <v>1191</v>
      </c>
      <c r="F121" s="4" t="s">
        <v>1192</v>
      </c>
      <c r="G121" s="4">
        <v>2</v>
      </c>
      <c r="H121" s="4" t="s">
        <v>13</v>
      </c>
      <c r="I121" s="4">
        <v>5444</v>
      </c>
      <c r="J121" s="3"/>
    </row>
    <row r="122" spans="1:10" ht="26.25">
      <c r="A122" s="4">
        <v>118</v>
      </c>
      <c r="B122" s="4" t="str">
        <f>T("02270057046")</f>
        <v>02270057046</v>
      </c>
      <c r="C122" s="4" t="str">
        <f>T("19722713047127379")</f>
        <v>19722713047127379</v>
      </c>
      <c r="D122" s="4" t="s">
        <v>903</v>
      </c>
      <c r="E122" s="4" t="s">
        <v>1193</v>
      </c>
      <c r="F122" s="4" t="s">
        <v>1194</v>
      </c>
      <c r="G122" s="4">
        <v>2</v>
      </c>
      <c r="H122" s="4" t="s">
        <v>13</v>
      </c>
      <c r="I122" s="4">
        <v>5445</v>
      </c>
      <c r="J122" s="3"/>
    </row>
    <row r="123" spans="1:10" ht="26.25">
      <c r="A123" s="4">
        <v>119</v>
      </c>
      <c r="B123" s="4" t="str">
        <f>T("02270057048")</f>
        <v>02270057048</v>
      </c>
      <c r="C123" s="4" t="str">
        <f>T("19672713047125592")</f>
        <v>19672713047125592</v>
      </c>
      <c r="D123" s="4" t="s">
        <v>1195</v>
      </c>
      <c r="E123" s="4" t="s">
        <v>280</v>
      </c>
      <c r="F123" s="4" t="s">
        <v>1196</v>
      </c>
      <c r="G123" s="4">
        <v>2</v>
      </c>
      <c r="H123" s="4" t="s">
        <v>13</v>
      </c>
      <c r="I123" s="4">
        <v>5446</v>
      </c>
      <c r="J123" s="3"/>
    </row>
    <row r="124" spans="1:10" ht="26.25">
      <c r="A124" s="4">
        <v>120</v>
      </c>
      <c r="B124" s="4" t="str">
        <f>T("02270057050")</f>
        <v>02270057050</v>
      </c>
      <c r="C124" s="4" t="str">
        <f>T("19732713047126145")</f>
        <v>19732713047126145</v>
      </c>
      <c r="D124" s="4" t="s">
        <v>1197</v>
      </c>
      <c r="E124" s="4" t="s">
        <v>1198</v>
      </c>
      <c r="F124" s="4" t="s">
        <v>1199</v>
      </c>
      <c r="G124" s="4">
        <v>2</v>
      </c>
      <c r="H124" s="4" t="s">
        <v>13</v>
      </c>
      <c r="I124" s="4">
        <v>5447</v>
      </c>
      <c r="J124" s="3"/>
    </row>
    <row r="125" spans="1:10" ht="26.25">
      <c r="A125" s="4">
        <v>121</v>
      </c>
      <c r="B125" s="4" t="str">
        <f>T("02270057051")</f>
        <v>02270057051</v>
      </c>
      <c r="C125" s="4" t="str">
        <f>T("19672713047126143")</f>
        <v>19672713047126143</v>
      </c>
      <c r="D125" s="4" t="s">
        <v>1200</v>
      </c>
      <c r="E125" s="4" t="s">
        <v>1201</v>
      </c>
      <c r="F125" s="4" t="s">
        <v>1202</v>
      </c>
      <c r="G125" s="4">
        <v>2</v>
      </c>
      <c r="H125" s="4" t="s">
        <v>13</v>
      </c>
      <c r="I125" s="4">
        <v>5448</v>
      </c>
      <c r="J125" s="3"/>
    </row>
    <row r="126" spans="1:10" ht="26.25">
      <c r="A126" s="4">
        <v>122</v>
      </c>
      <c r="B126" s="4" t="str">
        <f>T("02270057052")</f>
        <v>02270057052</v>
      </c>
      <c r="C126" s="4" t="str">
        <f>T("19602713047125569")</f>
        <v>19602713047125569</v>
      </c>
      <c r="D126" s="4" t="s">
        <v>1203</v>
      </c>
      <c r="E126" s="4" t="s">
        <v>1191</v>
      </c>
      <c r="F126" s="4" t="s">
        <v>1204</v>
      </c>
      <c r="G126" s="4">
        <v>2</v>
      </c>
      <c r="H126" s="4" t="s">
        <v>13</v>
      </c>
      <c r="I126" s="4">
        <v>5449</v>
      </c>
      <c r="J126" s="3"/>
    </row>
    <row r="127" spans="1:10" ht="26.25">
      <c r="A127" s="4">
        <v>123</v>
      </c>
      <c r="B127" s="4" t="str">
        <f>T("02270057053")</f>
        <v>02270057053</v>
      </c>
      <c r="C127" s="4" t="str">
        <f>T("19722713047127464")</f>
        <v>19722713047127464</v>
      </c>
      <c r="D127" s="4" t="s">
        <v>1205</v>
      </c>
      <c r="E127" s="4" t="s">
        <v>1206</v>
      </c>
      <c r="F127" s="4" t="s">
        <v>1207</v>
      </c>
      <c r="G127" s="4">
        <v>2</v>
      </c>
      <c r="H127" s="4" t="s">
        <v>13</v>
      </c>
      <c r="I127" s="4">
        <v>5450</v>
      </c>
      <c r="J127" s="3"/>
    </row>
    <row r="128" spans="1:10" ht="26.25">
      <c r="A128" s="4">
        <v>124</v>
      </c>
      <c r="B128" s="4" t="str">
        <f>T("02270057054")</f>
        <v>02270057054</v>
      </c>
      <c r="C128" s="4" t="str">
        <f>T("19722713047127462")</f>
        <v>19722713047127462</v>
      </c>
      <c r="D128" s="4" t="s">
        <v>1208</v>
      </c>
      <c r="E128" s="4" t="s">
        <v>1209</v>
      </c>
      <c r="F128" s="4" t="s">
        <v>908</v>
      </c>
      <c r="G128" s="4">
        <v>2</v>
      </c>
      <c r="H128" s="4" t="s">
        <v>13</v>
      </c>
      <c r="I128" s="4">
        <v>5451</v>
      </c>
      <c r="J128" s="3"/>
    </row>
    <row r="129" spans="1:10" ht="26.25">
      <c r="A129" s="4">
        <v>125</v>
      </c>
      <c r="B129" s="4" t="str">
        <f>T("02270057055")</f>
        <v>02270057055</v>
      </c>
      <c r="C129" s="4" t="str">
        <f>T("19672713047125497")</f>
        <v>19672713047125497</v>
      </c>
      <c r="D129" s="4" t="s">
        <v>1210</v>
      </c>
      <c r="E129" s="4" t="s">
        <v>1211</v>
      </c>
      <c r="F129" s="4" t="s">
        <v>1212</v>
      </c>
      <c r="G129" s="4">
        <v>2</v>
      </c>
      <c r="H129" s="4" t="s">
        <v>13</v>
      </c>
      <c r="I129" s="4">
        <v>5452</v>
      </c>
      <c r="J129" s="3"/>
    </row>
    <row r="130" spans="1:10" ht="26.25">
      <c r="A130" s="4">
        <v>126</v>
      </c>
      <c r="B130" s="4" t="str">
        <f>T("02270057056")</f>
        <v>02270057056</v>
      </c>
      <c r="C130" s="4" t="str">
        <f>T("19872713047125310")</f>
        <v>19872713047125310</v>
      </c>
      <c r="D130" s="4" t="s">
        <v>1213</v>
      </c>
      <c r="E130" s="4" t="s">
        <v>1106</v>
      </c>
      <c r="F130" s="4" t="s">
        <v>1214</v>
      </c>
      <c r="G130" s="4">
        <v>2</v>
      </c>
      <c r="H130" s="4" t="s">
        <v>13</v>
      </c>
      <c r="I130" s="4">
        <v>5453</v>
      </c>
      <c r="J130" s="3"/>
    </row>
    <row r="131" spans="1:10" ht="26.25">
      <c r="A131" s="4">
        <v>127</v>
      </c>
      <c r="B131" s="4" t="str">
        <f>T("02270057057")</f>
        <v>02270057057</v>
      </c>
      <c r="C131" s="4" t="str">
        <f>T("19772713047126232")</f>
        <v>19772713047126232</v>
      </c>
      <c r="D131" s="4" t="s">
        <v>1215</v>
      </c>
      <c r="E131" s="4" t="s">
        <v>1216</v>
      </c>
      <c r="F131" s="4" t="s">
        <v>1217</v>
      </c>
      <c r="G131" s="4">
        <v>2</v>
      </c>
      <c r="H131" s="4" t="s">
        <v>1218</v>
      </c>
      <c r="I131" s="4">
        <v>5454</v>
      </c>
      <c r="J131" s="3"/>
    </row>
    <row r="132" spans="1:10" ht="26.25">
      <c r="A132" s="4">
        <v>128</v>
      </c>
      <c r="B132" s="4" t="str">
        <f>T("02270057058")</f>
        <v>02270057058</v>
      </c>
      <c r="C132" s="4" t="str">
        <f>T("19672713047127362")</f>
        <v>19672713047127362</v>
      </c>
      <c r="D132" s="4" t="s">
        <v>1219</v>
      </c>
      <c r="E132" s="4" t="s">
        <v>123</v>
      </c>
      <c r="F132" s="4" t="s">
        <v>46</v>
      </c>
      <c r="G132" s="4">
        <v>2</v>
      </c>
      <c r="H132" s="4" t="s">
        <v>13</v>
      </c>
      <c r="I132" s="4">
        <v>5455</v>
      </c>
      <c r="J132" s="3"/>
    </row>
    <row r="133" spans="1:10" ht="26.25">
      <c r="A133" s="4">
        <v>129</v>
      </c>
      <c r="B133" s="4" t="str">
        <f>T("02270057059")</f>
        <v>02270057059</v>
      </c>
      <c r="C133" s="4" t="str">
        <f>T("19622713047125534")</f>
        <v>19622713047125534</v>
      </c>
      <c r="D133" s="4" t="s">
        <v>1220</v>
      </c>
      <c r="E133" s="4" t="s">
        <v>1221</v>
      </c>
      <c r="F133" s="4" t="s">
        <v>1222</v>
      </c>
      <c r="G133" s="4">
        <v>2</v>
      </c>
      <c r="H133" s="4" t="s">
        <v>13</v>
      </c>
      <c r="I133" s="4">
        <v>5456</v>
      </c>
      <c r="J133" s="3"/>
    </row>
    <row r="134" spans="1:10">
      <c r="A134" s="4">
        <v>130</v>
      </c>
      <c r="B134" s="4" t="str">
        <f>T("02270057060")</f>
        <v>02270057060</v>
      </c>
      <c r="C134" s="4" t="str">
        <f>T("6447038370")</f>
        <v>6447038370</v>
      </c>
      <c r="D134" s="4" t="s">
        <v>1223</v>
      </c>
      <c r="E134" s="4" t="s">
        <v>1224</v>
      </c>
      <c r="F134" s="4" t="s">
        <v>1225</v>
      </c>
      <c r="G134" s="4">
        <v>2</v>
      </c>
      <c r="H134" s="4" t="s">
        <v>1218</v>
      </c>
      <c r="I134" s="4">
        <v>5457</v>
      </c>
      <c r="J134" s="3"/>
    </row>
    <row r="135" spans="1:10" ht="26.25">
      <c r="A135" s="4">
        <v>131</v>
      </c>
      <c r="B135" s="4" t="str">
        <f>T("02270057061")</f>
        <v>02270057061</v>
      </c>
      <c r="C135" s="4" t="str">
        <f>T("19612713047127633")</f>
        <v>19612713047127633</v>
      </c>
      <c r="D135" s="4" t="s">
        <v>213</v>
      </c>
      <c r="E135" s="4" t="s">
        <v>1226</v>
      </c>
      <c r="F135" s="4" t="s">
        <v>721</v>
      </c>
      <c r="G135" s="4">
        <v>2</v>
      </c>
      <c r="H135" s="4" t="s">
        <v>13</v>
      </c>
      <c r="I135" s="4">
        <v>5458</v>
      </c>
      <c r="J135" s="3"/>
    </row>
    <row r="136" spans="1:10" ht="26.25">
      <c r="A136" s="4">
        <v>132</v>
      </c>
      <c r="B136" s="4" t="str">
        <f>T("02270057062")</f>
        <v>02270057062</v>
      </c>
      <c r="C136" s="4" t="str">
        <f>T("19872713047125316")</f>
        <v>19872713047125316</v>
      </c>
      <c r="D136" s="4" t="s">
        <v>1227</v>
      </c>
      <c r="E136" s="4" t="s">
        <v>1228</v>
      </c>
      <c r="F136" s="4" t="s">
        <v>1073</v>
      </c>
      <c r="G136" s="4">
        <v>2</v>
      </c>
      <c r="H136" s="4" t="s">
        <v>13</v>
      </c>
      <c r="I136" s="4">
        <v>5459</v>
      </c>
      <c r="J136" s="3"/>
    </row>
    <row r="137" spans="1:10" ht="26.25">
      <c r="A137" s="4">
        <v>133</v>
      </c>
      <c r="B137" s="4" t="str">
        <f>T("02270057063")</f>
        <v>02270057063</v>
      </c>
      <c r="C137" s="4" t="str">
        <f>T("19772713047126221")</f>
        <v>19772713047126221</v>
      </c>
      <c r="D137" s="4" t="s">
        <v>1229</v>
      </c>
      <c r="E137" s="4" t="s">
        <v>1230</v>
      </c>
      <c r="F137" s="4" t="s">
        <v>1231</v>
      </c>
      <c r="G137" s="4">
        <v>2</v>
      </c>
      <c r="H137" s="4" t="s">
        <v>13</v>
      </c>
      <c r="I137" s="4">
        <v>5460</v>
      </c>
      <c r="J137" s="3"/>
    </row>
    <row r="138" spans="1:10" ht="26.25">
      <c r="A138" s="4">
        <v>134</v>
      </c>
      <c r="B138" s="4" t="str">
        <f>T("02270057064")</f>
        <v>02270057064</v>
      </c>
      <c r="C138" s="4" t="str">
        <f>T("19751594309884607")</f>
        <v>19751594309884607</v>
      </c>
      <c r="D138" s="4" t="s">
        <v>1232</v>
      </c>
      <c r="E138" s="4" t="s">
        <v>1233</v>
      </c>
      <c r="F138" s="4" t="s">
        <v>1234</v>
      </c>
      <c r="G138" s="4">
        <v>2</v>
      </c>
      <c r="H138" s="4" t="s">
        <v>13</v>
      </c>
      <c r="I138" s="4">
        <v>5461</v>
      </c>
      <c r="J138" s="3"/>
    </row>
    <row r="139" spans="1:10" ht="26.25">
      <c r="A139" s="4">
        <v>135</v>
      </c>
      <c r="B139" s="4" t="str">
        <f>T("02270057065")</f>
        <v>02270057065</v>
      </c>
      <c r="C139" s="4" t="str">
        <f>T("19652713047125304")</f>
        <v>19652713047125304</v>
      </c>
      <c r="D139" s="4" t="s">
        <v>1235</v>
      </c>
      <c r="E139" s="4" t="s">
        <v>1236</v>
      </c>
      <c r="F139" s="4" t="s">
        <v>1237</v>
      </c>
      <c r="G139" s="4">
        <v>2</v>
      </c>
      <c r="H139" s="4" t="s">
        <v>13</v>
      </c>
      <c r="I139" s="4">
        <v>5462</v>
      </c>
      <c r="J139" s="3"/>
    </row>
    <row r="140" spans="1:10" ht="26.25">
      <c r="A140" s="4">
        <v>136</v>
      </c>
      <c r="B140" s="4" t="str">
        <f>T("02270057066")</f>
        <v>02270057066</v>
      </c>
      <c r="C140" s="4" t="str">
        <f>T("19612713047124910")</f>
        <v>19612713047124910</v>
      </c>
      <c r="D140" s="4" t="s">
        <v>1114</v>
      </c>
      <c r="E140" s="4" t="s">
        <v>1115</v>
      </c>
      <c r="F140" s="4" t="s">
        <v>1116</v>
      </c>
      <c r="G140" s="4">
        <v>2</v>
      </c>
      <c r="H140" s="4" t="s">
        <v>13</v>
      </c>
      <c r="I140" s="4">
        <v>5463</v>
      </c>
      <c r="J140" s="3"/>
    </row>
    <row r="141" spans="1:10" ht="26.25">
      <c r="A141" s="4">
        <v>137</v>
      </c>
      <c r="B141" s="4" t="str">
        <f>T("02270057067")</f>
        <v>02270057067</v>
      </c>
      <c r="C141" s="4" t="str">
        <f>T("19612713047125572")</f>
        <v>19612713047125572</v>
      </c>
      <c r="D141" s="4" t="s">
        <v>1238</v>
      </c>
      <c r="E141" s="4" t="s">
        <v>1239</v>
      </c>
      <c r="F141" s="4" t="s">
        <v>46</v>
      </c>
      <c r="G141" s="4">
        <v>2</v>
      </c>
      <c r="H141" s="4" t="s">
        <v>13</v>
      </c>
      <c r="I141" s="4">
        <v>5464</v>
      </c>
      <c r="J141" s="3"/>
    </row>
    <row r="142" spans="1:10" ht="26.25">
      <c r="A142" s="4">
        <v>138</v>
      </c>
      <c r="B142" s="4" t="str">
        <f>T("02270057068")</f>
        <v>02270057068</v>
      </c>
      <c r="C142" s="4" t="str">
        <f>T("19802713047125967")</f>
        <v>19802713047125967</v>
      </c>
      <c r="D142" s="4" t="s">
        <v>1240</v>
      </c>
      <c r="E142" s="4" t="s">
        <v>1241</v>
      </c>
      <c r="F142" s="4" t="s">
        <v>1242</v>
      </c>
      <c r="G142" s="4">
        <v>2</v>
      </c>
      <c r="H142" s="4" t="s">
        <v>43</v>
      </c>
      <c r="I142" s="4">
        <v>5465</v>
      </c>
      <c r="J142" s="3"/>
    </row>
    <row r="143" spans="1:10" ht="26.25">
      <c r="A143" s="4">
        <v>139</v>
      </c>
      <c r="B143" s="4" t="str">
        <f>T("02270057069")</f>
        <v>02270057069</v>
      </c>
      <c r="C143" s="4" t="str">
        <f>T("19622713047125951")</f>
        <v>19622713047125951</v>
      </c>
      <c r="D143" s="4" t="s">
        <v>1243</v>
      </c>
      <c r="E143" s="4" t="s">
        <v>1244</v>
      </c>
      <c r="F143" s="4" t="s">
        <v>1245</v>
      </c>
      <c r="G143" s="4">
        <v>2</v>
      </c>
      <c r="H143" s="4" t="s">
        <v>43</v>
      </c>
      <c r="I143" s="4">
        <v>5466</v>
      </c>
      <c r="J143" s="3"/>
    </row>
    <row r="144" spans="1:10" ht="26.25">
      <c r="A144" s="4">
        <v>140</v>
      </c>
      <c r="B144" s="4" t="str">
        <f>T("02270057070")</f>
        <v>02270057070</v>
      </c>
      <c r="C144" s="4" t="str">
        <f>T("19802713047127663")</f>
        <v>19802713047127663</v>
      </c>
      <c r="D144" s="4" t="s">
        <v>1246</v>
      </c>
      <c r="E144" s="4" t="s">
        <v>1247</v>
      </c>
      <c r="F144" s="4" t="s">
        <v>1248</v>
      </c>
      <c r="G144" s="4">
        <v>2</v>
      </c>
      <c r="H144" s="4" t="s">
        <v>13</v>
      </c>
      <c r="I144" s="4">
        <v>5467</v>
      </c>
      <c r="J144" s="3"/>
    </row>
    <row r="145" spans="1:10" ht="26.25">
      <c r="A145" s="4">
        <v>141</v>
      </c>
      <c r="B145" s="4" t="str">
        <f>T("02270057071")</f>
        <v>02270057071</v>
      </c>
      <c r="C145" s="4" t="str">
        <f>T("19932716031000134")</f>
        <v>19932716031000134</v>
      </c>
      <c r="D145" s="4" t="s">
        <v>1249</v>
      </c>
      <c r="E145" s="4" t="s">
        <v>522</v>
      </c>
      <c r="F145" s="4" t="s">
        <v>1250</v>
      </c>
      <c r="G145" s="4">
        <v>2</v>
      </c>
      <c r="H145" s="4" t="s">
        <v>13</v>
      </c>
      <c r="I145" s="4">
        <v>5468</v>
      </c>
      <c r="J145" s="3"/>
    </row>
    <row r="146" spans="1:10" ht="26.25">
      <c r="A146" s="4">
        <v>142</v>
      </c>
      <c r="B146" s="4" t="str">
        <f>T("02270057072")</f>
        <v>02270057072</v>
      </c>
      <c r="C146" s="4" t="str">
        <f>T("19772713047127318")</f>
        <v>19772713047127318</v>
      </c>
      <c r="D146" s="4" t="s">
        <v>1251</v>
      </c>
      <c r="E146" s="4" t="s">
        <v>1252</v>
      </c>
      <c r="F146" s="4" t="s">
        <v>1253</v>
      </c>
      <c r="G146" s="4">
        <v>2</v>
      </c>
      <c r="H146" s="4" t="s">
        <v>13</v>
      </c>
      <c r="I146" s="4">
        <v>5469</v>
      </c>
      <c r="J146" s="3"/>
    </row>
    <row r="147" spans="1:10" ht="26.25">
      <c r="A147" s="4">
        <v>143</v>
      </c>
      <c r="B147" s="4" t="str">
        <f>T("02270057073")</f>
        <v>02270057073</v>
      </c>
      <c r="C147" s="4" t="str">
        <f>T("19802713047126473")</f>
        <v>19802713047126473</v>
      </c>
      <c r="D147" s="4" t="s">
        <v>932</v>
      </c>
      <c r="E147" s="4" t="s">
        <v>1135</v>
      </c>
      <c r="F147" s="4" t="s">
        <v>1254</v>
      </c>
      <c r="G147" s="4">
        <v>2</v>
      </c>
      <c r="H147" s="4" t="s">
        <v>1218</v>
      </c>
      <c r="I147" s="4">
        <v>5470</v>
      </c>
      <c r="J147" s="3"/>
    </row>
    <row r="148" spans="1:10" ht="26.25">
      <c r="A148" s="4">
        <v>144</v>
      </c>
      <c r="B148" s="4" t="str">
        <f>T("02270057074")</f>
        <v>02270057074</v>
      </c>
      <c r="C148" s="4" t="str">
        <f>T("19612713047125324")</f>
        <v>19612713047125324</v>
      </c>
      <c r="D148" s="4" t="s">
        <v>1020</v>
      </c>
      <c r="E148" s="4" t="s">
        <v>1255</v>
      </c>
      <c r="F148" s="4" t="s">
        <v>1256</v>
      </c>
      <c r="G148" s="4">
        <v>2</v>
      </c>
      <c r="H148" s="4" t="s">
        <v>13</v>
      </c>
      <c r="I148" s="4">
        <v>5471</v>
      </c>
      <c r="J148" s="3"/>
    </row>
    <row r="149" spans="1:10" ht="26.25">
      <c r="A149" s="4">
        <v>145</v>
      </c>
      <c r="B149" s="4" t="str">
        <f>T("02270057077")</f>
        <v>02270057077</v>
      </c>
      <c r="C149" s="4" t="str">
        <f>T("19702713047126284")</f>
        <v>19702713047126284</v>
      </c>
      <c r="D149" s="4" t="s">
        <v>1257</v>
      </c>
      <c r="E149" s="4" t="s">
        <v>1206</v>
      </c>
      <c r="F149" s="4" t="s">
        <v>1258</v>
      </c>
      <c r="G149" s="4">
        <v>2</v>
      </c>
      <c r="H149" s="4" t="s">
        <v>1218</v>
      </c>
      <c r="I149" s="4">
        <v>5472</v>
      </c>
      <c r="J149" s="3"/>
    </row>
    <row r="150" spans="1:10" ht="26.25">
      <c r="A150" s="4">
        <v>146</v>
      </c>
      <c r="B150" s="4" t="str">
        <f>T("02270057078")</f>
        <v>02270057078</v>
      </c>
      <c r="C150" s="4" t="str">
        <f>T("19672713047125843")</f>
        <v>19672713047125843</v>
      </c>
      <c r="D150" s="4" t="s">
        <v>1259</v>
      </c>
      <c r="E150" s="4" t="s">
        <v>229</v>
      </c>
      <c r="F150" s="4" t="s">
        <v>1260</v>
      </c>
      <c r="G150" s="4">
        <v>2</v>
      </c>
      <c r="H150" s="4" t="s">
        <v>1218</v>
      </c>
      <c r="I150" s="4">
        <v>5473</v>
      </c>
      <c r="J150" s="3"/>
    </row>
    <row r="151" spans="1:10" ht="26.25">
      <c r="A151" s="4">
        <v>147</v>
      </c>
      <c r="B151" s="4" t="str">
        <f>T("02270057080")</f>
        <v>02270057080</v>
      </c>
      <c r="C151" s="4" t="str">
        <f>T("19602713047126309")</f>
        <v>19602713047126309</v>
      </c>
      <c r="D151" s="4" t="s">
        <v>1261</v>
      </c>
      <c r="E151" s="4" t="s">
        <v>1262</v>
      </c>
      <c r="F151" s="4" t="s">
        <v>1263</v>
      </c>
      <c r="G151" s="4">
        <v>2</v>
      </c>
      <c r="H151" s="4" t="s">
        <v>1218</v>
      </c>
      <c r="I151" s="4">
        <v>5474</v>
      </c>
      <c r="J151" s="3"/>
    </row>
    <row r="152" spans="1:10" ht="26.25">
      <c r="A152" s="4">
        <v>148</v>
      </c>
      <c r="B152" s="4" t="str">
        <f>T("02270057081")</f>
        <v>02270057081</v>
      </c>
      <c r="C152" s="4" t="str">
        <f>T("19592713047125922")</f>
        <v>19592713047125922</v>
      </c>
      <c r="D152" s="4" t="s">
        <v>1037</v>
      </c>
      <c r="E152" s="4" t="s">
        <v>407</v>
      </c>
      <c r="F152" s="4" t="s">
        <v>1264</v>
      </c>
      <c r="G152" s="4">
        <v>2</v>
      </c>
      <c r="H152" s="4" t="s">
        <v>1218</v>
      </c>
      <c r="I152" s="4">
        <v>5475</v>
      </c>
      <c r="J152" s="3"/>
    </row>
    <row r="153" spans="1:10" ht="26.25">
      <c r="A153" s="4">
        <v>149</v>
      </c>
      <c r="B153" s="4" t="str">
        <f>T("02270057082")</f>
        <v>02270057082</v>
      </c>
      <c r="C153" s="4" t="str">
        <f>T("19592713047126031")</f>
        <v>19592713047126031</v>
      </c>
      <c r="D153" s="4" t="s">
        <v>1265</v>
      </c>
      <c r="E153" s="4" t="s">
        <v>1266</v>
      </c>
      <c r="F153" s="4" t="s">
        <v>1267</v>
      </c>
      <c r="G153" s="4">
        <v>2</v>
      </c>
      <c r="H153" s="4" t="s">
        <v>1218</v>
      </c>
      <c r="I153" s="4">
        <v>5476</v>
      </c>
      <c r="J153" s="3"/>
    </row>
    <row r="154" spans="1:10" ht="26.25">
      <c r="A154" s="4">
        <v>150</v>
      </c>
      <c r="B154" s="4" t="str">
        <f>T("02270057083")</f>
        <v>02270057083</v>
      </c>
      <c r="C154" s="4" t="str">
        <f>T("19622713047125557")</f>
        <v>19622713047125557</v>
      </c>
      <c r="D154" s="4" t="s">
        <v>1268</v>
      </c>
      <c r="E154" s="4" t="s">
        <v>1269</v>
      </c>
      <c r="F154" s="4" t="s">
        <v>1270</v>
      </c>
      <c r="G154" s="4">
        <v>2</v>
      </c>
      <c r="H154" s="4" t="s">
        <v>13</v>
      </c>
      <c r="I154" s="4">
        <v>5477</v>
      </c>
      <c r="J154" s="3"/>
    </row>
    <row r="155" spans="1:10" ht="26.25">
      <c r="A155" s="4">
        <v>151</v>
      </c>
      <c r="B155" s="4" t="str">
        <f>T("02270057084")</f>
        <v>02270057084</v>
      </c>
      <c r="C155" s="4" t="str">
        <f>T("19652713047125555")</f>
        <v>19652713047125555</v>
      </c>
      <c r="D155" s="4" t="s">
        <v>932</v>
      </c>
      <c r="E155" s="4" t="s">
        <v>1271</v>
      </c>
      <c r="F155" s="4" t="s">
        <v>1272</v>
      </c>
      <c r="G155" s="4">
        <v>2</v>
      </c>
      <c r="H155" s="4" t="s">
        <v>13</v>
      </c>
      <c r="I155" s="4">
        <v>5478</v>
      </c>
      <c r="J155" s="3"/>
    </row>
    <row r="156" spans="1:10" ht="26.25">
      <c r="A156" s="4">
        <v>152</v>
      </c>
      <c r="B156" s="4" t="str">
        <f>T("02270057085")</f>
        <v>02270057085</v>
      </c>
      <c r="C156" s="4" t="str">
        <f>T("19752713047000001")</f>
        <v>19752713047000001</v>
      </c>
      <c r="D156" s="4" t="s">
        <v>1273</v>
      </c>
      <c r="E156" s="4" t="s">
        <v>1164</v>
      </c>
      <c r="F156" s="4" t="s">
        <v>1274</v>
      </c>
      <c r="G156" s="4">
        <v>2</v>
      </c>
      <c r="H156" s="4" t="s">
        <v>13</v>
      </c>
      <c r="I156" s="4">
        <v>5479</v>
      </c>
      <c r="J156" s="3"/>
    </row>
    <row r="157" spans="1:10" ht="26.25">
      <c r="A157" s="4">
        <v>153</v>
      </c>
      <c r="B157" s="4" t="str">
        <f>T("02270057086")</f>
        <v>02270057086</v>
      </c>
      <c r="C157" s="4" t="str">
        <f>T("19682713047125678")</f>
        <v>19682713047125678</v>
      </c>
      <c r="D157" s="4" t="s">
        <v>1157</v>
      </c>
      <c r="E157" s="4" t="s">
        <v>1275</v>
      </c>
      <c r="F157" s="4" t="s">
        <v>1276</v>
      </c>
      <c r="G157" s="4">
        <v>2</v>
      </c>
      <c r="H157" s="4" t="s">
        <v>13</v>
      </c>
      <c r="I157" s="4">
        <v>5480</v>
      </c>
      <c r="J157" s="3"/>
    </row>
    <row r="158" spans="1:10" ht="26.25">
      <c r="A158" s="4">
        <v>154</v>
      </c>
      <c r="B158" s="4" t="str">
        <f>T("02270057087")</f>
        <v>02270057087</v>
      </c>
      <c r="C158" s="4" t="str">
        <f>T("19762713047126175")</f>
        <v>19762713047126175</v>
      </c>
      <c r="D158" s="4" t="s">
        <v>1277</v>
      </c>
      <c r="E158" s="4" t="s">
        <v>426</v>
      </c>
      <c r="F158" s="4" t="s">
        <v>1278</v>
      </c>
      <c r="G158" s="4">
        <v>2</v>
      </c>
      <c r="H158" s="4" t="s">
        <v>13</v>
      </c>
      <c r="I158" s="4">
        <v>5481</v>
      </c>
      <c r="J158" s="3"/>
    </row>
    <row r="159" spans="1:10" ht="26.25">
      <c r="A159" s="4">
        <v>155</v>
      </c>
      <c r="B159" s="4" t="str">
        <f>T("02270057088")</f>
        <v>02270057088</v>
      </c>
      <c r="C159" s="4" t="str">
        <f>T("19672713047126530")</f>
        <v>19672713047126530</v>
      </c>
      <c r="D159" s="4" t="s">
        <v>1279</v>
      </c>
      <c r="E159" s="4" t="s">
        <v>892</v>
      </c>
      <c r="F159" s="4" t="s">
        <v>106</v>
      </c>
      <c r="G159" s="4">
        <v>2</v>
      </c>
      <c r="H159" s="4" t="s">
        <v>13</v>
      </c>
      <c r="I159" s="4">
        <v>5482</v>
      </c>
      <c r="J159" s="3"/>
    </row>
    <row r="160" spans="1:10" ht="26.25">
      <c r="A160" s="4">
        <v>156</v>
      </c>
      <c r="B160" s="4" t="str">
        <f>T("02270057089")</f>
        <v>02270057089</v>
      </c>
      <c r="C160" s="4" t="str">
        <f>T("19852713047125582")</f>
        <v>19852713047125582</v>
      </c>
      <c r="D160" s="4" t="s">
        <v>330</v>
      </c>
      <c r="E160" s="4" t="s">
        <v>1280</v>
      </c>
      <c r="F160" s="4" t="s">
        <v>1281</v>
      </c>
      <c r="G160" s="4">
        <v>2</v>
      </c>
      <c r="H160" s="4" t="s">
        <v>13</v>
      </c>
      <c r="I160" s="4">
        <v>5483</v>
      </c>
      <c r="J160" s="3"/>
    </row>
    <row r="161" spans="1:10" ht="26.25">
      <c r="A161" s="4">
        <v>157</v>
      </c>
      <c r="B161" s="4" t="str">
        <f>T("02270057090")</f>
        <v>02270057090</v>
      </c>
      <c r="C161" s="4" t="str">
        <f>T("19602713047125519")</f>
        <v>19602713047125519</v>
      </c>
      <c r="D161" s="4" t="s">
        <v>1282</v>
      </c>
      <c r="E161" s="4" t="s">
        <v>1283</v>
      </c>
      <c r="F161" s="4" t="s">
        <v>16</v>
      </c>
      <c r="G161" s="4">
        <v>2</v>
      </c>
      <c r="H161" s="4" t="s">
        <v>13</v>
      </c>
      <c r="I161" s="4">
        <v>5484</v>
      </c>
      <c r="J161" s="3"/>
    </row>
    <row r="162" spans="1:10" ht="26.25">
      <c r="A162" s="4">
        <v>158</v>
      </c>
      <c r="B162" s="4" t="str">
        <f>T("02270057091")</f>
        <v>02270057091</v>
      </c>
      <c r="C162" s="4" t="str">
        <f>T("19782713047000002")</f>
        <v>19782713047000002</v>
      </c>
      <c r="D162" s="4" t="s">
        <v>1284</v>
      </c>
      <c r="E162" s="4" t="s">
        <v>1285</v>
      </c>
      <c r="F162" s="4" t="s">
        <v>597</v>
      </c>
      <c r="G162" s="4">
        <v>2</v>
      </c>
      <c r="H162" s="4" t="s">
        <v>1218</v>
      </c>
      <c r="I162" s="4">
        <v>5485</v>
      </c>
      <c r="J162" s="3"/>
    </row>
    <row r="163" spans="1:10" ht="26.25">
      <c r="A163" s="4">
        <v>159</v>
      </c>
      <c r="B163" s="4" t="str">
        <f>T("02270057092")</f>
        <v>02270057092</v>
      </c>
      <c r="C163" s="4" t="str">
        <f>T("19912713047000096")</f>
        <v>19912713047000096</v>
      </c>
      <c r="D163" s="4" t="s">
        <v>1286</v>
      </c>
      <c r="E163" s="4" t="s">
        <v>1287</v>
      </c>
      <c r="F163" s="4" t="s">
        <v>1288</v>
      </c>
      <c r="G163" s="4">
        <v>2</v>
      </c>
      <c r="H163" s="4" t="s">
        <v>13</v>
      </c>
      <c r="I163" s="4">
        <v>5486</v>
      </c>
      <c r="J163" s="3"/>
    </row>
    <row r="164" spans="1:10" ht="26.25">
      <c r="A164" s="4">
        <v>160</v>
      </c>
      <c r="B164" s="4" t="str">
        <f>T("02270057093")</f>
        <v>02270057093</v>
      </c>
      <c r="C164" s="4" t="str">
        <f>T("19652713047126531")</f>
        <v>19652713047126531</v>
      </c>
      <c r="D164" s="4" t="s">
        <v>1289</v>
      </c>
      <c r="E164" s="4" t="s">
        <v>206</v>
      </c>
      <c r="F164" s="4" t="s">
        <v>1290</v>
      </c>
      <c r="G164" s="4">
        <v>2</v>
      </c>
      <c r="H164" s="4" t="s">
        <v>1218</v>
      </c>
      <c r="I164" s="4">
        <v>5487</v>
      </c>
      <c r="J164" s="3"/>
    </row>
    <row r="165" spans="1:10" ht="26.25">
      <c r="A165" s="4">
        <v>161</v>
      </c>
      <c r="B165" s="4" t="str">
        <f>T("02270057094")</f>
        <v>02270057094</v>
      </c>
      <c r="C165" s="4" t="str">
        <f>T("19852713047125522")</f>
        <v>19852713047125522</v>
      </c>
      <c r="D165" s="4" t="s">
        <v>1291</v>
      </c>
      <c r="E165" s="4" t="s">
        <v>682</v>
      </c>
      <c r="F165" s="4" t="s">
        <v>1254</v>
      </c>
      <c r="G165" s="4">
        <v>2</v>
      </c>
      <c r="H165" s="4" t="s">
        <v>13</v>
      </c>
      <c r="I165" s="4">
        <v>5488</v>
      </c>
      <c r="J165" s="3"/>
    </row>
    <row r="166" spans="1:10" ht="26.25">
      <c r="A166" s="4">
        <v>162</v>
      </c>
      <c r="B166" s="4" t="str">
        <f>T("02270057095")</f>
        <v>02270057095</v>
      </c>
      <c r="C166" s="4" t="str">
        <f>T("19712713047127361")</f>
        <v>19712713047127361</v>
      </c>
      <c r="D166" s="4" t="s">
        <v>1292</v>
      </c>
      <c r="E166" s="4" t="s">
        <v>1293</v>
      </c>
      <c r="F166" s="4" t="s">
        <v>1294</v>
      </c>
      <c r="G166" s="4">
        <v>2</v>
      </c>
      <c r="H166" s="4" t="s">
        <v>13</v>
      </c>
      <c r="I166" s="4">
        <v>5489</v>
      </c>
      <c r="J166" s="3"/>
    </row>
    <row r="167" spans="1:10" ht="26.25">
      <c r="A167" s="4">
        <v>163</v>
      </c>
      <c r="B167" s="4" t="str">
        <f>T("02270057096")</f>
        <v>02270057096</v>
      </c>
      <c r="C167" s="4" t="str">
        <f>T("19622713047125554")</f>
        <v>19622713047125554</v>
      </c>
      <c r="D167" s="4" t="s">
        <v>689</v>
      </c>
      <c r="E167" s="4" t="s">
        <v>1295</v>
      </c>
      <c r="F167" s="4" t="s">
        <v>1296</v>
      </c>
      <c r="G167" s="4">
        <v>2</v>
      </c>
      <c r="H167" s="4" t="s">
        <v>13</v>
      </c>
      <c r="I167" s="4">
        <v>611</v>
      </c>
      <c r="J167" s="3"/>
    </row>
    <row r="168" spans="1:10" ht="26.25">
      <c r="A168" s="4">
        <v>164</v>
      </c>
      <c r="B168" s="4" t="str">
        <f>T("02270057098")</f>
        <v>02270057098</v>
      </c>
      <c r="C168" s="4" t="str">
        <f>T("19893313047090424")</f>
        <v>19893313047090424</v>
      </c>
      <c r="D168" s="4" t="s">
        <v>1297</v>
      </c>
      <c r="E168" s="4" t="s">
        <v>1298</v>
      </c>
      <c r="F168" s="4" t="s">
        <v>1299</v>
      </c>
      <c r="G168" s="4">
        <v>2</v>
      </c>
      <c r="H168" s="4" t="s">
        <v>13</v>
      </c>
      <c r="I168" s="4">
        <v>5492</v>
      </c>
      <c r="J168" s="3"/>
    </row>
    <row r="169" spans="1:10" ht="26.25">
      <c r="A169" s="4">
        <v>165</v>
      </c>
      <c r="B169" s="4" t="str">
        <f>T("02270057099")</f>
        <v>02270057099</v>
      </c>
      <c r="C169" s="4" t="str">
        <f>T("19602713047125249")</f>
        <v>19602713047125249</v>
      </c>
      <c r="D169" s="4" t="s">
        <v>404</v>
      </c>
      <c r="E169" s="4" t="s">
        <v>87</v>
      </c>
      <c r="F169" s="4" t="s">
        <v>1300</v>
      </c>
      <c r="G169" s="4">
        <v>2</v>
      </c>
      <c r="H169" s="4" t="s">
        <v>13</v>
      </c>
      <c r="I169" s="4">
        <v>1111</v>
      </c>
      <c r="J169" s="3"/>
    </row>
    <row r="170" spans="1:10" ht="26.25">
      <c r="A170" s="4">
        <v>166</v>
      </c>
      <c r="B170" s="4" t="str">
        <f>T("02270015646")</f>
        <v>02270015646</v>
      </c>
      <c r="C170" s="4" t="str">
        <f>T("19862713047128395")</f>
        <v>19862713047128395</v>
      </c>
      <c r="D170" s="4" t="s">
        <v>80</v>
      </c>
      <c r="E170" s="4" t="s">
        <v>81</v>
      </c>
      <c r="F170" s="4" t="s">
        <v>82</v>
      </c>
      <c r="G170" s="4">
        <v>3</v>
      </c>
      <c r="H170" s="4" t="s">
        <v>13</v>
      </c>
      <c r="I170" s="4">
        <v>3834</v>
      </c>
      <c r="J170" s="3"/>
    </row>
    <row r="171" spans="1:10" ht="26.25">
      <c r="A171" s="4">
        <v>167</v>
      </c>
      <c r="B171" s="4" t="str">
        <f>T("02270017960")</f>
        <v>02270017960</v>
      </c>
      <c r="C171" s="4" t="str">
        <f>T("19322713047128923")</f>
        <v>19322713047128923</v>
      </c>
      <c r="D171" s="4" t="s">
        <v>231</v>
      </c>
      <c r="E171" s="4" t="s">
        <v>232</v>
      </c>
      <c r="F171" s="4" t="s">
        <v>233</v>
      </c>
      <c r="G171" s="4">
        <v>3</v>
      </c>
      <c r="H171" s="4" t="s">
        <v>13</v>
      </c>
      <c r="I171" s="4">
        <v>846</v>
      </c>
      <c r="J171" s="3"/>
    </row>
    <row r="172" spans="1:10" ht="26.25">
      <c r="A172" s="4">
        <v>168</v>
      </c>
      <c r="B172" s="4" t="str">
        <f>T("02270017966")</f>
        <v>02270017966</v>
      </c>
      <c r="C172" s="4" t="str">
        <f>T("19522713047128121")</f>
        <v>19522713047128121</v>
      </c>
      <c r="D172" s="4" t="s">
        <v>234</v>
      </c>
      <c r="E172" s="4" t="s">
        <v>235</v>
      </c>
      <c r="F172" s="4" t="s">
        <v>236</v>
      </c>
      <c r="G172" s="4">
        <v>3</v>
      </c>
      <c r="H172" s="4" t="s">
        <v>13</v>
      </c>
      <c r="I172" s="4">
        <v>2710</v>
      </c>
      <c r="J172" s="3"/>
    </row>
    <row r="173" spans="1:10" ht="26.25">
      <c r="A173" s="4">
        <v>169</v>
      </c>
      <c r="B173" s="4" t="str">
        <f>T("02270017970")</f>
        <v>02270017970</v>
      </c>
      <c r="C173" s="4" t="str">
        <f>T("19622713047128927")</f>
        <v>19622713047128927</v>
      </c>
      <c r="D173" s="4" t="s">
        <v>237</v>
      </c>
      <c r="E173" s="4" t="s">
        <v>238</v>
      </c>
      <c r="F173" s="4" t="s">
        <v>239</v>
      </c>
      <c r="G173" s="4">
        <v>3</v>
      </c>
      <c r="H173" s="4" t="s">
        <v>13</v>
      </c>
      <c r="I173" s="4">
        <v>4275</v>
      </c>
      <c r="J173" s="3"/>
    </row>
    <row r="174" spans="1:10" ht="26.25">
      <c r="A174" s="4">
        <v>170</v>
      </c>
      <c r="B174" s="4" t="str">
        <f>T("02270017975")</f>
        <v>02270017975</v>
      </c>
      <c r="C174" s="4" t="str">
        <f>T("19212713047128838")</f>
        <v>19212713047128838</v>
      </c>
      <c r="D174" s="4" t="s">
        <v>240</v>
      </c>
      <c r="E174" s="4" t="s">
        <v>241</v>
      </c>
      <c r="F174" s="4" t="s">
        <v>242</v>
      </c>
      <c r="G174" s="4">
        <v>3</v>
      </c>
      <c r="H174" s="4" t="s">
        <v>13</v>
      </c>
      <c r="I174" s="4">
        <v>847</v>
      </c>
      <c r="J174" s="3"/>
    </row>
    <row r="175" spans="1:10" ht="26.25">
      <c r="A175" s="4">
        <v>171</v>
      </c>
      <c r="B175" s="4" t="str">
        <f>T("02270017977")</f>
        <v>02270017977</v>
      </c>
      <c r="C175" s="4" t="str">
        <f>T("19602713047127928")</f>
        <v>19602713047127928</v>
      </c>
      <c r="D175" s="4" t="s">
        <v>243</v>
      </c>
      <c r="E175" s="4" t="s">
        <v>244</v>
      </c>
      <c r="F175" s="4" t="s">
        <v>245</v>
      </c>
      <c r="G175" s="4">
        <v>3</v>
      </c>
      <c r="H175" s="4" t="s">
        <v>13</v>
      </c>
      <c r="I175" s="4">
        <v>1685</v>
      </c>
      <c r="J175" s="3"/>
    </row>
    <row r="176" spans="1:10" ht="26.25">
      <c r="A176" s="4">
        <v>172</v>
      </c>
      <c r="B176" s="4" t="str">
        <f>T("02270017990")</f>
        <v>02270017990</v>
      </c>
      <c r="C176" s="4" t="str">
        <f>T("19602713047128906")</f>
        <v>19602713047128906</v>
      </c>
      <c r="D176" s="4" t="s">
        <v>246</v>
      </c>
      <c r="E176" s="4" t="s">
        <v>247</v>
      </c>
      <c r="F176" s="4" t="s">
        <v>248</v>
      </c>
      <c r="G176" s="4">
        <v>3</v>
      </c>
      <c r="H176" s="4" t="s">
        <v>13</v>
      </c>
      <c r="I176" s="4">
        <v>3835</v>
      </c>
      <c r="J176" s="3"/>
    </row>
    <row r="177" spans="1:10" ht="26.25">
      <c r="A177" s="4">
        <v>173</v>
      </c>
      <c r="B177" s="4" t="str">
        <f>T("02270017994")</f>
        <v>02270017994</v>
      </c>
      <c r="C177" s="4" t="str">
        <f>T("19722713047000001")</f>
        <v>19722713047000001</v>
      </c>
      <c r="D177" s="4" t="s">
        <v>249</v>
      </c>
      <c r="E177" s="4" t="s">
        <v>250</v>
      </c>
      <c r="F177" s="4" t="s">
        <v>251</v>
      </c>
      <c r="G177" s="4">
        <v>3</v>
      </c>
      <c r="H177" s="4" t="s">
        <v>13</v>
      </c>
      <c r="I177" s="4">
        <v>2711</v>
      </c>
      <c r="J177" s="3"/>
    </row>
    <row r="178" spans="1:10" ht="26.25">
      <c r="A178" s="4">
        <v>174</v>
      </c>
      <c r="B178" s="4" t="str">
        <f>T("02270017998")</f>
        <v>02270017998</v>
      </c>
      <c r="C178" s="4" t="str">
        <f>T("19412713047128786")</f>
        <v>19412713047128786</v>
      </c>
      <c r="D178" s="4" t="s">
        <v>252</v>
      </c>
      <c r="E178" s="4" t="s">
        <v>253</v>
      </c>
      <c r="F178" s="4" t="s">
        <v>254</v>
      </c>
      <c r="G178" s="4">
        <v>3</v>
      </c>
      <c r="H178" s="4" t="s">
        <v>13</v>
      </c>
      <c r="I178" s="4">
        <v>1684</v>
      </c>
      <c r="J178" s="3"/>
    </row>
    <row r="179" spans="1:10" ht="26.25">
      <c r="A179" s="4">
        <v>175</v>
      </c>
      <c r="B179" s="4" t="str">
        <f>T("02270018000")</f>
        <v>02270018000</v>
      </c>
      <c r="C179" s="4" t="str">
        <f>T("19732713047128080")</f>
        <v>19732713047128080</v>
      </c>
      <c r="D179" s="4" t="s">
        <v>255</v>
      </c>
      <c r="E179" s="4" t="s">
        <v>256</v>
      </c>
      <c r="F179" s="4" t="s">
        <v>257</v>
      </c>
      <c r="G179" s="4">
        <v>3</v>
      </c>
      <c r="H179" s="4" t="s">
        <v>13</v>
      </c>
      <c r="I179" s="4">
        <v>4278</v>
      </c>
      <c r="J179" s="3"/>
    </row>
    <row r="180" spans="1:10" ht="26.25">
      <c r="A180" s="4">
        <v>176</v>
      </c>
      <c r="B180" s="4" t="str">
        <f>T("02270018004")</f>
        <v>02270018004</v>
      </c>
      <c r="C180" s="4" t="str">
        <f>T("19632713047126734")</f>
        <v>19632713047126734</v>
      </c>
      <c r="D180" s="4" t="s">
        <v>258</v>
      </c>
      <c r="E180" s="4" t="s">
        <v>259</v>
      </c>
      <c r="F180" s="4" t="s">
        <v>260</v>
      </c>
      <c r="G180" s="4">
        <v>3</v>
      </c>
      <c r="H180" s="4" t="s">
        <v>261</v>
      </c>
      <c r="I180" s="4">
        <v>4280</v>
      </c>
      <c r="J180" s="3"/>
    </row>
    <row r="181" spans="1:10" ht="26.25">
      <c r="A181" s="4">
        <v>177</v>
      </c>
      <c r="B181" s="4" t="str">
        <f>T("02270018009")</f>
        <v>02270018009</v>
      </c>
      <c r="C181" s="4" t="str">
        <f>T("19812713047128999")</f>
        <v>19812713047128999</v>
      </c>
      <c r="D181" s="4" t="s">
        <v>262</v>
      </c>
      <c r="E181" s="4" t="s">
        <v>263</v>
      </c>
      <c r="F181" s="4" t="s">
        <v>264</v>
      </c>
      <c r="G181" s="4">
        <v>3</v>
      </c>
      <c r="H181" s="4" t="s">
        <v>13</v>
      </c>
      <c r="I181" s="4">
        <v>4279</v>
      </c>
      <c r="J181" s="3"/>
    </row>
    <row r="182" spans="1:10" ht="26.25">
      <c r="A182" s="4">
        <v>178</v>
      </c>
      <c r="B182" s="4" t="str">
        <f>T("02270018016")</f>
        <v>02270018016</v>
      </c>
      <c r="C182" s="4" t="str">
        <f>T("19642713047127137")</f>
        <v>19642713047127137</v>
      </c>
      <c r="D182" s="4" t="s">
        <v>265</v>
      </c>
      <c r="E182" s="4" t="s">
        <v>266</v>
      </c>
      <c r="F182" s="4" t="s">
        <v>267</v>
      </c>
      <c r="G182" s="4">
        <v>3</v>
      </c>
      <c r="H182" s="4" t="s">
        <v>261</v>
      </c>
      <c r="I182" s="4">
        <v>4277</v>
      </c>
      <c r="J182" s="3"/>
    </row>
    <row r="183" spans="1:10" ht="26.25">
      <c r="A183" s="4">
        <v>179</v>
      </c>
      <c r="B183" s="4" t="str">
        <f>T("02270018020")</f>
        <v>02270018020</v>
      </c>
      <c r="C183" s="4" t="str">
        <f>T("19442713047128750")</f>
        <v>19442713047128750</v>
      </c>
      <c r="D183" s="4" t="s">
        <v>268</v>
      </c>
      <c r="E183" s="4" t="s">
        <v>269</v>
      </c>
      <c r="F183" s="4" t="s">
        <v>270</v>
      </c>
      <c r="G183" s="4">
        <v>3</v>
      </c>
      <c r="H183" s="4" t="s">
        <v>13</v>
      </c>
      <c r="I183" s="4">
        <v>101</v>
      </c>
      <c r="J183" s="3"/>
    </row>
    <row r="184" spans="1:10" ht="26.25">
      <c r="A184" s="4">
        <v>180</v>
      </c>
      <c r="B184" s="4" t="str">
        <f>T("02270018023")</f>
        <v>02270018023</v>
      </c>
      <c r="C184" s="4" t="str">
        <f>T("19672713047127176")</f>
        <v>19672713047127176</v>
      </c>
      <c r="D184" s="4" t="s">
        <v>271</v>
      </c>
      <c r="E184" s="4" t="s">
        <v>272</v>
      </c>
      <c r="F184" s="4" t="s">
        <v>273</v>
      </c>
      <c r="G184" s="4">
        <v>3</v>
      </c>
      <c r="H184" s="4" t="s">
        <v>261</v>
      </c>
      <c r="I184" s="4">
        <v>4276</v>
      </c>
      <c r="J184" s="3"/>
    </row>
    <row r="185" spans="1:10" ht="26.25">
      <c r="A185" s="4">
        <v>181</v>
      </c>
      <c r="B185" s="4" t="str">
        <f>T("02270018211")</f>
        <v>02270018211</v>
      </c>
      <c r="C185" s="4" t="str">
        <f>T("19652713047128733")</f>
        <v>19652713047128733</v>
      </c>
      <c r="D185" s="4" t="s">
        <v>9</v>
      </c>
      <c r="E185" s="4" t="s">
        <v>274</v>
      </c>
      <c r="F185" s="4" t="s">
        <v>275</v>
      </c>
      <c r="G185" s="4">
        <v>3</v>
      </c>
      <c r="H185" s="4" t="s">
        <v>13</v>
      </c>
      <c r="I185" s="4">
        <v>2845</v>
      </c>
      <c r="J185" s="3"/>
    </row>
    <row r="186" spans="1:10" ht="26.25">
      <c r="A186" s="4">
        <v>182</v>
      </c>
      <c r="B186" s="4" t="str">
        <f>T("02270018216")</f>
        <v>02270018216</v>
      </c>
      <c r="C186" s="4" t="str">
        <f>T("19712713047129005")</f>
        <v>19712713047129005</v>
      </c>
      <c r="D186" s="4" t="s">
        <v>276</v>
      </c>
      <c r="E186" s="4" t="s">
        <v>277</v>
      </c>
      <c r="F186" s="4" t="s">
        <v>278</v>
      </c>
      <c r="G186" s="4">
        <v>3</v>
      </c>
      <c r="H186" s="4" t="s">
        <v>13</v>
      </c>
      <c r="I186" s="4">
        <v>2843</v>
      </c>
      <c r="J186" s="3"/>
    </row>
    <row r="187" spans="1:10" ht="26.25">
      <c r="A187" s="4">
        <v>183</v>
      </c>
      <c r="B187" s="4" t="str">
        <f>T("02270018220")</f>
        <v>02270018220</v>
      </c>
      <c r="C187" s="4" t="str">
        <f>T("19502713047128654")</f>
        <v>19502713047128654</v>
      </c>
      <c r="D187" s="4" t="s">
        <v>279</v>
      </c>
      <c r="E187" s="4" t="s">
        <v>280</v>
      </c>
      <c r="F187" s="4" t="s">
        <v>49</v>
      </c>
      <c r="G187" s="4">
        <v>3</v>
      </c>
      <c r="H187" s="4" t="s">
        <v>13</v>
      </c>
      <c r="I187" s="4">
        <v>2707</v>
      </c>
      <c r="J187" s="3"/>
    </row>
    <row r="188" spans="1:10" ht="26.25">
      <c r="A188" s="4">
        <v>184</v>
      </c>
      <c r="B188" s="4" t="str">
        <f>T("02270018225")</f>
        <v>02270018225</v>
      </c>
      <c r="C188" s="4" t="str">
        <f>T("19422713047128730")</f>
        <v>19422713047128730</v>
      </c>
      <c r="D188" s="4" t="s">
        <v>281</v>
      </c>
      <c r="E188" s="4" t="s">
        <v>282</v>
      </c>
      <c r="F188" s="4" t="s">
        <v>283</v>
      </c>
      <c r="G188" s="4">
        <v>3</v>
      </c>
      <c r="H188" s="4" t="s">
        <v>13</v>
      </c>
      <c r="I188" s="4">
        <v>571</v>
      </c>
      <c r="J188" s="3"/>
    </row>
    <row r="189" spans="1:10" ht="26.25">
      <c r="A189" s="4">
        <v>185</v>
      </c>
      <c r="B189" s="4" t="str">
        <f>T("02270018228")</f>
        <v>02270018228</v>
      </c>
      <c r="C189" s="4" t="str">
        <f>T("19672713047128650")</f>
        <v>19672713047128650</v>
      </c>
      <c r="D189" s="4" t="s">
        <v>284</v>
      </c>
      <c r="E189" s="4" t="s">
        <v>285</v>
      </c>
      <c r="F189" s="4" t="s">
        <v>286</v>
      </c>
      <c r="G189" s="4">
        <v>3</v>
      </c>
      <c r="H189" s="4" t="s">
        <v>13</v>
      </c>
      <c r="I189" s="4">
        <v>1683</v>
      </c>
      <c r="J189" s="3"/>
    </row>
    <row r="190" spans="1:10" ht="26.25">
      <c r="A190" s="4">
        <v>186</v>
      </c>
      <c r="B190" s="4" t="str">
        <f>T("02270018233")</f>
        <v>02270018233</v>
      </c>
      <c r="C190" s="4" t="str">
        <f>T("19552713047128589")</f>
        <v>19552713047128589</v>
      </c>
      <c r="D190" s="4" t="s">
        <v>287</v>
      </c>
      <c r="E190" s="4" t="s">
        <v>96</v>
      </c>
      <c r="F190" s="4" t="s">
        <v>288</v>
      </c>
      <c r="G190" s="4">
        <v>3</v>
      </c>
      <c r="H190" s="4" t="s">
        <v>13</v>
      </c>
      <c r="I190" s="4">
        <v>1682</v>
      </c>
      <c r="J190" s="3"/>
    </row>
    <row r="191" spans="1:10" ht="26.25">
      <c r="A191" s="4">
        <v>187</v>
      </c>
      <c r="B191" s="4" t="str">
        <f>T("02270018237")</f>
        <v>02270018237</v>
      </c>
      <c r="C191" s="4" t="str">
        <f>T("19572713047129009")</f>
        <v>19572713047129009</v>
      </c>
      <c r="D191" s="4" t="s">
        <v>289</v>
      </c>
      <c r="E191" s="4" t="s">
        <v>290</v>
      </c>
      <c r="F191" s="4" t="s">
        <v>291</v>
      </c>
      <c r="G191" s="4">
        <v>3</v>
      </c>
      <c r="H191" s="4" t="s">
        <v>13</v>
      </c>
      <c r="I191" s="4">
        <v>1344</v>
      </c>
      <c r="J191" s="3"/>
    </row>
    <row r="192" spans="1:10" ht="26.25">
      <c r="A192" s="4">
        <v>188</v>
      </c>
      <c r="B192" s="4" t="str">
        <f>T("02270018241")</f>
        <v>02270018241</v>
      </c>
      <c r="C192" s="4" t="str">
        <f>T("19652713047128076")</f>
        <v>19652713047128076</v>
      </c>
      <c r="D192" s="4" t="s">
        <v>292</v>
      </c>
      <c r="E192" s="4" t="s">
        <v>293</v>
      </c>
      <c r="F192" s="4" t="s">
        <v>294</v>
      </c>
      <c r="G192" s="4">
        <v>3</v>
      </c>
      <c r="H192" s="4" t="s">
        <v>13</v>
      </c>
      <c r="I192" s="4">
        <v>3500</v>
      </c>
      <c r="J192" s="3"/>
    </row>
    <row r="193" spans="1:10" ht="26.25">
      <c r="A193" s="4">
        <v>189</v>
      </c>
      <c r="B193" s="4" t="str">
        <f>T("02270018248")</f>
        <v>02270018248</v>
      </c>
      <c r="C193" s="4" t="str">
        <f>T("19552713047127941")</f>
        <v>19552713047127941</v>
      </c>
      <c r="D193" s="4" t="s">
        <v>293</v>
      </c>
      <c r="E193" s="4" t="s">
        <v>295</v>
      </c>
      <c r="F193" s="4" t="s">
        <v>296</v>
      </c>
      <c r="G193" s="4">
        <v>3</v>
      </c>
      <c r="H193" s="4" t="s">
        <v>13</v>
      </c>
      <c r="I193" s="4">
        <v>104</v>
      </c>
      <c r="J193" s="3"/>
    </row>
    <row r="194" spans="1:10">
      <c r="A194" s="4">
        <v>190</v>
      </c>
      <c r="B194" s="4" t="str">
        <f>T("02270018255")</f>
        <v>02270018255</v>
      </c>
      <c r="C194" s="4" t="str">
        <f>T("3279648012")</f>
        <v>3279648012</v>
      </c>
      <c r="D194" s="4" t="s">
        <v>297</v>
      </c>
      <c r="E194" s="4" t="s">
        <v>298</v>
      </c>
      <c r="F194" s="4" t="s">
        <v>299</v>
      </c>
      <c r="G194" s="4">
        <v>3</v>
      </c>
      <c r="H194" s="4" t="s">
        <v>261</v>
      </c>
      <c r="I194" s="4">
        <v>3836</v>
      </c>
      <c r="J194" s="3"/>
    </row>
    <row r="195" spans="1:10" ht="26.25">
      <c r="A195" s="4">
        <v>191</v>
      </c>
      <c r="B195" s="4" t="str">
        <f>T("02270018261")</f>
        <v>02270018261</v>
      </c>
      <c r="C195" s="4" t="str">
        <f>T("19522713047126883")</f>
        <v>19522713047126883</v>
      </c>
      <c r="D195" s="4" t="s">
        <v>300</v>
      </c>
      <c r="E195" s="4" t="s">
        <v>301</v>
      </c>
      <c r="F195" s="4" t="s">
        <v>302</v>
      </c>
      <c r="G195" s="4">
        <v>3</v>
      </c>
      <c r="H195" s="4" t="s">
        <v>261</v>
      </c>
      <c r="I195" s="4">
        <v>4282</v>
      </c>
      <c r="J195" s="3"/>
    </row>
    <row r="196" spans="1:10" ht="26.25">
      <c r="A196" s="4">
        <v>192</v>
      </c>
      <c r="B196" s="4" t="str">
        <f>T("02270018267")</f>
        <v>02270018267</v>
      </c>
      <c r="C196" s="4" t="str">
        <f>T("19492713047127034")</f>
        <v>19492713047127034</v>
      </c>
      <c r="D196" s="4" t="s">
        <v>303</v>
      </c>
      <c r="E196" s="4" t="s">
        <v>304</v>
      </c>
      <c r="F196" s="4" t="s">
        <v>305</v>
      </c>
      <c r="G196" s="4">
        <v>3</v>
      </c>
      <c r="H196" s="4" t="s">
        <v>261</v>
      </c>
      <c r="I196" s="4">
        <v>1346</v>
      </c>
      <c r="J196" s="3"/>
    </row>
    <row r="197" spans="1:10" ht="26.25">
      <c r="A197" s="4">
        <v>193</v>
      </c>
      <c r="B197" s="4" t="str">
        <f>T("02270018271")</f>
        <v>02270018271</v>
      </c>
      <c r="C197" s="4" t="str">
        <f>T("19612713047127113")</f>
        <v>19612713047127113</v>
      </c>
      <c r="D197" s="4" t="s">
        <v>306</v>
      </c>
      <c r="E197" s="4" t="s">
        <v>307</v>
      </c>
      <c r="F197" s="4" t="s">
        <v>308</v>
      </c>
      <c r="G197" s="4">
        <v>3</v>
      </c>
      <c r="H197" s="4" t="s">
        <v>261</v>
      </c>
      <c r="I197" s="4">
        <v>1345</v>
      </c>
      <c r="J197" s="3"/>
    </row>
    <row r="198" spans="1:10" ht="26.25">
      <c r="A198" s="4">
        <v>194</v>
      </c>
      <c r="B198" s="4" t="str">
        <f>T("02270018278")</f>
        <v>02270018278</v>
      </c>
      <c r="C198" s="4" t="str">
        <f>T("19602713047127970")</f>
        <v>19602713047127970</v>
      </c>
      <c r="D198" s="4" t="s">
        <v>309</v>
      </c>
      <c r="E198" s="4" t="s">
        <v>310</v>
      </c>
      <c r="F198" s="4" t="s">
        <v>311</v>
      </c>
      <c r="G198" s="4">
        <v>3</v>
      </c>
      <c r="H198" s="4" t="s">
        <v>13</v>
      </c>
      <c r="I198" s="4">
        <v>2709</v>
      </c>
      <c r="J198" s="3"/>
    </row>
    <row r="199" spans="1:10" ht="26.25">
      <c r="A199" s="4">
        <v>195</v>
      </c>
      <c r="B199" s="4" t="str">
        <f>T("02270018285")</f>
        <v>02270018285</v>
      </c>
      <c r="C199" s="4" t="str">
        <f>T("19622713047128078")</f>
        <v>19622713047128078</v>
      </c>
      <c r="D199" s="4" t="s">
        <v>312</v>
      </c>
      <c r="E199" s="4" t="s">
        <v>313</v>
      </c>
      <c r="F199" s="4" t="s">
        <v>314</v>
      </c>
      <c r="G199" s="4">
        <v>3</v>
      </c>
      <c r="H199" s="4" t="s">
        <v>261</v>
      </c>
      <c r="I199" s="4">
        <v>632</v>
      </c>
      <c r="J199" s="3"/>
    </row>
    <row r="200" spans="1:10" ht="26.25">
      <c r="A200" s="4">
        <v>196</v>
      </c>
      <c r="B200" s="4" t="str">
        <f>T("02270021026")</f>
        <v>02270021026</v>
      </c>
      <c r="C200" s="4" t="str">
        <f>T("19672713047126841")</f>
        <v>19672713047126841</v>
      </c>
      <c r="D200" s="4" t="s">
        <v>466</v>
      </c>
      <c r="E200" s="4" t="s">
        <v>168</v>
      </c>
      <c r="F200" s="4" t="s">
        <v>467</v>
      </c>
      <c r="G200" s="4">
        <v>3</v>
      </c>
      <c r="H200" s="4" t="s">
        <v>13</v>
      </c>
      <c r="I200" s="4">
        <v>3837</v>
      </c>
      <c r="J200" s="3"/>
    </row>
    <row r="201" spans="1:10" ht="26.25">
      <c r="A201" s="4">
        <v>197</v>
      </c>
      <c r="B201" s="4" t="str">
        <f>T("02270021032")</f>
        <v>02270021032</v>
      </c>
      <c r="C201" s="4" t="str">
        <f>T("19742713047126884")</f>
        <v>19742713047126884</v>
      </c>
      <c r="D201" s="4" t="s">
        <v>468</v>
      </c>
      <c r="E201" s="4" t="s">
        <v>469</v>
      </c>
      <c r="F201" s="4" t="s">
        <v>470</v>
      </c>
      <c r="G201" s="4">
        <v>3</v>
      </c>
      <c r="H201" s="4" t="s">
        <v>261</v>
      </c>
      <c r="I201" s="4">
        <v>102</v>
      </c>
      <c r="J201" s="3"/>
    </row>
    <row r="202" spans="1:10" ht="26.25">
      <c r="A202" s="4">
        <v>198</v>
      </c>
      <c r="B202" s="4" t="str">
        <f>T("02270021036")</f>
        <v>02270021036</v>
      </c>
      <c r="C202" s="4" t="str">
        <f>T("19722713047127212")</f>
        <v>19722713047127212</v>
      </c>
      <c r="D202" s="4" t="s">
        <v>471</v>
      </c>
      <c r="E202" s="4" t="s">
        <v>472</v>
      </c>
      <c r="F202" s="4" t="s">
        <v>473</v>
      </c>
      <c r="G202" s="4">
        <v>3</v>
      </c>
      <c r="H202" s="4" t="s">
        <v>261</v>
      </c>
      <c r="I202" s="4">
        <v>844</v>
      </c>
      <c r="J202" s="3"/>
    </row>
    <row r="203" spans="1:10" ht="26.25">
      <c r="A203" s="4">
        <v>199</v>
      </c>
      <c r="B203" s="4" t="str">
        <f>T("02270021047")</f>
        <v>02270021047</v>
      </c>
      <c r="C203" s="4" t="str">
        <f>T("19302713047128254")</f>
        <v>19302713047128254</v>
      </c>
      <c r="D203" s="4" t="s">
        <v>474</v>
      </c>
      <c r="E203" s="4" t="s">
        <v>475</v>
      </c>
      <c r="F203" s="4" t="s">
        <v>476</v>
      </c>
      <c r="G203" s="4">
        <v>3</v>
      </c>
      <c r="H203" s="4" t="s">
        <v>13</v>
      </c>
      <c r="I203" s="4">
        <v>2708</v>
      </c>
      <c r="J203" s="3"/>
    </row>
    <row r="204" spans="1:10" ht="26.25">
      <c r="A204" s="4">
        <v>200</v>
      </c>
      <c r="B204" s="4" t="str">
        <f>T("02270021048")</f>
        <v>02270021048</v>
      </c>
      <c r="C204" s="4" t="str">
        <f>T("19612713047128267")</f>
        <v>19612713047128267</v>
      </c>
      <c r="D204" s="4" t="s">
        <v>60</v>
      </c>
      <c r="E204" s="4" t="s">
        <v>477</v>
      </c>
      <c r="F204" s="4" t="s">
        <v>478</v>
      </c>
      <c r="G204" s="4">
        <v>3</v>
      </c>
      <c r="H204" s="4" t="s">
        <v>13</v>
      </c>
      <c r="I204" s="4">
        <v>3501</v>
      </c>
      <c r="J204" s="3"/>
    </row>
    <row r="205" spans="1:10" ht="26.25">
      <c r="A205" s="4">
        <v>201</v>
      </c>
      <c r="B205" s="4" t="str">
        <f>T("02270021049")</f>
        <v>02270021049</v>
      </c>
      <c r="C205" s="4" t="str">
        <f>T("19762713047128442")</f>
        <v>19762713047128442</v>
      </c>
      <c r="D205" s="4" t="s">
        <v>479</v>
      </c>
      <c r="E205" s="4" t="s">
        <v>92</v>
      </c>
      <c r="F205" s="4" t="s">
        <v>480</v>
      </c>
      <c r="G205" s="4">
        <v>3</v>
      </c>
      <c r="H205" s="4" t="s">
        <v>13</v>
      </c>
      <c r="I205" s="4">
        <v>2844</v>
      </c>
      <c r="J205" s="3"/>
    </row>
    <row r="206" spans="1:10" ht="26.25">
      <c r="A206" s="4">
        <v>202</v>
      </c>
      <c r="B206" s="4" t="str">
        <f>T("02270021053")</f>
        <v>02270021053</v>
      </c>
      <c r="C206" s="4" t="str">
        <f>T("19822713047128639")</f>
        <v>19822713047128639</v>
      </c>
      <c r="D206" s="4" t="s">
        <v>481</v>
      </c>
      <c r="E206" s="4" t="s">
        <v>482</v>
      </c>
      <c r="F206" s="4" t="s">
        <v>483</v>
      </c>
      <c r="G206" s="4">
        <v>3</v>
      </c>
      <c r="H206" s="4" t="s">
        <v>13</v>
      </c>
      <c r="I206" s="4">
        <v>3125</v>
      </c>
      <c r="J206" s="3"/>
    </row>
    <row r="207" spans="1:10" ht="26.25">
      <c r="A207" s="4">
        <v>203</v>
      </c>
      <c r="B207" s="4" t="str">
        <f>T("02270021057")</f>
        <v>02270021057</v>
      </c>
      <c r="C207" s="4" t="str">
        <f>T("19592713047128363")</f>
        <v>19592713047128363</v>
      </c>
      <c r="D207" s="4" t="s">
        <v>279</v>
      </c>
      <c r="E207" s="4" t="s">
        <v>484</v>
      </c>
      <c r="F207" s="4" t="s">
        <v>485</v>
      </c>
      <c r="G207" s="4">
        <v>3</v>
      </c>
      <c r="H207" s="4" t="s">
        <v>13</v>
      </c>
      <c r="I207" s="4">
        <v>845</v>
      </c>
      <c r="J207" s="3"/>
    </row>
    <row r="208" spans="1:10" ht="26.25">
      <c r="A208" s="4">
        <v>204</v>
      </c>
      <c r="B208" s="4" t="str">
        <f>T("02270024274")</f>
        <v>02270024274</v>
      </c>
      <c r="C208" s="4" t="str">
        <f>T("19262713047141869")</f>
        <v>19262713047141869</v>
      </c>
      <c r="D208" s="4" t="s">
        <v>857</v>
      </c>
      <c r="E208" s="4" t="s">
        <v>858</v>
      </c>
      <c r="F208" s="4" t="s">
        <v>859</v>
      </c>
      <c r="G208" s="4">
        <v>3</v>
      </c>
      <c r="H208" s="4" t="s">
        <v>261</v>
      </c>
      <c r="I208" s="4">
        <v>105</v>
      </c>
      <c r="J208" s="3"/>
    </row>
    <row r="209" spans="1:10" ht="26.25">
      <c r="A209" s="4">
        <v>205</v>
      </c>
      <c r="B209" s="4" t="str">
        <f>T("02270024279")</f>
        <v>02270024279</v>
      </c>
      <c r="C209" s="4" t="str">
        <f>T("19742713047128940")</f>
        <v>19742713047128940</v>
      </c>
      <c r="D209" s="4" t="s">
        <v>860</v>
      </c>
      <c r="E209" s="4" t="s">
        <v>861</v>
      </c>
      <c r="F209" s="4" t="s">
        <v>862</v>
      </c>
      <c r="G209" s="4">
        <v>3</v>
      </c>
      <c r="H209" s="4" t="s">
        <v>13</v>
      </c>
      <c r="I209" s="4">
        <v>3831</v>
      </c>
      <c r="J209" s="3"/>
    </row>
    <row r="210" spans="1:10" ht="26.25">
      <c r="A210" s="4">
        <v>206</v>
      </c>
      <c r="B210" s="4" t="str">
        <f>T("02270024280")</f>
        <v>02270024280</v>
      </c>
      <c r="C210" s="4" t="str">
        <f>T("19602713047126809")</f>
        <v>19602713047126809</v>
      </c>
      <c r="D210" s="4" t="s">
        <v>863</v>
      </c>
      <c r="E210" s="4" t="s">
        <v>864</v>
      </c>
      <c r="F210" s="4" t="s">
        <v>865</v>
      </c>
      <c r="G210" s="4">
        <v>3</v>
      </c>
      <c r="H210" s="4" t="s">
        <v>261</v>
      </c>
      <c r="I210" s="4">
        <v>4281</v>
      </c>
      <c r="J210" s="3"/>
    </row>
    <row r="211" spans="1:10" ht="26.25">
      <c r="A211" s="4">
        <v>207</v>
      </c>
      <c r="B211" s="4" t="str">
        <f>T("02270041356")</f>
        <v>02270041356</v>
      </c>
      <c r="C211" s="4" t="str">
        <f>T("19702713047128166")</f>
        <v>19702713047128166</v>
      </c>
      <c r="D211" s="4" t="s">
        <v>1034</v>
      </c>
      <c r="E211" s="4" t="s">
        <v>1035</v>
      </c>
      <c r="F211" s="4" t="s">
        <v>1036</v>
      </c>
      <c r="G211" s="4">
        <v>3</v>
      </c>
      <c r="H211" s="4" t="s">
        <v>13</v>
      </c>
      <c r="I211" s="4">
        <v>3502</v>
      </c>
      <c r="J211" s="3"/>
    </row>
    <row r="212" spans="1:10">
      <c r="A212" s="4">
        <v>208</v>
      </c>
      <c r="B212" s="4" t="str">
        <f>T("02270045935")</f>
        <v>02270045935</v>
      </c>
      <c r="C212" s="4" t="str">
        <f>T("7782222801")</f>
        <v>7782222801</v>
      </c>
      <c r="D212" s="4" t="s">
        <v>1063</v>
      </c>
      <c r="E212" s="4" t="s">
        <v>1064</v>
      </c>
      <c r="F212" s="4" t="s">
        <v>1065</v>
      </c>
      <c r="G212" s="4">
        <v>3</v>
      </c>
      <c r="H212" s="4" t="s">
        <v>261</v>
      </c>
      <c r="I212" s="4">
        <v>2705</v>
      </c>
      <c r="J212" s="3"/>
    </row>
    <row r="213" spans="1:10" ht="26.25">
      <c r="A213" s="4">
        <v>209</v>
      </c>
      <c r="B213" s="4" t="str">
        <f>T("02270048183")</f>
        <v>02270048183</v>
      </c>
      <c r="C213" s="4" t="str">
        <f>T("19802713047128853")</f>
        <v>19802713047128853</v>
      </c>
      <c r="D213" s="4" t="s">
        <v>1092</v>
      </c>
      <c r="E213" s="4" t="s">
        <v>1093</v>
      </c>
      <c r="F213" s="4" t="s">
        <v>1094</v>
      </c>
      <c r="G213" s="4">
        <v>3</v>
      </c>
      <c r="H213" s="4" t="s">
        <v>13</v>
      </c>
      <c r="I213" s="4">
        <v>2706</v>
      </c>
      <c r="J213" s="3"/>
    </row>
    <row r="214" spans="1:10" ht="26.25">
      <c r="A214" s="4">
        <v>210</v>
      </c>
      <c r="B214" s="4" t="str">
        <f>T("02270048185")</f>
        <v>02270048185</v>
      </c>
      <c r="C214" s="4" t="str">
        <f>T("19622713047128405")</f>
        <v>19622713047128405</v>
      </c>
      <c r="D214" s="4" t="s">
        <v>1095</v>
      </c>
      <c r="E214" s="4" t="s">
        <v>1096</v>
      </c>
      <c r="F214" s="4" t="s">
        <v>46</v>
      </c>
      <c r="G214" s="4">
        <v>3</v>
      </c>
      <c r="H214" s="4" t="s">
        <v>13</v>
      </c>
      <c r="I214" s="4">
        <v>848</v>
      </c>
      <c r="J214" s="3"/>
    </row>
    <row r="215" spans="1:10" ht="26.25">
      <c r="A215" s="4">
        <v>211</v>
      </c>
      <c r="B215" s="4" t="str">
        <f>T("02270048468")</f>
        <v>02270048468</v>
      </c>
      <c r="C215" s="4" t="str">
        <f>T("19552713047125309")</f>
        <v>19552713047125309</v>
      </c>
      <c r="D215" s="4" t="s">
        <v>1106</v>
      </c>
      <c r="E215" s="4" t="s">
        <v>1107</v>
      </c>
      <c r="F215" s="4" t="s">
        <v>1108</v>
      </c>
      <c r="G215" s="4">
        <v>3</v>
      </c>
      <c r="H215" s="4" t="s">
        <v>13</v>
      </c>
      <c r="I215" s="4">
        <v>5</v>
      </c>
      <c r="J215" s="3"/>
    </row>
    <row r="216" spans="1:10">
      <c r="A216" s="4">
        <v>212</v>
      </c>
      <c r="B216" s="4" t="str">
        <f>T("02270057013")</f>
        <v>02270057013</v>
      </c>
      <c r="C216" s="4" t="str">
        <f>T("4182200305")</f>
        <v>4182200305</v>
      </c>
      <c r="D216" s="4" t="s">
        <v>1114</v>
      </c>
      <c r="E216" s="4" t="s">
        <v>1115</v>
      </c>
      <c r="F216" s="4" t="s">
        <v>1116</v>
      </c>
      <c r="G216" s="4">
        <v>3</v>
      </c>
      <c r="H216" s="4" t="s">
        <v>13</v>
      </c>
      <c r="I216" s="4">
        <v>5414</v>
      </c>
      <c r="J216" s="3"/>
    </row>
    <row r="217" spans="1:10" ht="26.25">
      <c r="A217" s="4">
        <v>213</v>
      </c>
      <c r="B217" s="4" t="str">
        <f>T("02270057101")</f>
        <v>02270057101</v>
      </c>
      <c r="C217" s="4" t="str">
        <f>T("19602713047128323")</f>
        <v>19602713047128323</v>
      </c>
      <c r="D217" s="4" t="s">
        <v>1301</v>
      </c>
      <c r="E217" s="4" t="s">
        <v>1302</v>
      </c>
      <c r="F217" s="4" t="s">
        <v>1303</v>
      </c>
      <c r="G217" s="4">
        <v>3</v>
      </c>
      <c r="H217" s="4" t="s">
        <v>13</v>
      </c>
      <c r="I217" s="4">
        <v>5494</v>
      </c>
      <c r="J217" s="3"/>
    </row>
    <row r="218" spans="1:10" ht="26.25">
      <c r="A218" s="4">
        <v>214</v>
      </c>
      <c r="B218" s="4" t="str">
        <f>T("02270057102")</f>
        <v>02270057102</v>
      </c>
      <c r="C218" s="4" t="str">
        <f>T("19702713047128409")</f>
        <v>19702713047128409</v>
      </c>
      <c r="D218" s="4" t="s">
        <v>486</v>
      </c>
      <c r="E218" s="4" t="s">
        <v>1304</v>
      </c>
      <c r="F218" s="4" t="s">
        <v>1305</v>
      </c>
      <c r="G218" s="4">
        <v>3</v>
      </c>
      <c r="H218" s="4" t="s">
        <v>13</v>
      </c>
      <c r="I218" s="4">
        <v>5495</v>
      </c>
      <c r="J218" s="3"/>
    </row>
    <row r="219" spans="1:10" ht="26.25">
      <c r="A219" s="4">
        <v>215</v>
      </c>
      <c r="B219" s="4" t="str">
        <f>T("02270057103")</f>
        <v>02270057103</v>
      </c>
      <c r="C219" s="4" t="str">
        <f>T("19652713047128020")</f>
        <v>19652713047128020</v>
      </c>
      <c r="D219" s="4" t="s">
        <v>1306</v>
      </c>
      <c r="E219" s="4" t="s">
        <v>422</v>
      </c>
      <c r="F219" s="4" t="s">
        <v>1307</v>
      </c>
      <c r="G219" s="4">
        <v>3</v>
      </c>
      <c r="H219" s="4" t="s">
        <v>13</v>
      </c>
      <c r="I219" s="4">
        <v>5496</v>
      </c>
      <c r="J219" s="3"/>
    </row>
    <row r="220" spans="1:10" ht="26.25">
      <c r="A220" s="4">
        <v>216</v>
      </c>
      <c r="B220" s="4" t="str">
        <f>T("02270057104")</f>
        <v>02270057104</v>
      </c>
      <c r="C220" s="4" t="str">
        <f>T("19662713047128193")</f>
        <v>19662713047128193</v>
      </c>
      <c r="D220" s="4" t="s">
        <v>481</v>
      </c>
      <c r="E220" s="4" t="s">
        <v>1308</v>
      </c>
      <c r="F220" s="4" t="s">
        <v>908</v>
      </c>
      <c r="G220" s="4">
        <v>3</v>
      </c>
      <c r="H220" s="4" t="s">
        <v>13</v>
      </c>
      <c r="I220" s="4">
        <v>5497</v>
      </c>
      <c r="J220" s="3"/>
    </row>
    <row r="221" spans="1:10" ht="26.25">
      <c r="A221" s="4">
        <v>217</v>
      </c>
      <c r="B221" s="4" t="str">
        <f>T("02270057105")</f>
        <v>02270057105</v>
      </c>
      <c r="C221" s="4" t="str">
        <f>T("19602713047128009")</f>
        <v>19602713047128009</v>
      </c>
      <c r="D221" s="4" t="s">
        <v>1309</v>
      </c>
      <c r="E221" s="4" t="s">
        <v>1310</v>
      </c>
      <c r="F221" s="4" t="s">
        <v>461</v>
      </c>
      <c r="G221" s="4">
        <v>3</v>
      </c>
      <c r="H221" s="4" t="s">
        <v>13</v>
      </c>
      <c r="I221" s="4">
        <v>5498</v>
      </c>
      <c r="J221" s="3"/>
    </row>
    <row r="222" spans="1:10" ht="26.25">
      <c r="A222" s="4">
        <v>218</v>
      </c>
      <c r="B222" s="4" t="str">
        <f>T("02270057106")</f>
        <v>02270057106</v>
      </c>
      <c r="C222" s="4" t="str">
        <f>T("19622713047128338")</f>
        <v>19622713047128338</v>
      </c>
      <c r="D222" s="4" t="s">
        <v>1311</v>
      </c>
      <c r="E222" s="4" t="s">
        <v>1312</v>
      </c>
      <c r="F222" s="4" t="s">
        <v>1313</v>
      </c>
      <c r="G222" s="4">
        <v>3</v>
      </c>
      <c r="H222" s="4" t="s">
        <v>13</v>
      </c>
      <c r="I222" s="4">
        <v>5499</v>
      </c>
      <c r="J222" s="3"/>
    </row>
    <row r="223" spans="1:10" ht="26.25">
      <c r="A223" s="4">
        <v>219</v>
      </c>
      <c r="B223" s="4" t="str">
        <f>T("02270057107")</f>
        <v>02270057107</v>
      </c>
      <c r="C223" s="4" t="str">
        <f>T("19672713047128318")</f>
        <v>19672713047128318</v>
      </c>
      <c r="D223" s="4" t="s">
        <v>1314</v>
      </c>
      <c r="E223" s="4" t="s">
        <v>1315</v>
      </c>
      <c r="F223" s="4" t="s">
        <v>1316</v>
      </c>
      <c r="G223" s="4">
        <v>3</v>
      </c>
      <c r="H223" s="4" t="s">
        <v>13</v>
      </c>
      <c r="I223" s="4">
        <v>5500</v>
      </c>
      <c r="J223" s="3"/>
    </row>
    <row r="224" spans="1:10" ht="26.25">
      <c r="A224" s="4">
        <v>220</v>
      </c>
      <c r="B224" s="4" t="str">
        <f>T("02270057108")</f>
        <v>02270057108</v>
      </c>
      <c r="C224" s="4" t="str">
        <f>T("19712713047127014")</f>
        <v>19712713047127014</v>
      </c>
      <c r="D224" s="4" t="s">
        <v>1317</v>
      </c>
      <c r="E224" s="4" t="s">
        <v>1318</v>
      </c>
      <c r="F224" s="4" t="s">
        <v>1319</v>
      </c>
      <c r="G224" s="4">
        <v>3</v>
      </c>
      <c r="H224" s="4" t="s">
        <v>261</v>
      </c>
      <c r="I224" s="4">
        <v>5501</v>
      </c>
      <c r="J224" s="3"/>
    </row>
    <row r="225" spans="1:10" ht="26.25">
      <c r="A225" s="4">
        <v>221</v>
      </c>
      <c r="B225" s="4" t="str">
        <f>T("02270057111")</f>
        <v>02270057111</v>
      </c>
      <c r="C225" s="4" t="str">
        <f>T("19612713047128558")</f>
        <v>19612713047128558</v>
      </c>
      <c r="D225" s="4" t="s">
        <v>1320</v>
      </c>
      <c r="E225" s="4" t="s">
        <v>394</v>
      </c>
      <c r="F225" s="4" t="s">
        <v>1258</v>
      </c>
      <c r="G225" s="4">
        <v>3</v>
      </c>
      <c r="H225" s="4" t="s">
        <v>13</v>
      </c>
      <c r="I225" s="4">
        <v>5502</v>
      </c>
      <c r="J225" s="3"/>
    </row>
    <row r="226" spans="1:10" ht="26.25">
      <c r="A226" s="4">
        <v>222</v>
      </c>
      <c r="B226" s="4" t="str">
        <f>T("02270057112")</f>
        <v>02270057112</v>
      </c>
      <c r="C226" s="4" t="str">
        <f>T("19722713047124556")</f>
        <v>19722713047124556</v>
      </c>
      <c r="D226" s="4" t="s">
        <v>1321</v>
      </c>
      <c r="E226" s="4" t="s">
        <v>1002</v>
      </c>
      <c r="F226" s="4" t="s">
        <v>1322</v>
      </c>
      <c r="G226" s="4">
        <v>3</v>
      </c>
      <c r="H226" s="4" t="s">
        <v>13</v>
      </c>
      <c r="I226" s="4">
        <v>5503</v>
      </c>
      <c r="J226" s="3"/>
    </row>
    <row r="227" spans="1:10" ht="26.25">
      <c r="A227" s="4">
        <v>223</v>
      </c>
      <c r="B227" s="4" t="str">
        <f>T("02270057113")</f>
        <v>02270057113</v>
      </c>
      <c r="C227" s="4" t="str">
        <f>T("19622713047128071")</f>
        <v>19622713047128071</v>
      </c>
      <c r="D227" s="4" t="s">
        <v>1323</v>
      </c>
      <c r="E227" s="4" t="s">
        <v>1324</v>
      </c>
      <c r="F227" s="4" t="s">
        <v>1325</v>
      </c>
      <c r="G227" s="4">
        <v>3</v>
      </c>
      <c r="H227" s="4" t="s">
        <v>13</v>
      </c>
      <c r="I227" s="4">
        <v>5504</v>
      </c>
      <c r="J227" s="3"/>
    </row>
    <row r="228" spans="1:10" ht="26.25">
      <c r="A228" s="4">
        <v>224</v>
      </c>
      <c r="B228" s="4" t="str">
        <f>T("02270057114")</f>
        <v>02270057114</v>
      </c>
      <c r="C228" s="4" t="str">
        <f>T("19762713047128723")</f>
        <v>19762713047128723</v>
      </c>
      <c r="D228" s="4" t="s">
        <v>225</v>
      </c>
      <c r="E228" s="4" t="s">
        <v>1326</v>
      </c>
      <c r="F228" s="4" t="s">
        <v>597</v>
      </c>
      <c r="G228" s="4">
        <v>3</v>
      </c>
      <c r="H228" s="4" t="s">
        <v>13</v>
      </c>
      <c r="I228" s="4">
        <v>5505</v>
      </c>
      <c r="J228" s="3"/>
    </row>
    <row r="229" spans="1:10" ht="26.25">
      <c r="A229" s="4">
        <v>225</v>
      </c>
      <c r="B229" s="4" t="str">
        <f>T("02270057115")</f>
        <v>02270057115</v>
      </c>
      <c r="C229" s="4" t="str">
        <f>T("19672713047127010")</f>
        <v>19672713047127010</v>
      </c>
      <c r="D229" s="4" t="s">
        <v>1327</v>
      </c>
      <c r="E229" s="4" t="s">
        <v>1328</v>
      </c>
      <c r="F229" s="4" t="s">
        <v>1329</v>
      </c>
      <c r="G229" s="4">
        <v>3</v>
      </c>
      <c r="H229" s="4" t="s">
        <v>261</v>
      </c>
      <c r="I229" s="4">
        <v>5506</v>
      </c>
      <c r="J229" s="3"/>
    </row>
    <row r="230" spans="1:10" ht="26.25">
      <c r="A230" s="4">
        <v>226</v>
      </c>
      <c r="B230" s="4" t="str">
        <f>T("02270057116")</f>
        <v>02270057116</v>
      </c>
      <c r="C230" s="4" t="str">
        <f>T("19692713047127013")</f>
        <v>19692713047127013</v>
      </c>
      <c r="D230" s="4" t="s">
        <v>1330</v>
      </c>
      <c r="E230" s="4" t="s">
        <v>1318</v>
      </c>
      <c r="F230" s="4" t="s">
        <v>1319</v>
      </c>
      <c r="G230" s="4">
        <v>3</v>
      </c>
      <c r="H230" s="4" t="s">
        <v>261</v>
      </c>
      <c r="I230" s="4">
        <v>5507</v>
      </c>
      <c r="J230" s="3"/>
    </row>
    <row r="231" spans="1:10" ht="26.25">
      <c r="A231" s="4">
        <v>227</v>
      </c>
      <c r="B231" s="4" t="str">
        <f>T("02270057117")</f>
        <v>02270057117</v>
      </c>
      <c r="C231" s="4" t="str">
        <f>T("19662713047128476")</f>
        <v>19662713047128476</v>
      </c>
      <c r="D231" s="4" t="s">
        <v>1331</v>
      </c>
      <c r="E231" s="4" t="s">
        <v>1332</v>
      </c>
      <c r="F231" s="4" t="s">
        <v>1333</v>
      </c>
      <c r="G231" s="4">
        <v>3</v>
      </c>
      <c r="H231" s="4" t="s">
        <v>13</v>
      </c>
      <c r="I231" s="4">
        <v>5508</v>
      </c>
      <c r="J231" s="3"/>
    </row>
    <row r="232" spans="1:10" ht="26.25">
      <c r="A232" s="4">
        <v>228</v>
      </c>
      <c r="B232" s="4" t="str">
        <f>T("02270057118")</f>
        <v>02270057118</v>
      </c>
      <c r="C232" s="4" t="str">
        <f>T("19722713047128490")</f>
        <v>19722713047128490</v>
      </c>
      <c r="D232" s="4" t="s">
        <v>1334</v>
      </c>
      <c r="E232" s="4" t="s">
        <v>1335</v>
      </c>
      <c r="F232" s="4" t="s">
        <v>1336</v>
      </c>
      <c r="G232" s="4">
        <v>3</v>
      </c>
      <c r="H232" s="4" t="s">
        <v>13</v>
      </c>
      <c r="I232" s="4">
        <v>5509</v>
      </c>
      <c r="J232" s="3"/>
    </row>
    <row r="233" spans="1:10" ht="26.25">
      <c r="A233" s="4">
        <v>229</v>
      </c>
      <c r="B233" s="4" t="str">
        <f>T("02270057119")</f>
        <v>02270057119</v>
      </c>
      <c r="C233" s="4" t="str">
        <f>T("19882713047000003")</f>
        <v>19882713047000003</v>
      </c>
      <c r="D233" s="4" t="s">
        <v>1337</v>
      </c>
      <c r="E233" s="4" t="s">
        <v>1338</v>
      </c>
      <c r="F233" s="4" t="s">
        <v>1339</v>
      </c>
      <c r="G233" s="4">
        <v>3</v>
      </c>
      <c r="H233" s="4" t="s">
        <v>261</v>
      </c>
      <c r="I233" s="4">
        <v>5510</v>
      </c>
      <c r="J233" s="3"/>
    </row>
    <row r="234" spans="1:10" ht="26.25">
      <c r="A234" s="4">
        <v>230</v>
      </c>
      <c r="B234" s="4" t="str">
        <f>T("02270057120")</f>
        <v>02270057120</v>
      </c>
      <c r="C234" s="4" t="str">
        <f>T("19852713047126739")</f>
        <v>19852713047126739</v>
      </c>
      <c r="D234" s="4" t="s">
        <v>1117</v>
      </c>
      <c r="E234" s="4" t="s">
        <v>1340</v>
      </c>
      <c r="F234" s="4" t="s">
        <v>1341</v>
      </c>
      <c r="G234" s="4">
        <v>3</v>
      </c>
      <c r="H234" s="4" t="s">
        <v>261</v>
      </c>
      <c r="I234" s="4">
        <v>5511</v>
      </c>
      <c r="J234" s="3"/>
    </row>
    <row r="235" spans="1:10" ht="26.25">
      <c r="A235" s="4">
        <v>231</v>
      </c>
      <c r="B235" s="4" t="str">
        <f>T("02270057121")</f>
        <v>02270057121</v>
      </c>
      <c r="C235" s="4" t="str">
        <f>T("19632713047127000")</f>
        <v>19632713047127000</v>
      </c>
      <c r="D235" s="4" t="s">
        <v>1342</v>
      </c>
      <c r="E235" s="4" t="s">
        <v>1343</v>
      </c>
      <c r="F235" s="4" t="s">
        <v>1344</v>
      </c>
      <c r="G235" s="4">
        <v>3</v>
      </c>
      <c r="H235" s="4" t="s">
        <v>261</v>
      </c>
      <c r="I235" s="4">
        <v>5512</v>
      </c>
      <c r="J235" s="3"/>
    </row>
    <row r="236" spans="1:10" ht="26.25">
      <c r="A236" s="4">
        <v>232</v>
      </c>
      <c r="B236" s="4" t="str">
        <f>T("02270057122")</f>
        <v>02270057122</v>
      </c>
      <c r="C236" s="4" t="str">
        <f>T("19612713047126994")</f>
        <v>19612713047126994</v>
      </c>
      <c r="D236" s="4" t="s">
        <v>1345</v>
      </c>
      <c r="E236" s="4" t="s">
        <v>1346</v>
      </c>
      <c r="F236" s="4" t="s">
        <v>1347</v>
      </c>
      <c r="G236" s="4">
        <v>3</v>
      </c>
      <c r="H236" s="4" t="s">
        <v>261</v>
      </c>
      <c r="I236" s="4">
        <v>5513</v>
      </c>
      <c r="J236" s="3"/>
    </row>
    <row r="237" spans="1:10" ht="26.25">
      <c r="A237" s="4">
        <v>233</v>
      </c>
      <c r="B237" s="4" t="str">
        <f>T("02270057123")</f>
        <v>02270057123</v>
      </c>
      <c r="C237" s="4" t="str">
        <f>T("19652713047127077")</f>
        <v>19652713047127077</v>
      </c>
      <c r="D237" s="4" t="s">
        <v>1348</v>
      </c>
      <c r="E237" s="4" t="s">
        <v>1349</v>
      </c>
      <c r="F237" s="4" t="s">
        <v>1350</v>
      </c>
      <c r="G237" s="4">
        <v>3</v>
      </c>
      <c r="H237" s="4" t="s">
        <v>261</v>
      </c>
      <c r="I237" s="4">
        <v>5514</v>
      </c>
      <c r="J237" s="3"/>
    </row>
    <row r="238" spans="1:10" ht="26.25">
      <c r="A238" s="4">
        <v>234</v>
      </c>
      <c r="B238" s="4" t="str">
        <f>T("02270057124")</f>
        <v>02270057124</v>
      </c>
      <c r="C238" s="4" t="str">
        <f>T("19602713047126989")</f>
        <v>19602713047126989</v>
      </c>
      <c r="D238" s="4" t="s">
        <v>1351</v>
      </c>
      <c r="E238" s="4" t="s">
        <v>1352</v>
      </c>
      <c r="F238" s="4" t="s">
        <v>1353</v>
      </c>
      <c r="G238" s="4">
        <v>3</v>
      </c>
      <c r="H238" s="4" t="s">
        <v>261</v>
      </c>
      <c r="I238" s="4">
        <v>5515</v>
      </c>
      <c r="J238" s="3"/>
    </row>
    <row r="239" spans="1:10" ht="26.25">
      <c r="A239" s="4">
        <v>235</v>
      </c>
      <c r="B239" s="4" t="str">
        <f>T("02270057125")</f>
        <v>02270057125</v>
      </c>
      <c r="C239" s="4" t="str">
        <f>T("19682713047127188")</f>
        <v>19682713047127188</v>
      </c>
      <c r="D239" s="4" t="s">
        <v>1354</v>
      </c>
      <c r="E239" s="4" t="s">
        <v>1355</v>
      </c>
      <c r="F239" s="4" t="s">
        <v>1356</v>
      </c>
      <c r="G239" s="4">
        <v>3</v>
      </c>
      <c r="H239" s="4" t="s">
        <v>261</v>
      </c>
      <c r="I239" s="4">
        <v>5516</v>
      </c>
      <c r="J239" s="3"/>
    </row>
    <row r="240" spans="1:10" ht="26.25">
      <c r="A240" s="4">
        <v>236</v>
      </c>
      <c r="B240" s="4" t="str">
        <f>T("02270057126")</f>
        <v>02270057126</v>
      </c>
      <c r="C240" s="4" t="str">
        <f>T("19652713047126762")</f>
        <v>19652713047126762</v>
      </c>
      <c r="D240" s="4" t="s">
        <v>1357</v>
      </c>
      <c r="E240" s="4" t="s">
        <v>1358</v>
      </c>
      <c r="F240" s="4" t="s">
        <v>1359</v>
      </c>
      <c r="G240" s="4">
        <v>3</v>
      </c>
      <c r="H240" s="4" t="s">
        <v>261</v>
      </c>
      <c r="I240" s="4">
        <v>5517</v>
      </c>
      <c r="J240" s="3"/>
    </row>
    <row r="241" spans="1:10" ht="26.25">
      <c r="A241" s="4">
        <v>237</v>
      </c>
      <c r="B241" s="4" t="str">
        <f>T("02270057127")</f>
        <v>02270057127</v>
      </c>
      <c r="C241" s="4" t="str">
        <f>T("19622713047126684")</f>
        <v>19622713047126684</v>
      </c>
      <c r="D241" s="4" t="s">
        <v>289</v>
      </c>
      <c r="E241" s="4" t="s">
        <v>1360</v>
      </c>
      <c r="F241" s="4" t="s">
        <v>169</v>
      </c>
      <c r="G241" s="4">
        <v>3</v>
      </c>
      <c r="H241" s="4" t="s">
        <v>261</v>
      </c>
      <c r="I241" s="4">
        <v>5518</v>
      </c>
      <c r="J241" s="3"/>
    </row>
    <row r="242" spans="1:10" ht="26.25">
      <c r="A242" s="4">
        <v>238</v>
      </c>
      <c r="B242" s="4" t="str">
        <f>T("02270057128")</f>
        <v>02270057128</v>
      </c>
      <c r="C242" s="4" t="str">
        <f>T("19692713047126802")</f>
        <v>19692713047126802</v>
      </c>
      <c r="D242" s="4" t="s">
        <v>1361</v>
      </c>
      <c r="E242" s="4" t="s">
        <v>1362</v>
      </c>
      <c r="F242" s="4" t="s">
        <v>1363</v>
      </c>
      <c r="G242" s="4">
        <v>3</v>
      </c>
      <c r="H242" s="4" t="s">
        <v>261</v>
      </c>
      <c r="I242" s="4">
        <v>5519</v>
      </c>
      <c r="J242" s="3"/>
    </row>
    <row r="243" spans="1:10" ht="26.25">
      <c r="A243" s="4">
        <v>239</v>
      </c>
      <c r="B243" s="4" t="str">
        <f>T("02270057129")</f>
        <v>02270057129</v>
      </c>
      <c r="C243" s="4" t="str">
        <f>T("19612713047126815")</f>
        <v>19612713047126815</v>
      </c>
      <c r="D243" s="4" t="s">
        <v>1364</v>
      </c>
      <c r="E243" s="4" t="s">
        <v>1365</v>
      </c>
      <c r="F243" s="4" t="s">
        <v>1366</v>
      </c>
      <c r="G243" s="4">
        <v>3</v>
      </c>
      <c r="H243" s="4" t="s">
        <v>261</v>
      </c>
      <c r="I243" s="4">
        <v>5520</v>
      </c>
      <c r="J243" s="3"/>
    </row>
    <row r="244" spans="1:10" ht="26.25">
      <c r="A244" s="4">
        <v>240</v>
      </c>
      <c r="B244" s="4" t="str">
        <f>T("02270057130")</f>
        <v>02270057130</v>
      </c>
      <c r="C244" s="4" t="str">
        <f>T("19682713047126701")</f>
        <v>19682713047126701</v>
      </c>
      <c r="D244" s="4" t="s">
        <v>1367</v>
      </c>
      <c r="E244" s="4" t="s">
        <v>1368</v>
      </c>
      <c r="F244" s="4" t="s">
        <v>1369</v>
      </c>
      <c r="G244" s="4">
        <v>3</v>
      </c>
      <c r="H244" s="4" t="s">
        <v>261</v>
      </c>
      <c r="I244" s="4">
        <v>5521</v>
      </c>
      <c r="J244" s="3"/>
    </row>
    <row r="245" spans="1:10" ht="26.25">
      <c r="A245" s="4">
        <v>241</v>
      </c>
      <c r="B245" s="4" t="str">
        <f>T("02270057131")</f>
        <v>02270057131</v>
      </c>
      <c r="C245" s="4" t="str">
        <f>T("19652713047126717")</f>
        <v>19652713047126717</v>
      </c>
      <c r="D245" s="4" t="s">
        <v>1370</v>
      </c>
      <c r="E245" s="4" t="s">
        <v>1371</v>
      </c>
      <c r="F245" s="4" t="s">
        <v>1372</v>
      </c>
      <c r="G245" s="4">
        <v>3</v>
      </c>
      <c r="H245" s="4" t="s">
        <v>261</v>
      </c>
      <c r="I245" s="4">
        <v>5522</v>
      </c>
      <c r="J245" s="3"/>
    </row>
    <row r="246" spans="1:10" ht="26.25">
      <c r="A246" s="4">
        <v>242</v>
      </c>
      <c r="B246" s="4" t="str">
        <f>T("02270057132")</f>
        <v>02270057132</v>
      </c>
      <c r="C246" s="4" t="str">
        <f>T("19622713047127182")</f>
        <v>19622713047127182</v>
      </c>
      <c r="D246" s="4" t="s">
        <v>1373</v>
      </c>
      <c r="E246" s="4" t="s">
        <v>1374</v>
      </c>
      <c r="F246" s="4" t="s">
        <v>1375</v>
      </c>
      <c r="G246" s="4">
        <v>3</v>
      </c>
      <c r="H246" s="4" t="s">
        <v>261</v>
      </c>
      <c r="I246" s="4">
        <v>5523</v>
      </c>
      <c r="J246" s="3"/>
    </row>
    <row r="247" spans="1:10" ht="26.25">
      <c r="A247" s="4">
        <v>243</v>
      </c>
      <c r="B247" s="4" t="str">
        <f>T("02270057133")</f>
        <v>02270057133</v>
      </c>
      <c r="C247" s="4" t="str">
        <f>T("19652713047126974")</f>
        <v>19652713047126974</v>
      </c>
      <c r="D247" s="4" t="s">
        <v>1376</v>
      </c>
      <c r="E247" s="4" t="s">
        <v>1377</v>
      </c>
      <c r="F247" s="4" t="s">
        <v>1378</v>
      </c>
      <c r="G247" s="4">
        <v>3</v>
      </c>
      <c r="H247" s="4" t="s">
        <v>261</v>
      </c>
      <c r="I247" s="4">
        <v>5524</v>
      </c>
      <c r="J247" s="3"/>
    </row>
    <row r="248" spans="1:10" ht="26.25">
      <c r="A248" s="4">
        <v>244</v>
      </c>
      <c r="B248" s="4" t="str">
        <f>T("02270057432")</f>
        <v>02270057432</v>
      </c>
      <c r="C248" s="4" t="str">
        <f>T("19662713047128188")</f>
        <v>19662713047128188</v>
      </c>
      <c r="D248" s="4" t="s">
        <v>95</v>
      </c>
      <c r="E248" s="4" t="s">
        <v>81</v>
      </c>
      <c r="F248" s="4" t="s">
        <v>1431</v>
      </c>
      <c r="G248" s="4">
        <v>3</v>
      </c>
      <c r="H248" s="4" t="s">
        <v>13</v>
      </c>
      <c r="I248" s="4">
        <v>5441</v>
      </c>
      <c r="J248" s="3"/>
    </row>
    <row r="249" spans="1:10" ht="26.25">
      <c r="A249" s="4">
        <v>245</v>
      </c>
      <c r="B249" s="4" t="str">
        <f>T("02270017240")</f>
        <v>02270017240</v>
      </c>
      <c r="C249" s="4" t="str">
        <f>T("19522713047142268")</f>
        <v>19522713047142268</v>
      </c>
      <c r="D249" s="4" t="s">
        <v>180</v>
      </c>
      <c r="E249" s="4" t="s">
        <v>181</v>
      </c>
      <c r="F249" s="4" t="s">
        <v>182</v>
      </c>
      <c r="G249" s="4">
        <v>4</v>
      </c>
      <c r="H249" s="4" t="s">
        <v>183</v>
      </c>
      <c r="I249" s="4">
        <v>2846</v>
      </c>
      <c r="J249" s="3"/>
    </row>
    <row r="250" spans="1:10" ht="26.25">
      <c r="A250" s="4">
        <v>246</v>
      </c>
      <c r="B250" s="4" t="str">
        <f>T("02270017310")</f>
        <v>02270017310</v>
      </c>
      <c r="C250" s="4" t="str">
        <f>T("19712713047131073")</f>
        <v>19712713047131073</v>
      </c>
      <c r="D250" s="4" t="s">
        <v>184</v>
      </c>
      <c r="E250" s="4" t="s">
        <v>185</v>
      </c>
      <c r="F250" s="4" t="s">
        <v>94</v>
      </c>
      <c r="G250" s="4">
        <v>4</v>
      </c>
      <c r="H250" s="4" t="s">
        <v>183</v>
      </c>
      <c r="I250" s="4">
        <v>2848</v>
      </c>
      <c r="J250" s="3"/>
    </row>
    <row r="251" spans="1:10" ht="26.25">
      <c r="A251" s="4">
        <v>247</v>
      </c>
      <c r="B251" s="4" t="str">
        <f>T("02270017321")</f>
        <v>02270017321</v>
      </c>
      <c r="C251" s="4" t="str">
        <f>T("19322713047129546")</f>
        <v>19322713047129546</v>
      </c>
      <c r="D251" s="4" t="s">
        <v>186</v>
      </c>
      <c r="E251" s="4" t="s">
        <v>187</v>
      </c>
      <c r="F251" s="4" t="s">
        <v>188</v>
      </c>
      <c r="G251" s="4">
        <v>4</v>
      </c>
      <c r="H251" s="4" t="s">
        <v>183</v>
      </c>
      <c r="I251" s="4">
        <v>1689</v>
      </c>
      <c r="J251" s="3"/>
    </row>
    <row r="252" spans="1:10" ht="26.25">
      <c r="A252" s="4">
        <v>248</v>
      </c>
      <c r="B252" s="4" t="str">
        <f>T("02270017332")</f>
        <v>02270017332</v>
      </c>
      <c r="C252" s="4" t="str">
        <f>T("19772713047131060")</f>
        <v>19772713047131060</v>
      </c>
      <c r="D252" s="4" t="s">
        <v>189</v>
      </c>
      <c r="E252" s="4" t="s">
        <v>190</v>
      </c>
      <c r="F252" s="4" t="s">
        <v>191</v>
      </c>
      <c r="G252" s="4">
        <v>4</v>
      </c>
      <c r="H252" s="4" t="s">
        <v>183</v>
      </c>
      <c r="I252" s="4">
        <v>3503</v>
      </c>
      <c r="J252" s="3"/>
    </row>
    <row r="253" spans="1:10" ht="26.25">
      <c r="A253" s="4">
        <v>249</v>
      </c>
      <c r="B253" s="4" t="str">
        <f>T("02270017460")</f>
        <v>02270017460</v>
      </c>
      <c r="C253" s="4" t="str">
        <f>T("19502713047000001")</f>
        <v>19502713047000001</v>
      </c>
      <c r="D253" s="4" t="s">
        <v>192</v>
      </c>
      <c r="E253" s="4" t="s">
        <v>193</v>
      </c>
      <c r="F253" s="4" t="s">
        <v>194</v>
      </c>
      <c r="G253" s="4">
        <v>4</v>
      </c>
      <c r="H253" s="4" t="s">
        <v>183</v>
      </c>
      <c r="I253" s="4">
        <v>108</v>
      </c>
      <c r="J253" s="3"/>
    </row>
    <row r="254" spans="1:10" ht="26.25">
      <c r="A254" s="4">
        <v>250</v>
      </c>
      <c r="B254" s="4" t="str">
        <f>T("02270017474")</f>
        <v>02270017474</v>
      </c>
      <c r="C254" s="4" t="str">
        <f>T("19722713047130975")</f>
        <v>19722713047130975</v>
      </c>
      <c r="D254" s="4" t="s">
        <v>195</v>
      </c>
      <c r="E254" s="4" t="s">
        <v>196</v>
      </c>
      <c r="F254" s="4" t="s">
        <v>197</v>
      </c>
      <c r="G254" s="4">
        <v>4</v>
      </c>
      <c r="H254" s="4" t="s">
        <v>183</v>
      </c>
      <c r="I254" s="4">
        <v>3375</v>
      </c>
      <c r="J254" s="3"/>
    </row>
    <row r="255" spans="1:10" ht="26.25">
      <c r="A255" s="4">
        <v>251</v>
      </c>
      <c r="B255" s="4" t="str">
        <f>T("02270017489")</f>
        <v>02270017489</v>
      </c>
      <c r="C255" s="4" t="str">
        <f>T("19442713047000001")</f>
        <v>19442713047000001</v>
      </c>
      <c r="D255" s="4" t="s">
        <v>84</v>
      </c>
      <c r="E255" s="4" t="s">
        <v>198</v>
      </c>
      <c r="F255" s="4" t="s">
        <v>199</v>
      </c>
      <c r="G255" s="4">
        <v>4</v>
      </c>
      <c r="H255" s="4" t="s">
        <v>183</v>
      </c>
      <c r="I255" s="4">
        <v>109</v>
      </c>
      <c r="J255" s="3"/>
    </row>
    <row r="256" spans="1:10" ht="26.25">
      <c r="A256" s="4">
        <v>252</v>
      </c>
      <c r="B256" s="4" t="str">
        <f>T("02270018310")</f>
        <v>02270018310</v>
      </c>
      <c r="C256" s="4" t="str">
        <f>T("19722713047130622")</f>
        <v>19722713047130622</v>
      </c>
      <c r="D256" s="4" t="s">
        <v>315</v>
      </c>
      <c r="E256" s="4" t="s">
        <v>92</v>
      </c>
      <c r="F256" s="4" t="s">
        <v>316</v>
      </c>
      <c r="G256" s="4">
        <v>4</v>
      </c>
      <c r="H256" s="4" t="s">
        <v>317</v>
      </c>
      <c r="I256" s="4">
        <v>2715</v>
      </c>
      <c r="J256" s="3"/>
    </row>
    <row r="257" spans="1:10" ht="26.25">
      <c r="A257" s="4">
        <v>253</v>
      </c>
      <c r="B257" s="4" t="str">
        <f>T("02270018317")</f>
        <v>02270018317</v>
      </c>
      <c r="C257" s="4" t="str">
        <f>T("19692713047129860")</f>
        <v>19692713047129860</v>
      </c>
      <c r="D257" s="4" t="s">
        <v>318</v>
      </c>
      <c r="E257" s="4" t="s">
        <v>319</v>
      </c>
      <c r="F257" s="4" t="s">
        <v>320</v>
      </c>
      <c r="G257" s="4">
        <v>4</v>
      </c>
      <c r="H257" s="4" t="s">
        <v>183</v>
      </c>
      <c r="I257" s="4">
        <v>2717</v>
      </c>
      <c r="J257" s="3"/>
    </row>
    <row r="258" spans="1:10" ht="26.25">
      <c r="A258" s="4">
        <v>254</v>
      </c>
      <c r="B258" s="4" t="str">
        <f>T("02270018323")</f>
        <v>02270018323</v>
      </c>
      <c r="C258" s="4" t="str">
        <f>T("19652713047130459")</f>
        <v>19652713047130459</v>
      </c>
      <c r="D258" s="4" t="s">
        <v>321</v>
      </c>
      <c r="E258" s="4" t="s">
        <v>322</v>
      </c>
      <c r="F258" s="4" t="s">
        <v>323</v>
      </c>
      <c r="G258" s="4">
        <v>4</v>
      </c>
      <c r="H258" s="4" t="s">
        <v>317</v>
      </c>
      <c r="I258" s="4">
        <v>3127</v>
      </c>
      <c r="J258" s="3"/>
    </row>
    <row r="259" spans="1:10" ht="26.25">
      <c r="A259" s="4">
        <v>255</v>
      </c>
      <c r="B259" s="4" t="str">
        <f>T("02270018330")</f>
        <v>02270018330</v>
      </c>
      <c r="C259" s="4" t="str">
        <f>T("19792713047129459")</f>
        <v>19792713047129459</v>
      </c>
      <c r="D259" s="4" t="s">
        <v>324</v>
      </c>
      <c r="E259" s="4" t="s">
        <v>325</v>
      </c>
      <c r="F259" s="4" t="s">
        <v>326</v>
      </c>
      <c r="G259" s="4">
        <v>4</v>
      </c>
      <c r="H259" s="4" t="s">
        <v>183</v>
      </c>
      <c r="I259" s="4">
        <v>3128</v>
      </c>
      <c r="J259" s="3"/>
    </row>
    <row r="260" spans="1:10" ht="26.25">
      <c r="A260" s="4">
        <v>256</v>
      </c>
      <c r="B260" s="4" t="str">
        <f>T("02270018347")</f>
        <v>02270018347</v>
      </c>
      <c r="C260" s="4" t="str">
        <f>T("19422713047130891")</f>
        <v>19422713047130891</v>
      </c>
      <c r="D260" s="4" t="s">
        <v>327</v>
      </c>
      <c r="E260" s="4" t="s">
        <v>328</v>
      </c>
      <c r="F260" s="4" t="s">
        <v>329</v>
      </c>
      <c r="G260" s="4">
        <v>4</v>
      </c>
      <c r="H260" s="4" t="s">
        <v>183</v>
      </c>
      <c r="I260" s="4">
        <v>106</v>
      </c>
      <c r="J260" s="3"/>
    </row>
    <row r="261" spans="1:10" ht="26.25">
      <c r="A261" s="4">
        <v>257</v>
      </c>
      <c r="B261" s="4" t="str">
        <f>T("02270018353")</f>
        <v>02270018353</v>
      </c>
      <c r="C261" s="4" t="str">
        <f>T("19572713047130952")</f>
        <v>19572713047130952</v>
      </c>
      <c r="D261" s="4" t="s">
        <v>330</v>
      </c>
      <c r="E261" s="4" t="s">
        <v>331</v>
      </c>
      <c r="F261" s="4" t="s">
        <v>332</v>
      </c>
      <c r="G261" s="4">
        <v>4</v>
      </c>
      <c r="H261" s="4" t="s">
        <v>183</v>
      </c>
      <c r="I261" s="4">
        <v>1348</v>
      </c>
      <c r="J261" s="3"/>
    </row>
    <row r="262" spans="1:10" ht="26.25">
      <c r="A262" s="4">
        <v>258</v>
      </c>
      <c r="B262" s="4" t="str">
        <f>T("02270018363")</f>
        <v>02270018363</v>
      </c>
      <c r="C262" s="4" t="str">
        <f>T("19482713047129585")</f>
        <v>19482713047129585</v>
      </c>
      <c r="D262" s="4" t="s">
        <v>333</v>
      </c>
      <c r="E262" s="4" t="s">
        <v>334</v>
      </c>
      <c r="F262" s="4" t="s">
        <v>335</v>
      </c>
      <c r="G262" s="4">
        <v>4</v>
      </c>
      <c r="H262" s="4" t="s">
        <v>183</v>
      </c>
      <c r="I262" s="4">
        <v>853</v>
      </c>
      <c r="J262" s="3"/>
    </row>
    <row r="263" spans="1:10" ht="26.25">
      <c r="A263" s="4">
        <v>259</v>
      </c>
      <c r="B263" s="4" t="str">
        <f>T("02270018372")</f>
        <v>02270018372</v>
      </c>
      <c r="C263" s="4" t="str">
        <f>T("19372713047129086")</f>
        <v>19372713047129086</v>
      </c>
      <c r="D263" s="4" t="s">
        <v>336</v>
      </c>
      <c r="E263" s="4" t="s">
        <v>337</v>
      </c>
      <c r="F263" s="4" t="s">
        <v>338</v>
      </c>
      <c r="G263" s="4">
        <v>4</v>
      </c>
      <c r="H263" s="4" t="s">
        <v>183</v>
      </c>
      <c r="I263" s="4">
        <v>633</v>
      </c>
      <c r="J263" s="3"/>
    </row>
    <row r="264" spans="1:10" ht="26.25">
      <c r="A264" s="4">
        <v>260</v>
      </c>
      <c r="B264" s="4" t="str">
        <f>T("02270018379")</f>
        <v>02270018379</v>
      </c>
      <c r="C264" s="4" t="str">
        <f>T("19612713047129096")</f>
        <v>19612713047129096</v>
      </c>
      <c r="D264" s="4" t="s">
        <v>339</v>
      </c>
      <c r="E264" s="4" t="s">
        <v>340</v>
      </c>
      <c r="F264" s="4" t="s">
        <v>341</v>
      </c>
      <c r="G264" s="4">
        <v>4</v>
      </c>
      <c r="H264" s="4" t="s">
        <v>183</v>
      </c>
      <c r="I264" s="4">
        <v>3126</v>
      </c>
      <c r="J264" s="3"/>
    </row>
    <row r="265" spans="1:10" ht="26.25">
      <c r="A265" s="4">
        <v>261</v>
      </c>
      <c r="B265" s="4" t="str">
        <f>T("02270018385")</f>
        <v>02270018385</v>
      </c>
      <c r="C265" s="4" t="str">
        <f>T("19622713047130748")</f>
        <v>19622713047130748</v>
      </c>
      <c r="D265" s="4" t="s">
        <v>342</v>
      </c>
      <c r="E265" s="4" t="s">
        <v>343</v>
      </c>
      <c r="F265" s="4" t="s">
        <v>344</v>
      </c>
      <c r="G265" s="4">
        <v>4</v>
      </c>
      <c r="H265" s="4" t="s">
        <v>317</v>
      </c>
      <c r="I265" s="4">
        <v>1686</v>
      </c>
      <c r="J265" s="3"/>
    </row>
    <row r="266" spans="1:10" ht="26.25">
      <c r="A266" s="4">
        <v>262</v>
      </c>
      <c r="B266" s="4" t="str">
        <f>T("02270018395")</f>
        <v>02270018395</v>
      </c>
      <c r="C266" s="4" t="str">
        <f>T("19622713047130487")</f>
        <v>19622713047130487</v>
      </c>
      <c r="D266" s="4" t="s">
        <v>345</v>
      </c>
      <c r="E266" s="4" t="s">
        <v>346</v>
      </c>
      <c r="F266" s="4" t="s">
        <v>347</v>
      </c>
      <c r="G266" s="4">
        <v>4</v>
      </c>
      <c r="H266" s="4" t="s">
        <v>317</v>
      </c>
      <c r="I266" s="4">
        <v>2714</v>
      </c>
      <c r="J266" s="3"/>
    </row>
    <row r="267" spans="1:10" ht="26.25">
      <c r="A267" s="4">
        <v>263</v>
      </c>
      <c r="B267" s="4" t="str">
        <f>T("02270018398")</f>
        <v>02270018398</v>
      </c>
      <c r="C267" s="4" t="str">
        <f>T("19752713047130796")</f>
        <v>19752713047130796</v>
      </c>
      <c r="D267" s="4" t="s">
        <v>175</v>
      </c>
      <c r="E267" s="4" t="s">
        <v>348</v>
      </c>
      <c r="F267" s="4" t="s">
        <v>349</v>
      </c>
      <c r="G267" s="4">
        <v>4</v>
      </c>
      <c r="H267" s="4" t="s">
        <v>317</v>
      </c>
      <c r="I267" s="4">
        <v>2713</v>
      </c>
      <c r="J267" s="3"/>
    </row>
    <row r="268" spans="1:10" ht="26.25">
      <c r="A268" s="4">
        <v>264</v>
      </c>
      <c r="B268" s="4" t="str">
        <f>T("02270018402")</f>
        <v>02270018402</v>
      </c>
      <c r="C268" s="4" t="str">
        <f>T("19522713047129463")</f>
        <v>19522713047129463</v>
      </c>
      <c r="D268" s="4" t="s">
        <v>350</v>
      </c>
      <c r="E268" s="4" t="s">
        <v>351</v>
      </c>
      <c r="F268" s="4" t="s">
        <v>352</v>
      </c>
      <c r="G268" s="4">
        <v>4</v>
      </c>
      <c r="H268" s="4" t="s">
        <v>183</v>
      </c>
      <c r="I268" s="4">
        <v>3833</v>
      </c>
      <c r="J268" s="3"/>
    </row>
    <row r="269" spans="1:10" ht="26.25">
      <c r="A269" s="4">
        <v>265</v>
      </c>
      <c r="B269" s="4" t="str">
        <f>T("02270018408")</f>
        <v>02270018408</v>
      </c>
      <c r="C269" s="4" t="str">
        <f>T("19622713047131093")</f>
        <v>19622713047131093</v>
      </c>
      <c r="D269" s="4" t="s">
        <v>353</v>
      </c>
      <c r="E269" s="4" t="s">
        <v>354</v>
      </c>
      <c r="F269" s="4" t="s">
        <v>355</v>
      </c>
      <c r="G269" s="4">
        <v>4</v>
      </c>
      <c r="H269" s="4" t="s">
        <v>183</v>
      </c>
      <c r="I269" s="4">
        <v>849</v>
      </c>
      <c r="J269" s="3"/>
    </row>
    <row r="270" spans="1:10" ht="26.25">
      <c r="A270" s="4">
        <v>266</v>
      </c>
      <c r="B270" s="4" t="str">
        <f>T("02270018415")</f>
        <v>02270018415</v>
      </c>
      <c r="C270" s="4" t="str">
        <f>T("19622713047130528")</f>
        <v>19622713047130528</v>
      </c>
      <c r="D270" s="4" t="s">
        <v>356</v>
      </c>
      <c r="E270" s="4" t="s">
        <v>357</v>
      </c>
      <c r="F270" s="4" t="s">
        <v>358</v>
      </c>
      <c r="G270" s="4">
        <v>4</v>
      </c>
      <c r="H270" s="4" t="s">
        <v>317</v>
      </c>
      <c r="I270" s="4">
        <v>2716</v>
      </c>
      <c r="J270" s="3"/>
    </row>
    <row r="271" spans="1:10" ht="26.25">
      <c r="A271" s="4">
        <v>267</v>
      </c>
      <c r="B271" s="4" t="str">
        <f>T("02270018420")</f>
        <v>02270018420</v>
      </c>
      <c r="C271" s="4" t="str">
        <f>T("19422713047130431")</f>
        <v>19422713047130431</v>
      </c>
      <c r="D271" s="4" t="s">
        <v>135</v>
      </c>
      <c r="E271" s="4" t="s">
        <v>359</v>
      </c>
      <c r="F271" s="4" t="s">
        <v>360</v>
      </c>
      <c r="G271" s="4">
        <v>4</v>
      </c>
      <c r="H271" s="4" t="s">
        <v>317</v>
      </c>
      <c r="I271" s="4">
        <v>3840</v>
      </c>
      <c r="J271" s="3"/>
    </row>
    <row r="272" spans="1:10" ht="26.25">
      <c r="A272" s="4">
        <v>268</v>
      </c>
      <c r="B272" s="4" t="str">
        <f>T("02270018423")</f>
        <v>02270018423</v>
      </c>
      <c r="C272" s="4" t="str">
        <f>T("19522713047130603")</f>
        <v>19522713047130603</v>
      </c>
      <c r="D272" s="4" t="s">
        <v>361</v>
      </c>
      <c r="E272" s="4" t="s">
        <v>362</v>
      </c>
      <c r="F272" s="4" t="s">
        <v>363</v>
      </c>
      <c r="G272" s="4">
        <v>4</v>
      </c>
      <c r="H272" s="4" t="s">
        <v>317</v>
      </c>
      <c r="I272" s="4">
        <v>852</v>
      </c>
      <c r="J272" s="3"/>
    </row>
    <row r="273" spans="1:10" ht="26.25">
      <c r="A273" s="4">
        <v>269</v>
      </c>
      <c r="B273" s="4" t="str">
        <f>T("02270018428")</f>
        <v>02270018428</v>
      </c>
      <c r="C273" s="4" t="str">
        <f>T("19572713047129576")</f>
        <v>19572713047129576</v>
      </c>
      <c r="D273" s="4" t="s">
        <v>364</v>
      </c>
      <c r="E273" s="4" t="s">
        <v>365</v>
      </c>
      <c r="F273" s="4" t="s">
        <v>366</v>
      </c>
      <c r="G273" s="4">
        <v>4</v>
      </c>
      <c r="H273" s="4" t="s">
        <v>183</v>
      </c>
      <c r="I273" s="4">
        <v>2712</v>
      </c>
      <c r="J273" s="3"/>
    </row>
    <row r="274" spans="1:10" ht="26.25">
      <c r="A274" s="4">
        <v>270</v>
      </c>
      <c r="B274" s="4" t="str">
        <f>T("02270018432")</f>
        <v>02270018432</v>
      </c>
      <c r="C274" s="4" t="str">
        <f>T("19652713047131156")</f>
        <v>19652713047131156</v>
      </c>
      <c r="D274" s="4" t="s">
        <v>367</v>
      </c>
      <c r="E274" s="4" t="s">
        <v>368</v>
      </c>
      <c r="F274" s="4" t="s">
        <v>369</v>
      </c>
      <c r="G274" s="4">
        <v>4</v>
      </c>
      <c r="H274" s="4" t="s">
        <v>183</v>
      </c>
      <c r="I274" s="4">
        <v>1687</v>
      </c>
      <c r="J274" s="3"/>
    </row>
    <row r="275" spans="1:10" ht="26.25">
      <c r="A275" s="4">
        <v>271</v>
      </c>
      <c r="B275" s="4" t="str">
        <f>T("02270018442")</f>
        <v>02270018442</v>
      </c>
      <c r="C275" s="4" t="str">
        <f>T("19472713047130363")</f>
        <v>19472713047130363</v>
      </c>
      <c r="D275" s="4" t="s">
        <v>370</v>
      </c>
      <c r="E275" s="4" t="s">
        <v>45</v>
      </c>
      <c r="F275" s="4" t="s">
        <v>371</v>
      </c>
      <c r="G275" s="4">
        <v>4</v>
      </c>
      <c r="H275" s="4" t="s">
        <v>317</v>
      </c>
      <c r="I275" s="4">
        <v>850</v>
      </c>
      <c r="J275" s="3"/>
    </row>
    <row r="276" spans="1:10" ht="26.25">
      <c r="A276" s="4">
        <v>272</v>
      </c>
      <c r="B276" s="4" t="str">
        <f>T("02270022296")</f>
        <v>02270022296</v>
      </c>
      <c r="C276" s="4" t="str">
        <f>T("19472713047129519")</f>
        <v>19472713047129519</v>
      </c>
      <c r="D276" s="4" t="s">
        <v>791</v>
      </c>
      <c r="E276" s="4" t="s">
        <v>792</v>
      </c>
      <c r="F276" s="4" t="s">
        <v>793</v>
      </c>
      <c r="G276" s="4">
        <v>4</v>
      </c>
      <c r="H276" s="4" t="s">
        <v>183</v>
      </c>
      <c r="I276" s="4">
        <v>4284</v>
      </c>
      <c r="J276" s="3"/>
    </row>
    <row r="277" spans="1:10" ht="26.25">
      <c r="A277" s="4">
        <v>273</v>
      </c>
      <c r="B277" s="4" t="str">
        <f>T("02270022307")</f>
        <v>02270022307</v>
      </c>
      <c r="C277" s="4" t="str">
        <f>T("19722713047130717")</f>
        <v>19722713047130717</v>
      </c>
      <c r="D277" s="4" t="s">
        <v>797</v>
      </c>
      <c r="E277" s="4" t="s">
        <v>34</v>
      </c>
      <c r="F277" s="4" t="s">
        <v>798</v>
      </c>
      <c r="G277" s="4">
        <v>4</v>
      </c>
      <c r="H277" s="4" t="s">
        <v>317</v>
      </c>
      <c r="I277" s="4">
        <v>4286</v>
      </c>
      <c r="J277" s="3"/>
    </row>
    <row r="278" spans="1:10" ht="26.25">
      <c r="A278" s="4">
        <v>274</v>
      </c>
      <c r="B278" s="4" t="str">
        <f>T("02270024282")</f>
        <v>02270024282</v>
      </c>
      <c r="C278" s="4" t="str">
        <f>T("19822713047129234")</f>
        <v>19822713047129234</v>
      </c>
      <c r="D278" s="4" t="s">
        <v>866</v>
      </c>
      <c r="E278" s="4" t="s">
        <v>867</v>
      </c>
      <c r="F278" s="4" t="s">
        <v>868</v>
      </c>
      <c r="G278" s="4">
        <v>4</v>
      </c>
      <c r="H278" s="4" t="s">
        <v>183</v>
      </c>
      <c r="I278" s="4">
        <v>3504</v>
      </c>
      <c r="J278" s="3"/>
    </row>
    <row r="279" spans="1:10" ht="26.25">
      <c r="A279" s="4">
        <v>275</v>
      </c>
      <c r="B279" s="4" t="str">
        <f>T("02270024283")</f>
        <v>02270024283</v>
      </c>
      <c r="C279" s="4" t="str">
        <f>T("19452713047130966")</f>
        <v>19452713047130966</v>
      </c>
      <c r="D279" s="4" t="s">
        <v>869</v>
      </c>
      <c r="E279" s="4" t="s">
        <v>870</v>
      </c>
      <c r="F279" s="4" t="s">
        <v>871</v>
      </c>
      <c r="G279" s="4">
        <v>4</v>
      </c>
      <c r="H279" s="4" t="s">
        <v>183</v>
      </c>
      <c r="I279" s="4">
        <v>1349</v>
      </c>
      <c r="J279" s="3"/>
    </row>
    <row r="280" spans="1:10" ht="26.25">
      <c r="A280" s="4">
        <v>276</v>
      </c>
      <c r="B280" s="4" t="str">
        <f>T("02270024285")</f>
        <v>02270024285</v>
      </c>
      <c r="C280" s="4" t="str">
        <f>T("19472713047129425")</f>
        <v>19472713047129425</v>
      </c>
      <c r="D280" s="4" t="s">
        <v>875</v>
      </c>
      <c r="E280" s="4" t="s">
        <v>876</v>
      </c>
      <c r="F280" s="4" t="s">
        <v>442</v>
      </c>
      <c r="G280" s="4">
        <v>4</v>
      </c>
      <c r="H280" s="4" t="s">
        <v>183</v>
      </c>
      <c r="I280" s="4">
        <v>2718</v>
      </c>
      <c r="J280" s="3"/>
    </row>
    <row r="281" spans="1:10" ht="26.25">
      <c r="A281" s="4">
        <v>277</v>
      </c>
      <c r="B281" s="4" t="str">
        <f>T("02270024286")</f>
        <v>02270024286</v>
      </c>
      <c r="C281" s="4" t="str">
        <f>T("19722713047129400")</f>
        <v>19722713047129400</v>
      </c>
      <c r="D281" s="4" t="s">
        <v>877</v>
      </c>
      <c r="E281" s="4" t="s">
        <v>213</v>
      </c>
      <c r="F281" s="4" t="s">
        <v>878</v>
      </c>
      <c r="G281" s="4">
        <v>4</v>
      </c>
      <c r="H281" s="4" t="s">
        <v>183</v>
      </c>
      <c r="I281" s="4">
        <v>4287</v>
      </c>
      <c r="J281" s="3"/>
    </row>
    <row r="282" spans="1:10" ht="26.25">
      <c r="A282" s="4">
        <v>278</v>
      </c>
      <c r="B282" s="4" t="str">
        <f>T("02270027693")</f>
        <v>02270027693</v>
      </c>
      <c r="C282" s="4" t="str">
        <f>T("19672713047130539")</f>
        <v>19672713047130539</v>
      </c>
      <c r="D282" s="4" t="s">
        <v>894</v>
      </c>
      <c r="E282" s="4" t="s">
        <v>310</v>
      </c>
      <c r="F282" s="4" t="s">
        <v>895</v>
      </c>
      <c r="G282" s="4">
        <v>4</v>
      </c>
      <c r="H282" s="4" t="s">
        <v>317</v>
      </c>
      <c r="I282" s="4">
        <v>4288</v>
      </c>
      <c r="J282" s="3"/>
    </row>
    <row r="283" spans="1:10" ht="26.25">
      <c r="A283" s="4">
        <v>279</v>
      </c>
      <c r="B283" s="4" t="str">
        <f>T("02270040731")</f>
        <v>02270040731</v>
      </c>
      <c r="C283" s="4" t="str">
        <f>T("19622713047129082")</f>
        <v>19622713047129082</v>
      </c>
      <c r="D283" s="4" t="s">
        <v>426</v>
      </c>
      <c r="E283" s="4" t="s">
        <v>1017</v>
      </c>
      <c r="F283" s="4" t="s">
        <v>1018</v>
      </c>
      <c r="G283" s="4">
        <v>4</v>
      </c>
      <c r="H283" s="4" t="s">
        <v>183</v>
      </c>
      <c r="I283" s="4">
        <v>4283</v>
      </c>
      <c r="J283" s="3"/>
    </row>
    <row r="284" spans="1:10" ht="26.25">
      <c r="A284" s="4">
        <v>280</v>
      </c>
      <c r="B284" s="4" t="str">
        <f>T("02270041349")</f>
        <v>02270041349</v>
      </c>
      <c r="C284" s="4" t="str">
        <f>T("19662713047129728")</f>
        <v>19662713047129728</v>
      </c>
      <c r="D284" s="4" t="s">
        <v>1030</v>
      </c>
      <c r="E284" s="4" t="s">
        <v>1031</v>
      </c>
      <c r="F284" s="4" t="s">
        <v>801</v>
      </c>
      <c r="G284" s="4">
        <v>4</v>
      </c>
      <c r="H284" s="4" t="s">
        <v>1032</v>
      </c>
      <c r="I284" s="4">
        <v>1517</v>
      </c>
      <c r="J284" s="3"/>
    </row>
    <row r="285" spans="1:10" ht="26.25">
      <c r="A285" s="4">
        <v>281</v>
      </c>
      <c r="B285" s="4" t="str">
        <f>T("02270045751")</f>
        <v>02270045751</v>
      </c>
      <c r="C285" s="4" t="str">
        <f>T("19622713047130771")</f>
        <v>19622713047130771</v>
      </c>
      <c r="D285" s="4" t="s">
        <v>1045</v>
      </c>
      <c r="E285" s="4" t="s">
        <v>1046</v>
      </c>
      <c r="F285" s="4" t="s">
        <v>1047</v>
      </c>
      <c r="G285" s="4">
        <v>4</v>
      </c>
      <c r="H285" s="4" t="s">
        <v>183</v>
      </c>
      <c r="I285" s="4">
        <v>4289</v>
      </c>
      <c r="J285" s="3"/>
    </row>
    <row r="286" spans="1:10" ht="26.25">
      <c r="A286" s="4">
        <v>282</v>
      </c>
      <c r="B286" s="4" t="str">
        <f>T("02270045902")</f>
        <v>02270045902</v>
      </c>
      <c r="C286" s="4" t="str">
        <f>T("19472713047129745")</f>
        <v>19472713047129745</v>
      </c>
      <c r="D286" s="4" t="s">
        <v>562</v>
      </c>
      <c r="E286" s="4" t="s">
        <v>1055</v>
      </c>
      <c r="F286" s="4" t="s">
        <v>1056</v>
      </c>
      <c r="G286" s="4">
        <v>4</v>
      </c>
      <c r="H286" s="4" t="s">
        <v>183</v>
      </c>
      <c r="I286" s="4">
        <v>4285</v>
      </c>
      <c r="J286" s="3"/>
    </row>
    <row r="287" spans="1:10" ht="26.25">
      <c r="A287" s="4">
        <v>283</v>
      </c>
      <c r="B287" s="4" t="str">
        <f>T("02270048076")</f>
        <v>02270048076</v>
      </c>
      <c r="C287" s="4" t="str">
        <f>T("19572713047130786")</f>
        <v>19572713047130786</v>
      </c>
      <c r="D287" s="4" t="s">
        <v>1082</v>
      </c>
      <c r="E287" s="4" t="s">
        <v>1083</v>
      </c>
      <c r="F287" s="4" t="s">
        <v>1084</v>
      </c>
      <c r="G287" s="4">
        <v>4</v>
      </c>
      <c r="H287" s="4" t="s">
        <v>317</v>
      </c>
      <c r="I287" s="4">
        <v>1688</v>
      </c>
      <c r="J287" s="3"/>
    </row>
    <row r="288" spans="1:10" ht="26.25">
      <c r="A288" s="4">
        <v>284</v>
      </c>
      <c r="B288" s="4" t="str">
        <f>T("02270048129")</f>
        <v>02270048129</v>
      </c>
      <c r="C288" s="4" t="str">
        <f>T("19522713047129378")</f>
        <v>19522713047129378</v>
      </c>
      <c r="D288" s="4" t="s">
        <v>95</v>
      </c>
      <c r="E288" s="4" t="s">
        <v>1087</v>
      </c>
      <c r="F288" s="4" t="s">
        <v>1088</v>
      </c>
      <c r="G288" s="4">
        <v>4</v>
      </c>
      <c r="H288" s="4" t="s">
        <v>183</v>
      </c>
      <c r="I288" s="4">
        <v>1347</v>
      </c>
      <c r="J288" s="3"/>
    </row>
    <row r="289" spans="1:10" ht="26.25">
      <c r="A289" s="4">
        <v>285</v>
      </c>
      <c r="B289" s="4" t="str">
        <f>T("02270048508")</f>
        <v>02270048508</v>
      </c>
      <c r="C289" s="4" t="str">
        <f>T("19572713047129451")</f>
        <v>19572713047129451</v>
      </c>
      <c r="D289" s="4" t="s">
        <v>1109</v>
      </c>
      <c r="E289" s="4" t="s">
        <v>102</v>
      </c>
      <c r="F289" s="4" t="s">
        <v>1110</v>
      </c>
      <c r="G289" s="4">
        <v>4</v>
      </c>
      <c r="H289" s="4" t="s">
        <v>183</v>
      </c>
      <c r="I289" s="4">
        <v>2847</v>
      </c>
      <c r="J289" s="3"/>
    </row>
    <row r="290" spans="1:10" ht="26.25">
      <c r="A290" s="4">
        <v>286</v>
      </c>
      <c r="B290" s="4" t="str">
        <f>T("02270057135")</f>
        <v>02270057135</v>
      </c>
      <c r="C290" s="4" t="str">
        <f>T("19882713047130483")</f>
        <v>19882713047130483</v>
      </c>
      <c r="D290" s="4" t="s">
        <v>1379</v>
      </c>
      <c r="E290" s="4" t="s">
        <v>1380</v>
      </c>
      <c r="F290" s="4" t="s">
        <v>1381</v>
      </c>
      <c r="G290" s="4">
        <v>4</v>
      </c>
      <c r="H290" s="4" t="s">
        <v>317</v>
      </c>
      <c r="I290" s="4">
        <v>5526</v>
      </c>
      <c r="J290" s="3"/>
    </row>
    <row r="291" spans="1:10" ht="26.25">
      <c r="A291" s="4">
        <v>287</v>
      </c>
      <c r="B291" s="4" t="str">
        <f>T("02270057136")</f>
        <v>02270057136</v>
      </c>
      <c r="C291" s="4" t="str">
        <f>T("19852694812064754")</f>
        <v>19852694812064754</v>
      </c>
      <c r="D291" s="4" t="s">
        <v>1382</v>
      </c>
      <c r="E291" s="4" t="s">
        <v>1383</v>
      </c>
      <c r="F291" s="4" t="s">
        <v>1384</v>
      </c>
      <c r="G291" s="4">
        <v>4</v>
      </c>
      <c r="H291" s="4" t="s">
        <v>183</v>
      </c>
      <c r="I291" s="4">
        <v>5527</v>
      </c>
      <c r="J291" s="3"/>
    </row>
    <row r="292" spans="1:10" ht="26.25">
      <c r="A292" s="4">
        <v>288</v>
      </c>
      <c r="B292" s="4" t="str">
        <f>T("02270057137")</f>
        <v>02270057137</v>
      </c>
      <c r="C292" s="4" t="str">
        <f>T("19672713047130876")</f>
        <v>19672713047130876</v>
      </c>
      <c r="D292" s="4" t="s">
        <v>1385</v>
      </c>
      <c r="E292" s="4" t="s">
        <v>1386</v>
      </c>
      <c r="F292" s="4" t="s">
        <v>952</v>
      </c>
      <c r="G292" s="4">
        <v>4</v>
      </c>
      <c r="H292" s="4" t="s">
        <v>183</v>
      </c>
      <c r="I292" s="4">
        <v>5528</v>
      </c>
      <c r="J292" s="3"/>
    </row>
    <row r="293" spans="1:10" ht="26.25">
      <c r="A293" s="4">
        <v>289</v>
      </c>
      <c r="B293" s="4" t="str">
        <f>T("02270057138")</f>
        <v>02270057138</v>
      </c>
      <c r="C293" s="4" t="str">
        <f>T("19622713047130427")</f>
        <v>19622713047130427</v>
      </c>
      <c r="D293" s="4" t="s">
        <v>98</v>
      </c>
      <c r="E293" s="4" t="s">
        <v>1093</v>
      </c>
      <c r="F293" s="4" t="s">
        <v>1387</v>
      </c>
      <c r="G293" s="4">
        <v>4</v>
      </c>
      <c r="H293" s="4" t="s">
        <v>317</v>
      </c>
      <c r="I293" s="4">
        <v>5529</v>
      </c>
      <c r="J293" s="3"/>
    </row>
    <row r="294" spans="1:10" ht="26.25">
      <c r="A294" s="4">
        <v>290</v>
      </c>
      <c r="B294" s="4" t="str">
        <f>T("02270057139")</f>
        <v>02270057139</v>
      </c>
      <c r="C294" s="4" t="str">
        <f>T("19722713047131103")</f>
        <v>19722713047131103</v>
      </c>
      <c r="D294" s="4" t="s">
        <v>1388</v>
      </c>
      <c r="E294" s="4" t="s">
        <v>750</v>
      </c>
      <c r="F294" s="4" t="s">
        <v>1389</v>
      </c>
      <c r="G294" s="4">
        <v>4</v>
      </c>
      <c r="H294" s="4" t="s">
        <v>183</v>
      </c>
      <c r="I294" s="4">
        <v>5530</v>
      </c>
      <c r="J294" s="3"/>
    </row>
    <row r="295" spans="1:10" ht="26.25">
      <c r="A295" s="4">
        <v>291</v>
      </c>
      <c r="B295" s="4" t="str">
        <f>T("02270057140")</f>
        <v>02270057140</v>
      </c>
      <c r="C295" s="4" t="str">
        <f>T("19792713047129735")</f>
        <v>19792713047129735</v>
      </c>
      <c r="D295" s="4" t="s">
        <v>1390</v>
      </c>
      <c r="E295" s="4" t="s">
        <v>1180</v>
      </c>
      <c r="F295" s="4" t="s">
        <v>1391</v>
      </c>
      <c r="G295" s="4">
        <v>4</v>
      </c>
      <c r="H295" s="4" t="s">
        <v>183</v>
      </c>
      <c r="I295" s="4">
        <v>5531</v>
      </c>
      <c r="J295" s="3"/>
    </row>
    <row r="296" spans="1:10" ht="26.25">
      <c r="A296" s="4">
        <v>292</v>
      </c>
      <c r="B296" s="4" t="str">
        <f>T("02270057141")</f>
        <v>02270057141</v>
      </c>
      <c r="C296" s="4" t="str">
        <f>T("19772713047129094")</f>
        <v>19772713047129094</v>
      </c>
      <c r="D296" s="4" t="s">
        <v>1392</v>
      </c>
      <c r="E296" s="4" t="s">
        <v>1393</v>
      </c>
      <c r="F296" s="4" t="s">
        <v>1394</v>
      </c>
      <c r="G296" s="4">
        <v>4</v>
      </c>
      <c r="H296" s="4" t="s">
        <v>183</v>
      </c>
      <c r="I296" s="4">
        <v>5532</v>
      </c>
      <c r="J296" s="3"/>
    </row>
    <row r="297" spans="1:10" ht="26.25">
      <c r="A297" s="4">
        <v>293</v>
      </c>
      <c r="B297" s="4" t="str">
        <f>T("02270057142")</f>
        <v>02270057142</v>
      </c>
      <c r="C297" s="4" t="str">
        <f>T("19832713047130989")</f>
        <v>19832713047130989</v>
      </c>
      <c r="D297" s="4" t="s">
        <v>747</v>
      </c>
      <c r="E297" s="4" t="s">
        <v>1395</v>
      </c>
      <c r="F297" s="4" t="s">
        <v>1396</v>
      </c>
      <c r="G297" s="4">
        <v>4</v>
      </c>
      <c r="H297" s="4" t="s">
        <v>183</v>
      </c>
      <c r="I297" s="4">
        <v>5533</v>
      </c>
      <c r="J297" s="3"/>
    </row>
    <row r="298" spans="1:10" ht="26.25">
      <c r="A298" s="4">
        <v>294</v>
      </c>
      <c r="B298" s="4" t="str">
        <f>T("02270057143")</f>
        <v>02270057143</v>
      </c>
      <c r="C298" s="4" t="str">
        <f>T("19592713047131062")</f>
        <v>19592713047131062</v>
      </c>
      <c r="D298" s="4" t="s">
        <v>1397</v>
      </c>
      <c r="E298" s="4" t="s">
        <v>707</v>
      </c>
      <c r="F298" s="4" t="s">
        <v>1398</v>
      </c>
      <c r="G298" s="4">
        <v>4</v>
      </c>
      <c r="H298" s="4" t="s">
        <v>183</v>
      </c>
      <c r="I298" s="4">
        <v>5534</v>
      </c>
      <c r="J298" s="3"/>
    </row>
    <row r="299" spans="1:10" ht="26.25">
      <c r="A299" s="4">
        <v>295</v>
      </c>
      <c r="B299" s="4" t="str">
        <f>T("02270057144")</f>
        <v>02270057144</v>
      </c>
      <c r="C299" s="4" t="str">
        <f>T("19812713047130565")</f>
        <v>19812713047130565</v>
      </c>
      <c r="D299" s="4" t="s">
        <v>1399</v>
      </c>
      <c r="E299" s="4" t="s">
        <v>135</v>
      </c>
      <c r="F299" s="4" t="s">
        <v>1400</v>
      </c>
      <c r="G299" s="4">
        <v>4</v>
      </c>
      <c r="H299" s="4" t="s">
        <v>317</v>
      </c>
      <c r="I299" s="4">
        <v>5535</v>
      </c>
      <c r="J299" s="3"/>
    </row>
    <row r="300" spans="1:10" ht="26.25">
      <c r="A300" s="4">
        <v>296</v>
      </c>
      <c r="B300" s="4" t="str">
        <f>T("02270057145")</f>
        <v>02270057145</v>
      </c>
      <c r="C300" s="4" t="str">
        <f>T("19752713047130352")</f>
        <v>19752713047130352</v>
      </c>
      <c r="D300" s="4" t="s">
        <v>1401</v>
      </c>
      <c r="E300" s="4" t="s">
        <v>1402</v>
      </c>
      <c r="F300" s="4" t="s">
        <v>1403</v>
      </c>
      <c r="G300" s="4">
        <v>4</v>
      </c>
      <c r="H300" s="4" t="s">
        <v>317</v>
      </c>
      <c r="I300" s="4">
        <v>5536</v>
      </c>
      <c r="J300" s="3"/>
    </row>
    <row r="301" spans="1:10" ht="26.25">
      <c r="A301" s="4">
        <v>297</v>
      </c>
      <c r="B301" s="4" t="str">
        <f>T("02270057146")</f>
        <v>02270057146</v>
      </c>
      <c r="C301" s="4" t="str">
        <f>T("19602713047129914")</f>
        <v>19602713047129914</v>
      </c>
      <c r="D301" s="4" t="s">
        <v>1404</v>
      </c>
      <c r="E301" s="4" t="s">
        <v>1405</v>
      </c>
      <c r="F301" s="4" t="s">
        <v>1406</v>
      </c>
      <c r="G301" s="4">
        <v>4</v>
      </c>
      <c r="H301" s="4" t="s">
        <v>183</v>
      </c>
      <c r="I301" s="4">
        <v>5537</v>
      </c>
      <c r="J301" s="3"/>
    </row>
    <row r="302" spans="1:10" ht="26.25">
      <c r="A302" s="4">
        <v>298</v>
      </c>
      <c r="B302" s="4" t="str">
        <f>T("02270057147")</f>
        <v>02270057147</v>
      </c>
      <c r="C302" s="4" t="str">
        <f>T("19712713047130296")</f>
        <v>19712713047130296</v>
      </c>
      <c r="D302" s="4" t="s">
        <v>1407</v>
      </c>
      <c r="E302" s="4" t="s">
        <v>1408</v>
      </c>
      <c r="F302" s="4" t="s">
        <v>1409</v>
      </c>
      <c r="G302" s="4">
        <v>4</v>
      </c>
      <c r="H302" s="4" t="s">
        <v>317</v>
      </c>
      <c r="I302" s="4">
        <v>5538</v>
      </c>
      <c r="J302" s="3"/>
    </row>
    <row r="303" spans="1:10" ht="26.25">
      <c r="A303" s="4">
        <v>299</v>
      </c>
      <c r="B303" s="4" t="str">
        <f>T("02270057148")</f>
        <v>02270057148</v>
      </c>
      <c r="C303" s="4" t="str">
        <f>T("19722713047130507")</f>
        <v>19722713047130507</v>
      </c>
      <c r="D303" s="4" t="s">
        <v>1410</v>
      </c>
      <c r="E303" s="4" t="s">
        <v>1411</v>
      </c>
      <c r="F303" s="4" t="s">
        <v>1412</v>
      </c>
      <c r="G303" s="4">
        <v>4</v>
      </c>
      <c r="H303" s="4" t="s">
        <v>317</v>
      </c>
      <c r="I303" s="4">
        <v>5539</v>
      </c>
      <c r="J303" s="3"/>
    </row>
    <row r="304" spans="1:10" ht="26.25">
      <c r="A304" s="4">
        <v>300</v>
      </c>
      <c r="B304" s="4" t="str">
        <f>T("02270057149")</f>
        <v>02270057149</v>
      </c>
      <c r="C304" s="4" t="str">
        <f>T("19672713047130191")</f>
        <v>19672713047130191</v>
      </c>
      <c r="D304" s="4" t="s">
        <v>1413</v>
      </c>
      <c r="E304" s="4" t="s">
        <v>1414</v>
      </c>
      <c r="F304" s="4" t="s">
        <v>1415</v>
      </c>
      <c r="G304" s="4">
        <v>4</v>
      </c>
      <c r="H304" s="4" t="s">
        <v>317</v>
      </c>
      <c r="I304" s="4">
        <v>5540</v>
      </c>
      <c r="J304" s="3"/>
    </row>
    <row r="305" spans="1:10" ht="26.25">
      <c r="A305" s="4">
        <v>301</v>
      </c>
      <c r="B305" s="4" t="str">
        <f>T("02270057150")</f>
        <v>02270057150</v>
      </c>
      <c r="C305" s="4" t="str">
        <f>T("19772713047130205")</f>
        <v>19772713047130205</v>
      </c>
      <c r="D305" s="4" t="s">
        <v>522</v>
      </c>
      <c r="E305" s="4" t="s">
        <v>203</v>
      </c>
      <c r="F305" s="4" t="s">
        <v>1416</v>
      </c>
      <c r="G305" s="4">
        <v>4</v>
      </c>
      <c r="H305" s="4" t="s">
        <v>317</v>
      </c>
      <c r="I305" s="4">
        <v>5541</v>
      </c>
      <c r="J305" s="3"/>
    </row>
    <row r="306" spans="1:10" ht="26.25">
      <c r="A306" s="4">
        <v>302</v>
      </c>
      <c r="B306" s="4" t="str">
        <f>T("02270057151")</f>
        <v>02270057151</v>
      </c>
      <c r="C306" s="4" t="str">
        <f>T("19622713047130368")</f>
        <v>19622713047130368</v>
      </c>
      <c r="D306" s="4" t="s">
        <v>1417</v>
      </c>
      <c r="E306" s="4" t="s">
        <v>1418</v>
      </c>
      <c r="F306" s="4" t="s">
        <v>1419</v>
      </c>
      <c r="G306" s="4">
        <v>4</v>
      </c>
      <c r="H306" s="4" t="s">
        <v>317</v>
      </c>
      <c r="I306" s="4">
        <v>5542</v>
      </c>
      <c r="J306" s="3"/>
    </row>
    <row r="307" spans="1:10" ht="26.25">
      <c r="A307" s="4">
        <v>303</v>
      </c>
      <c r="B307" s="4" t="str">
        <f>T("02270057152")</f>
        <v>02270057152</v>
      </c>
      <c r="C307" s="4" t="str">
        <f>T("19772713047130321")</f>
        <v>19772713047130321</v>
      </c>
      <c r="D307" s="4" t="s">
        <v>330</v>
      </c>
      <c r="E307" s="4" t="s">
        <v>322</v>
      </c>
      <c r="F307" s="4" t="s">
        <v>825</v>
      </c>
      <c r="G307" s="4">
        <v>4</v>
      </c>
      <c r="H307" s="4" t="s">
        <v>317</v>
      </c>
      <c r="I307" s="4">
        <v>5543</v>
      </c>
      <c r="J307" s="3"/>
    </row>
    <row r="308" spans="1:10" ht="26.25">
      <c r="A308" s="4">
        <v>304</v>
      </c>
      <c r="B308" s="4" t="str">
        <f>T("02270057153")</f>
        <v>02270057153</v>
      </c>
      <c r="C308" s="4" t="str">
        <f>T("19622713047129760")</f>
        <v>19622713047129760</v>
      </c>
      <c r="D308" s="4" t="s">
        <v>1420</v>
      </c>
      <c r="E308" s="4" t="s">
        <v>1095</v>
      </c>
      <c r="F308" s="4" t="s">
        <v>1421</v>
      </c>
      <c r="G308" s="4">
        <v>4</v>
      </c>
      <c r="H308" s="4" t="s">
        <v>183</v>
      </c>
      <c r="I308" s="4">
        <v>5544</v>
      </c>
      <c r="J308" s="3"/>
    </row>
    <row r="309" spans="1:10" ht="26.25">
      <c r="A309" s="4">
        <v>305</v>
      </c>
      <c r="B309" s="4" t="str">
        <f>T("02270057154")</f>
        <v>02270057154</v>
      </c>
      <c r="C309" s="4" t="str">
        <f>T("19857328511160839")</f>
        <v>19857328511160839</v>
      </c>
      <c r="D309" s="4" t="s">
        <v>1422</v>
      </c>
      <c r="E309" s="4" t="s">
        <v>1423</v>
      </c>
      <c r="F309" s="4" t="s">
        <v>1424</v>
      </c>
      <c r="G309" s="4">
        <v>4</v>
      </c>
      <c r="H309" s="4" t="s">
        <v>183</v>
      </c>
      <c r="I309" s="4">
        <v>5545</v>
      </c>
      <c r="J309" s="3"/>
    </row>
    <row r="310" spans="1:10" ht="26.25">
      <c r="A310" s="4">
        <v>306</v>
      </c>
      <c r="B310" s="4" t="str">
        <f>T("02270057155")</f>
        <v>02270057155</v>
      </c>
      <c r="C310" s="4" t="str">
        <f>T("19792713047000001")</f>
        <v>19792713047000001</v>
      </c>
      <c r="D310" s="4" t="s">
        <v>1425</v>
      </c>
      <c r="E310" s="4" t="s">
        <v>164</v>
      </c>
      <c r="F310" s="4" t="s">
        <v>1426</v>
      </c>
      <c r="G310" s="4">
        <v>4</v>
      </c>
      <c r="H310" s="4" t="s">
        <v>317</v>
      </c>
      <c r="I310" s="4">
        <v>5546</v>
      </c>
      <c r="J310" s="3"/>
    </row>
    <row r="311" spans="1:10">
      <c r="A311" s="4">
        <v>307</v>
      </c>
      <c r="B311" s="4" t="str">
        <f>T("02270057156")</f>
        <v>02270057156</v>
      </c>
      <c r="C311" s="4" t="str">
        <f>T("5984460906")</f>
        <v>5984460906</v>
      </c>
      <c r="D311" s="4" t="s">
        <v>1427</v>
      </c>
      <c r="E311" s="4" t="s">
        <v>96</v>
      </c>
      <c r="F311" s="4" t="s">
        <v>1428</v>
      </c>
      <c r="G311" s="4">
        <v>4</v>
      </c>
      <c r="H311" s="4" t="s">
        <v>183</v>
      </c>
      <c r="I311" s="4">
        <v>5547</v>
      </c>
      <c r="J311" s="3"/>
    </row>
    <row r="312" spans="1:10" ht="26.25">
      <c r="A312" s="4">
        <v>308</v>
      </c>
      <c r="B312" s="4" t="str">
        <f>T("02270057157")</f>
        <v>02270057157</v>
      </c>
      <c r="C312" s="4" t="str">
        <f>T("19662713047129169")</f>
        <v>19662713047129169</v>
      </c>
      <c r="D312" s="4" t="s">
        <v>1429</v>
      </c>
      <c r="E312" s="4" t="s">
        <v>1430</v>
      </c>
      <c r="F312" s="4" t="s">
        <v>1431</v>
      </c>
      <c r="G312" s="4">
        <v>4</v>
      </c>
      <c r="H312" s="4" t="s">
        <v>183</v>
      </c>
      <c r="I312" s="4">
        <v>5548</v>
      </c>
      <c r="J312" s="3"/>
    </row>
    <row r="313" spans="1:10" ht="26.25">
      <c r="A313" s="4">
        <v>309</v>
      </c>
      <c r="B313" s="4" t="str">
        <f>T("02270021078")</f>
        <v>02270021078</v>
      </c>
      <c r="C313" s="4" t="str">
        <f>T("19752713047132455")</f>
        <v>19752713047132455</v>
      </c>
      <c r="D313" s="4" t="s">
        <v>279</v>
      </c>
      <c r="E313" s="4" t="s">
        <v>493</v>
      </c>
      <c r="F313" s="4" t="s">
        <v>494</v>
      </c>
      <c r="G313" s="4">
        <v>5</v>
      </c>
      <c r="H313" s="4" t="s">
        <v>12</v>
      </c>
      <c r="I313" s="4">
        <v>1692</v>
      </c>
      <c r="J313" s="3"/>
    </row>
    <row r="314" spans="1:10" ht="26.25">
      <c r="A314" s="4">
        <v>310</v>
      </c>
      <c r="B314" s="4" t="str">
        <f>T("02270021082")</f>
        <v>02270021082</v>
      </c>
      <c r="C314" s="4" t="str">
        <f>T("19572713047131721")</f>
        <v>19572713047131721</v>
      </c>
      <c r="D314" s="4" t="s">
        <v>495</v>
      </c>
      <c r="E314" s="4" t="s">
        <v>496</v>
      </c>
      <c r="F314" s="4" t="s">
        <v>497</v>
      </c>
      <c r="G314" s="4">
        <v>5</v>
      </c>
      <c r="H314" s="4" t="s">
        <v>12</v>
      </c>
      <c r="I314" s="4">
        <v>2849</v>
      </c>
      <c r="J314" s="3"/>
    </row>
    <row r="315" spans="1:10" ht="26.25">
      <c r="A315" s="4">
        <v>311</v>
      </c>
      <c r="B315" s="4" t="str">
        <f>T("02270021083")</f>
        <v>02270021083</v>
      </c>
      <c r="C315" s="4" t="str">
        <f>T("19572713047133826")</f>
        <v>19572713047133826</v>
      </c>
      <c r="D315" s="4" t="s">
        <v>498</v>
      </c>
      <c r="E315" s="4" t="s">
        <v>499</v>
      </c>
      <c r="F315" s="4" t="s">
        <v>452</v>
      </c>
      <c r="G315" s="4">
        <v>5</v>
      </c>
      <c r="H315" s="4" t="s">
        <v>12</v>
      </c>
      <c r="I315" s="4">
        <v>1690</v>
      </c>
      <c r="J315" s="3"/>
    </row>
    <row r="316" spans="1:10" ht="26.25">
      <c r="A316" s="4">
        <v>312</v>
      </c>
      <c r="B316" s="4" t="str">
        <f>T("02270021087")</f>
        <v>02270021087</v>
      </c>
      <c r="C316" s="4" t="str">
        <f>T("19682713047132091")</f>
        <v>19682713047132091</v>
      </c>
      <c r="D316" s="4" t="s">
        <v>500</v>
      </c>
      <c r="E316" s="4" t="s">
        <v>501</v>
      </c>
      <c r="F316" s="4" t="s">
        <v>442</v>
      </c>
      <c r="G316" s="4">
        <v>5</v>
      </c>
      <c r="H316" s="4" t="s">
        <v>12</v>
      </c>
      <c r="I316" s="4">
        <v>2725</v>
      </c>
      <c r="J316" s="3"/>
    </row>
    <row r="317" spans="1:10" ht="26.25">
      <c r="A317" s="4">
        <v>313</v>
      </c>
      <c r="B317" s="4" t="str">
        <f>T("02270021090")</f>
        <v>02270021090</v>
      </c>
      <c r="C317" s="4" t="str">
        <f>T("19452713047132453")</f>
        <v>19452713047132453</v>
      </c>
      <c r="D317" s="4" t="s">
        <v>502</v>
      </c>
      <c r="E317" s="4" t="s">
        <v>503</v>
      </c>
      <c r="F317" s="4" t="s">
        <v>504</v>
      </c>
      <c r="G317" s="4">
        <v>5</v>
      </c>
      <c r="H317" s="4" t="s">
        <v>12</v>
      </c>
      <c r="I317" s="4">
        <v>1693</v>
      </c>
      <c r="J317" s="3"/>
    </row>
    <row r="318" spans="1:10" ht="26.25">
      <c r="A318" s="4">
        <v>314</v>
      </c>
      <c r="B318" s="4" t="str">
        <f>T("02270021093")</f>
        <v>02270021093</v>
      </c>
      <c r="C318" s="4" t="str">
        <f>T("19592713047131746")</f>
        <v>19592713047131746</v>
      </c>
      <c r="D318" s="4" t="s">
        <v>44</v>
      </c>
      <c r="E318" s="4" t="s">
        <v>505</v>
      </c>
      <c r="F318" s="4" t="s">
        <v>506</v>
      </c>
      <c r="G318" s="4">
        <v>5</v>
      </c>
      <c r="H318" s="4" t="s">
        <v>12</v>
      </c>
      <c r="I318" s="4">
        <v>4290</v>
      </c>
      <c r="J318" s="3"/>
    </row>
    <row r="319" spans="1:10" ht="26.25">
      <c r="A319" s="4">
        <v>315</v>
      </c>
      <c r="B319" s="4" t="str">
        <f>T("02270021097")</f>
        <v>02270021097</v>
      </c>
      <c r="C319" s="4" t="str">
        <f>T("19722713047132416")</f>
        <v>19722713047132416</v>
      </c>
      <c r="D319" s="4" t="s">
        <v>507</v>
      </c>
      <c r="E319" s="4" t="s">
        <v>508</v>
      </c>
      <c r="F319" s="4" t="s">
        <v>509</v>
      </c>
      <c r="G319" s="4">
        <v>5</v>
      </c>
      <c r="H319" s="4" t="s">
        <v>12</v>
      </c>
      <c r="I319" s="4">
        <v>3131</v>
      </c>
      <c r="J319" s="3"/>
    </row>
    <row r="320" spans="1:10" ht="26.25">
      <c r="A320" s="4">
        <v>316</v>
      </c>
      <c r="B320" s="4" t="str">
        <f>T("02270022238")</f>
        <v>02270022238</v>
      </c>
      <c r="C320" s="4" t="str">
        <f>T("19492713047131753")</f>
        <v>19492713047131753</v>
      </c>
      <c r="D320" s="4" t="s">
        <v>394</v>
      </c>
      <c r="E320" s="4" t="s">
        <v>765</v>
      </c>
      <c r="F320" s="4" t="s">
        <v>766</v>
      </c>
      <c r="G320" s="4">
        <v>5</v>
      </c>
      <c r="H320" s="4" t="s">
        <v>12</v>
      </c>
      <c r="I320" s="4">
        <v>1350</v>
      </c>
      <c r="J320" s="3"/>
    </row>
    <row r="321" spans="1:10" ht="26.25">
      <c r="A321" s="4">
        <v>317</v>
      </c>
      <c r="B321" s="4" t="str">
        <f>T("02270022245")</f>
        <v>02270022245</v>
      </c>
      <c r="C321" s="4" t="str">
        <f>T("19402713047131851")</f>
        <v>19402713047131851</v>
      </c>
      <c r="D321" s="4" t="s">
        <v>769</v>
      </c>
      <c r="E321" s="4" t="s">
        <v>770</v>
      </c>
      <c r="F321" s="4" t="s">
        <v>771</v>
      </c>
      <c r="G321" s="4">
        <v>5</v>
      </c>
      <c r="H321" s="4" t="s">
        <v>12</v>
      </c>
      <c r="I321" s="4">
        <v>855</v>
      </c>
      <c r="J321" s="3"/>
    </row>
    <row r="322" spans="1:10" ht="26.25">
      <c r="A322" s="4">
        <v>318</v>
      </c>
      <c r="B322" s="4" t="str">
        <f>T("02270022255")</f>
        <v>02270022255</v>
      </c>
      <c r="C322" s="4" t="str">
        <f>T("19602713047131856")</f>
        <v>19602713047131856</v>
      </c>
      <c r="D322" s="4" t="s">
        <v>773</v>
      </c>
      <c r="E322" s="4" t="s">
        <v>774</v>
      </c>
      <c r="F322" s="4" t="s">
        <v>775</v>
      </c>
      <c r="G322" s="4">
        <v>5</v>
      </c>
      <c r="H322" s="4" t="s">
        <v>12</v>
      </c>
      <c r="I322" s="4">
        <v>2722</v>
      </c>
      <c r="J322" s="3"/>
    </row>
    <row r="323" spans="1:10" ht="26.25">
      <c r="A323" s="4">
        <v>319</v>
      </c>
      <c r="B323" s="4" t="str">
        <f>T("02270022260")</f>
        <v>02270022260</v>
      </c>
      <c r="C323" s="4" t="str">
        <f>T("19702713047131970")</f>
        <v>19702713047131970</v>
      </c>
      <c r="D323" s="4" t="s">
        <v>776</v>
      </c>
      <c r="E323" s="4" t="s">
        <v>777</v>
      </c>
      <c r="F323" s="4" t="s">
        <v>778</v>
      </c>
      <c r="G323" s="4">
        <v>5</v>
      </c>
      <c r="H323" s="4" t="s">
        <v>12</v>
      </c>
      <c r="I323" s="4">
        <v>3132</v>
      </c>
      <c r="J323" s="3"/>
    </row>
    <row r="324" spans="1:10" ht="26.25">
      <c r="A324" s="4">
        <v>320</v>
      </c>
      <c r="B324" s="4" t="str">
        <f>T("02270022270")</f>
        <v>02270022270</v>
      </c>
      <c r="C324" s="4" t="str">
        <f>T("19652713047132897")</f>
        <v>19652713047132897</v>
      </c>
      <c r="D324" s="4" t="s">
        <v>779</v>
      </c>
      <c r="E324" s="4" t="s">
        <v>780</v>
      </c>
      <c r="F324" s="4" t="s">
        <v>781</v>
      </c>
      <c r="G324" s="4">
        <v>5</v>
      </c>
      <c r="H324" s="4" t="s">
        <v>12</v>
      </c>
      <c r="I324" s="4">
        <v>112</v>
      </c>
      <c r="J324" s="3"/>
    </row>
    <row r="325" spans="1:10" ht="26.25">
      <c r="A325" s="4">
        <v>321</v>
      </c>
      <c r="B325" s="4" t="str">
        <f>T("02270022280")</f>
        <v>02270022280</v>
      </c>
      <c r="C325" s="4" t="str">
        <f>T("19822713015279393")</f>
        <v>19822713015279393</v>
      </c>
      <c r="D325" s="4" t="s">
        <v>785</v>
      </c>
      <c r="E325" s="4" t="s">
        <v>587</v>
      </c>
      <c r="F325" s="4" t="s">
        <v>786</v>
      </c>
      <c r="G325" s="4">
        <v>5</v>
      </c>
      <c r="H325" s="4" t="s">
        <v>12</v>
      </c>
      <c r="I325" s="4">
        <v>3118</v>
      </c>
      <c r="J325" s="3"/>
    </row>
    <row r="326" spans="1:10" ht="26.25">
      <c r="A326" s="4">
        <v>322</v>
      </c>
      <c r="B326" s="4" t="str">
        <f>T("02270022291")</f>
        <v>02270022291</v>
      </c>
      <c r="C326" s="4" t="str">
        <f>T("19622713047130041")</f>
        <v>19622713047130041</v>
      </c>
      <c r="D326" s="4" t="s">
        <v>732</v>
      </c>
      <c r="E326" s="4" t="s">
        <v>787</v>
      </c>
      <c r="F326" s="4" t="s">
        <v>788</v>
      </c>
      <c r="G326" s="4">
        <v>5</v>
      </c>
      <c r="H326" s="4" t="s">
        <v>12</v>
      </c>
      <c r="I326" s="4">
        <v>4294</v>
      </c>
      <c r="J326" s="3"/>
    </row>
    <row r="327" spans="1:10" ht="26.25">
      <c r="A327" s="4">
        <v>323</v>
      </c>
      <c r="B327" s="4" t="str">
        <f>T("02270022295")</f>
        <v>02270022295</v>
      </c>
      <c r="C327" s="4" t="str">
        <f>T("19602713047132199")</f>
        <v>19602713047132199</v>
      </c>
      <c r="D327" s="4" t="s">
        <v>178</v>
      </c>
      <c r="E327" s="4" t="s">
        <v>789</v>
      </c>
      <c r="F327" s="4" t="s">
        <v>790</v>
      </c>
      <c r="G327" s="4">
        <v>5</v>
      </c>
      <c r="H327" s="4" t="s">
        <v>12</v>
      </c>
      <c r="I327" s="4">
        <v>2720</v>
      </c>
      <c r="J327" s="3"/>
    </row>
    <row r="328" spans="1:10" ht="26.25">
      <c r="A328" s="4">
        <v>324</v>
      </c>
      <c r="B328" s="4" t="str">
        <f>T("02270022301")</f>
        <v>02270022301</v>
      </c>
      <c r="C328" s="4" t="str">
        <f>T("19622713047130135")</f>
        <v>19622713047130135</v>
      </c>
      <c r="D328" s="4" t="s">
        <v>794</v>
      </c>
      <c r="E328" s="4" t="s">
        <v>795</v>
      </c>
      <c r="F328" s="4" t="s">
        <v>796</v>
      </c>
      <c r="G328" s="4">
        <v>5</v>
      </c>
      <c r="H328" s="4" t="s">
        <v>12</v>
      </c>
      <c r="I328" s="4">
        <v>1691</v>
      </c>
      <c r="J328" s="3"/>
    </row>
    <row r="329" spans="1:10" ht="26.25">
      <c r="A329" s="4">
        <v>325</v>
      </c>
      <c r="B329" s="4" t="str">
        <f>T("02270022313")</f>
        <v>02270022313</v>
      </c>
      <c r="C329" s="4" t="str">
        <f>T("19702713047132828")</f>
        <v>19702713047132828</v>
      </c>
      <c r="D329" s="4" t="s">
        <v>799</v>
      </c>
      <c r="E329" s="4" t="s">
        <v>800</v>
      </c>
      <c r="F329" s="4" t="s">
        <v>801</v>
      </c>
      <c r="G329" s="4">
        <v>5</v>
      </c>
      <c r="H329" s="4" t="s">
        <v>12</v>
      </c>
      <c r="I329" s="4">
        <v>2721</v>
      </c>
      <c r="J329" s="3"/>
    </row>
    <row r="330" spans="1:10" ht="26.25">
      <c r="A330" s="4">
        <v>326</v>
      </c>
      <c r="B330" s="4" t="str">
        <f>T("02270022322")</f>
        <v>02270022322</v>
      </c>
      <c r="C330" s="4" t="str">
        <f>T("19472713047141771")</f>
        <v>19472713047141771</v>
      </c>
      <c r="D330" s="4" t="s">
        <v>804</v>
      </c>
      <c r="E330" s="4" t="s">
        <v>805</v>
      </c>
      <c r="F330" s="4" t="s">
        <v>806</v>
      </c>
      <c r="G330" s="4">
        <v>5</v>
      </c>
      <c r="H330" s="4" t="s">
        <v>12</v>
      </c>
      <c r="I330" s="4">
        <v>113</v>
      </c>
      <c r="J330" s="3"/>
    </row>
    <row r="331" spans="1:10" ht="26.25">
      <c r="A331" s="4">
        <v>327</v>
      </c>
      <c r="B331" s="4" t="str">
        <f>T("02270022345")</f>
        <v>02270022345</v>
      </c>
      <c r="C331" s="4" t="str">
        <f>T("19502713047131696")</f>
        <v>19502713047131696</v>
      </c>
      <c r="D331" s="4" t="s">
        <v>189</v>
      </c>
      <c r="E331" s="4" t="s">
        <v>809</v>
      </c>
      <c r="F331" s="4" t="s">
        <v>810</v>
      </c>
      <c r="G331" s="4">
        <v>5</v>
      </c>
      <c r="H331" s="4" t="s">
        <v>12</v>
      </c>
      <c r="I331" s="4">
        <v>858</v>
      </c>
      <c r="J331" s="3"/>
    </row>
    <row r="332" spans="1:10" ht="26.25">
      <c r="A332" s="4">
        <v>328</v>
      </c>
      <c r="B332" s="4" t="str">
        <f>T("02270022364")</f>
        <v>02270022364</v>
      </c>
      <c r="C332" s="4" t="str">
        <f>T("19672713047132122")</f>
        <v>19672713047132122</v>
      </c>
      <c r="D332" s="4" t="s">
        <v>811</v>
      </c>
      <c r="E332" s="4" t="s">
        <v>812</v>
      </c>
      <c r="F332" s="4" t="s">
        <v>813</v>
      </c>
      <c r="G332" s="4">
        <v>5</v>
      </c>
      <c r="H332" s="4" t="s">
        <v>12</v>
      </c>
      <c r="I332" s="4">
        <v>4292</v>
      </c>
      <c r="J332" s="3"/>
    </row>
    <row r="333" spans="1:10" ht="26.25">
      <c r="A333" s="4">
        <v>329</v>
      </c>
      <c r="B333" s="4" t="str">
        <f>T("02270022373")</f>
        <v>02270022373</v>
      </c>
      <c r="C333" s="4" t="str">
        <f>T("19622713047130158")</f>
        <v>19622713047130158</v>
      </c>
      <c r="D333" s="4" t="s">
        <v>814</v>
      </c>
      <c r="E333" s="4" t="s">
        <v>815</v>
      </c>
      <c r="F333" s="4" t="s">
        <v>816</v>
      </c>
      <c r="G333" s="4">
        <v>5</v>
      </c>
      <c r="H333" s="4" t="s">
        <v>12</v>
      </c>
      <c r="I333" s="4">
        <v>634</v>
      </c>
      <c r="J333" s="3"/>
    </row>
    <row r="334" spans="1:10" ht="26.25">
      <c r="A334" s="4">
        <v>330</v>
      </c>
      <c r="B334" s="4" t="str">
        <f>T("02270022382")</f>
        <v>02270022382</v>
      </c>
      <c r="C334" s="4" t="str">
        <f>T("19392713047132080")</f>
        <v>19392713047132080</v>
      </c>
      <c r="D334" s="4" t="s">
        <v>817</v>
      </c>
      <c r="E334" s="4" t="s">
        <v>818</v>
      </c>
      <c r="F334" s="4" t="s">
        <v>819</v>
      </c>
      <c r="G334" s="4">
        <v>5</v>
      </c>
      <c r="H334" s="4" t="s">
        <v>12</v>
      </c>
      <c r="I334" s="4">
        <v>856</v>
      </c>
      <c r="J334" s="3"/>
    </row>
    <row r="335" spans="1:10" ht="26.25">
      <c r="A335" s="4">
        <v>331</v>
      </c>
      <c r="B335" s="4" t="str">
        <f>T("02270022386")</f>
        <v>02270022386</v>
      </c>
      <c r="C335" s="4" t="str">
        <f>T("19522713047131912")</f>
        <v>19522713047131912</v>
      </c>
      <c r="D335" s="4" t="s">
        <v>820</v>
      </c>
      <c r="E335" s="4" t="s">
        <v>821</v>
      </c>
      <c r="F335" s="4" t="s">
        <v>822</v>
      </c>
      <c r="G335" s="4">
        <v>5</v>
      </c>
      <c r="H335" s="4" t="s">
        <v>12</v>
      </c>
      <c r="I335" s="4">
        <v>731</v>
      </c>
      <c r="J335" s="3"/>
    </row>
    <row r="336" spans="1:10" ht="26.25">
      <c r="A336" s="4">
        <v>332</v>
      </c>
      <c r="B336" s="4" t="str">
        <f>T("02270022394")</f>
        <v>02270022394</v>
      </c>
      <c r="C336" s="4" t="str">
        <f>T("19682713047132273")</f>
        <v>19682713047132273</v>
      </c>
      <c r="D336" s="4" t="s">
        <v>823</v>
      </c>
      <c r="E336" s="4" t="s">
        <v>824</v>
      </c>
      <c r="F336" s="4" t="s">
        <v>825</v>
      </c>
      <c r="G336" s="4">
        <v>5</v>
      </c>
      <c r="H336" s="4" t="s">
        <v>12</v>
      </c>
      <c r="I336" s="4">
        <v>3129</v>
      </c>
      <c r="J336" s="3"/>
    </row>
    <row r="337" spans="1:10" ht="26.25">
      <c r="A337" s="4">
        <v>333</v>
      </c>
      <c r="B337" s="4" t="str">
        <f>T("02270022399")</f>
        <v>02270022399</v>
      </c>
      <c r="C337" s="4" t="str">
        <f>T("19752713047132222")</f>
        <v>19752713047132222</v>
      </c>
      <c r="D337" s="4" t="s">
        <v>826</v>
      </c>
      <c r="E337" s="4" t="s">
        <v>827</v>
      </c>
      <c r="F337" s="4" t="s">
        <v>828</v>
      </c>
      <c r="G337" s="4">
        <v>5</v>
      </c>
      <c r="H337" s="4" t="s">
        <v>12</v>
      </c>
      <c r="I337" s="4">
        <v>4293</v>
      </c>
      <c r="J337" s="3"/>
    </row>
    <row r="338" spans="1:10" ht="26.25">
      <c r="A338" s="4">
        <v>334</v>
      </c>
      <c r="B338" s="4" t="str">
        <f>T("02270022403")</f>
        <v>02270022403</v>
      </c>
      <c r="C338" s="4" t="str">
        <f>T("19402713047132263")</f>
        <v>19402713047132263</v>
      </c>
      <c r="D338" s="4" t="s">
        <v>404</v>
      </c>
      <c r="E338" s="4" t="s">
        <v>829</v>
      </c>
      <c r="F338" s="4" t="s">
        <v>830</v>
      </c>
      <c r="G338" s="4">
        <v>5</v>
      </c>
      <c r="H338" s="4" t="s">
        <v>12</v>
      </c>
      <c r="I338" s="4">
        <v>114</v>
      </c>
      <c r="J338" s="3"/>
    </row>
    <row r="339" spans="1:10" ht="26.25">
      <c r="A339" s="4">
        <v>335</v>
      </c>
      <c r="B339" s="4" t="str">
        <f>T("02270022411")</f>
        <v>02270022411</v>
      </c>
      <c r="C339" s="4" t="str">
        <f>T("19832713047131981")</f>
        <v>19832713047131981</v>
      </c>
      <c r="D339" s="4" t="s">
        <v>831</v>
      </c>
      <c r="E339" s="4" t="s">
        <v>832</v>
      </c>
      <c r="F339" s="4" t="s">
        <v>833</v>
      </c>
      <c r="G339" s="4">
        <v>5</v>
      </c>
      <c r="H339" s="4" t="s">
        <v>12</v>
      </c>
      <c r="I339" s="4">
        <v>3130</v>
      </c>
      <c r="J339" s="3"/>
    </row>
    <row r="340" spans="1:10" ht="26.25">
      <c r="A340" s="4">
        <v>336</v>
      </c>
      <c r="B340" s="4" t="str">
        <f>T("02270022417")</f>
        <v>02270022417</v>
      </c>
      <c r="C340" s="4" t="str">
        <f>T("19622713047131512")</f>
        <v>19622713047131512</v>
      </c>
      <c r="D340" s="4" t="s">
        <v>206</v>
      </c>
      <c r="E340" s="4" t="s">
        <v>834</v>
      </c>
      <c r="F340" s="4" t="s">
        <v>835</v>
      </c>
      <c r="G340" s="4">
        <v>5</v>
      </c>
      <c r="H340" s="4" t="s">
        <v>12</v>
      </c>
      <c r="I340" s="4">
        <v>1352</v>
      </c>
      <c r="J340" s="3"/>
    </row>
    <row r="341" spans="1:10" ht="26.25">
      <c r="A341" s="4">
        <v>337</v>
      </c>
      <c r="B341" s="4" t="str">
        <f>T("02270022429")</f>
        <v>02270022429</v>
      </c>
      <c r="C341" s="4" t="str">
        <f>T("19612713047130044")</f>
        <v>19612713047130044</v>
      </c>
      <c r="D341" s="4" t="s">
        <v>836</v>
      </c>
      <c r="E341" s="4" t="s">
        <v>837</v>
      </c>
      <c r="F341" s="4" t="s">
        <v>838</v>
      </c>
      <c r="G341" s="4">
        <v>5</v>
      </c>
      <c r="H341" s="4" t="s">
        <v>12</v>
      </c>
      <c r="I341" s="4">
        <v>1351</v>
      </c>
      <c r="J341" s="3"/>
    </row>
    <row r="342" spans="1:10" ht="26.25">
      <c r="A342" s="4">
        <v>338</v>
      </c>
      <c r="B342" s="4" t="str">
        <f>T("02270024284")</f>
        <v>02270024284</v>
      </c>
      <c r="C342" s="4" t="str">
        <f>T("19522713047130525")</f>
        <v>19522713047130525</v>
      </c>
      <c r="D342" s="4" t="s">
        <v>872</v>
      </c>
      <c r="E342" s="4" t="s">
        <v>873</v>
      </c>
      <c r="F342" s="4" t="s">
        <v>874</v>
      </c>
      <c r="G342" s="4">
        <v>5</v>
      </c>
      <c r="H342" s="4" t="s">
        <v>317</v>
      </c>
      <c r="I342" s="4">
        <v>3839</v>
      </c>
      <c r="J342" s="3"/>
    </row>
    <row r="343" spans="1:10" ht="26.25">
      <c r="A343" s="4">
        <v>339</v>
      </c>
      <c r="B343" s="4" t="str">
        <f>T("02270024287")</f>
        <v>02270024287</v>
      </c>
      <c r="C343" s="4" t="str">
        <f>T("19702713047132590")</f>
        <v>19702713047132590</v>
      </c>
      <c r="D343" s="4" t="s">
        <v>879</v>
      </c>
      <c r="E343" s="4" t="s">
        <v>108</v>
      </c>
      <c r="F343" s="4" t="s">
        <v>880</v>
      </c>
      <c r="G343" s="4">
        <v>5</v>
      </c>
      <c r="H343" s="4" t="s">
        <v>12</v>
      </c>
      <c r="I343" s="4">
        <v>857</v>
      </c>
      <c r="J343" s="3"/>
    </row>
    <row r="344" spans="1:10" ht="26.25">
      <c r="A344" s="4">
        <v>340</v>
      </c>
      <c r="B344" s="4" t="str">
        <f>T("02270024288")</f>
        <v>02270024288</v>
      </c>
      <c r="C344" s="4" t="str">
        <f>T("19462713047132806")</f>
        <v>19462713047132806</v>
      </c>
      <c r="D344" s="4" t="s">
        <v>881</v>
      </c>
      <c r="E344" s="4" t="s">
        <v>882</v>
      </c>
      <c r="F344" s="4" t="s">
        <v>883</v>
      </c>
      <c r="G344" s="4">
        <v>5</v>
      </c>
      <c r="H344" s="4" t="s">
        <v>12</v>
      </c>
      <c r="I344" s="4">
        <v>3376</v>
      </c>
      <c r="J344" s="3"/>
    </row>
    <row r="345" spans="1:10" ht="26.25">
      <c r="A345" s="4">
        <v>341</v>
      </c>
      <c r="B345" s="4" t="str">
        <f>T("02270024322")</f>
        <v>02270024322</v>
      </c>
      <c r="C345" s="4" t="str">
        <f>T("19492713047130146")</f>
        <v>19492713047130146</v>
      </c>
      <c r="D345" s="4" t="s">
        <v>884</v>
      </c>
      <c r="E345" s="4" t="s">
        <v>885</v>
      </c>
      <c r="F345" s="4" t="s">
        <v>886</v>
      </c>
      <c r="G345" s="4">
        <v>5</v>
      </c>
      <c r="H345" s="4" t="s">
        <v>12</v>
      </c>
      <c r="I345" s="4">
        <v>2723</v>
      </c>
      <c r="J345" s="3"/>
    </row>
    <row r="346" spans="1:10" ht="26.25">
      <c r="A346" s="4">
        <v>342</v>
      </c>
      <c r="B346" s="4" t="str">
        <f>T("02270024325")</f>
        <v>02270024325</v>
      </c>
      <c r="C346" s="4" t="str">
        <f>T("19802713047132435")</f>
        <v>19802713047132435</v>
      </c>
      <c r="D346" s="4" t="s">
        <v>426</v>
      </c>
      <c r="E346" s="4" t="s">
        <v>887</v>
      </c>
      <c r="F346" s="4" t="s">
        <v>888</v>
      </c>
      <c r="G346" s="4">
        <v>5</v>
      </c>
      <c r="H346" s="4" t="s">
        <v>12</v>
      </c>
      <c r="I346" s="4">
        <v>2724</v>
      </c>
      <c r="J346" s="3"/>
    </row>
    <row r="347" spans="1:10" ht="26.25">
      <c r="A347" s="4">
        <v>343</v>
      </c>
      <c r="B347" s="4" t="str">
        <f>T("02270027697")</f>
        <v>02270027697</v>
      </c>
      <c r="C347" s="4" t="str">
        <f>T("19552713047131376")</f>
        <v>19552713047131376</v>
      </c>
      <c r="D347" s="4" t="s">
        <v>735</v>
      </c>
      <c r="E347" s="4" t="s">
        <v>896</v>
      </c>
      <c r="F347" s="4" t="s">
        <v>897</v>
      </c>
      <c r="G347" s="4">
        <v>5</v>
      </c>
      <c r="H347" s="4" t="s">
        <v>12</v>
      </c>
      <c r="I347" s="4">
        <v>2719</v>
      </c>
      <c r="J347" s="3"/>
    </row>
    <row r="348" spans="1:10" ht="26.25">
      <c r="A348" s="4">
        <v>344</v>
      </c>
      <c r="B348" s="4" t="str">
        <f>T("02270027872")</f>
        <v>02270027872</v>
      </c>
      <c r="C348" s="4" t="str">
        <f>T("19402713047132860")</f>
        <v>19402713047132860</v>
      </c>
      <c r="D348" s="4" t="s">
        <v>954</v>
      </c>
      <c r="E348" s="4" t="s">
        <v>955</v>
      </c>
      <c r="F348" s="4" t="s">
        <v>956</v>
      </c>
      <c r="G348" s="4">
        <v>5</v>
      </c>
      <c r="H348" s="4" t="s">
        <v>12</v>
      </c>
      <c r="I348" s="4">
        <v>854</v>
      </c>
      <c r="J348" s="3"/>
    </row>
    <row r="349" spans="1:10" ht="26.25">
      <c r="A349" s="4">
        <v>345</v>
      </c>
      <c r="B349" s="4" t="str">
        <f>T("02270028259")</f>
        <v>02270028259</v>
      </c>
      <c r="C349" s="4" t="str">
        <f>T("19592713047132935")</f>
        <v>19592713047132935</v>
      </c>
      <c r="D349" s="4" t="s">
        <v>965</v>
      </c>
      <c r="E349" s="4" t="s">
        <v>966</v>
      </c>
      <c r="F349" s="4" t="s">
        <v>967</v>
      </c>
      <c r="G349" s="4">
        <v>5</v>
      </c>
      <c r="H349" s="4" t="s">
        <v>12</v>
      </c>
      <c r="I349" s="4">
        <v>4291</v>
      </c>
      <c r="J349" s="3"/>
    </row>
    <row r="350" spans="1:10" ht="26.25">
      <c r="A350" s="4">
        <v>346</v>
      </c>
      <c r="B350" s="4" t="str">
        <f>T("02270032087")</f>
        <v>02270032087</v>
      </c>
      <c r="C350" s="4" t="str">
        <f>T("19582713047131914")</f>
        <v>19582713047131914</v>
      </c>
      <c r="D350" s="4" t="s">
        <v>1001</v>
      </c>
      <c r="E350" s="4" t="s">
        <v>1002</v>
      </c>
      <c r="F350" s="4" t="s">
        <v>1003</v>
      </c>
      <c r="G350" s="4">
        <v>5</v>
      </c>
      <c r="H350" s="4" t="s">
        <v>12</v>
      </c>
      <c r="I350" s="4">
        <v>3841</v>
      </c>
      <c r="J350" s="3"/>
    </row>
    <row r="351" spans="1:10" ht="26.25">
      <c r="A351" s="4">
        <v>347</v>
      </c>
      <c r="B351" s="4" t="str">
        <f>T("02270032804")</f>
        <v>02270032804</v>
      </c>
      <c r="C351" s="4" t="str">
        <f>T("19572713047131303")</f>
        <v>19572713047131303</v>
      </c>
      <c r="D351" s="4" t="s">
        <v>1006</v>
      </c>
      <c r="E351" s="4" t="s">
        <v>1007</v>
      </c>
      <c r="F351" s="4" t="s">
        <v>314</v>
      </c>
      <c r="G351" s="4">
        <v>5</v>
      </c>
      <c r="H351" s="4" t="s">
        <v>12</v>
      </c>
      <c r="I351" s="4">
        <v>2850</v>
      </c>
      <c r="J351" s="3"/>
    </row>
    <row r="352" spans="1:10" ht="26.25">
      <c r="A352" s="4">
        <v>348</v>
      </c>
      <c r="B352" s="4" t="str">
        <f>T("02270040730")</f>
        <v>02270040730</v>
      </c>
      <c r="C352" s="4" t="str">
        <f>T("19382713047131267")</f>
        <v>19382713047131267</v>
      </c>
      <c r="D352" s="4" t="s">
        <v>1014</v>
      </c>
      <c r="E352" s="4" t="s">
        <v>1015</v>
      </c>
      <c r="F352" s="4" t="s">
        <v>1016</v>
      </c>
      <c r="G352" s="4">
        <v>5</v>
      </c>
      <c r="H352" s="4" t="s">
        <v>12</v>
      </c>
      <c r="I352" s="4">
        <v>111</v>
      </c>
      <c r="J352" s="3"/>
    </row>
    <row r="353" spans="1:10" ht="26.25">
      <c r="A353" s="4">
        <v>349</v>
      </c>
      <c r="B353" s="4" t="str">
        <f>T("02270048389")</f>
        <v>02270048389</v>
      </c>
      <c r="C353" s="4" t="str">
        <f>T("19642713047132409")</f>
        <v>19642713047132409</v>
      </c>
      <c r="D353" s="4" t="s">
        <v>500</v>
      </c>
      <c r="E353" s="4" t="s">
        <v>1097</v>
      </c>
      <c r="F353" s="4" t="s">
        <v>52</v>
      </c>
      <c r="G353" s="4">
        <v>5</v>
      </c>
      <c r="H353" s="4" t="s">
        <v>12</v>
      </c>
      <c r="I353" s="4">
        <v>123</v>
      </c>
      <c r="J353" s="3"/>
    </row>
    <row r="354" spans="1:10" ht="26.25">
      <c r="A354" s="4">
        <v>350</v>
      </c>
      <c r="B354" s="4" t="str">
        <f>T("02270057159")</f>
        <v>02270057159</v>
      </c>
      <c r="C354" s="4" t="str">
        <f>T("19652713047132382")</f>
        <v>19652713047132382</v>
      </c>
      <c r="D354" s="4" t="s">
        <v>1432</v>
      </c>
      <c r="E354" s="4" t="s">
        <v>500</v>
      </c>
      <c r="F354" s="4" t="s">
        <v>1433</v>
      </c>
      <c r="G354" s="4">
        <v>5</v>
      </c>
      <c r="H354" s="4" t="s">
        <v>12</v>
      </c>
      <c r="I354" s="4">
        <v>5550</v>
      </c>
      <c r="J354" s="3"/>
    </row>
    <row r="355" spans="1:10" ht="26.25">
      <c r="A355" s="4">
        <v>351</v>
      </c>
      <c r="B355" s="4" t="str">
        <f>T("02270057161")</f>
        <v>02270057161</v>
      </c>
      <c r="C355" s="4" t="str">
        <f>T("19652713047626384")</f>
        <v>19652713047626384</v>
      </c>
      <c r="D355" s="4" t="s">
        <v>1434</v>
      </c>
      <c r="E355" s="4" t="s">
        <v>1435</v>
      </c>
      <c r="F355" s="4" t="s">
        <v>1436</v>
      </c>
      <c r="G355" s="4">
        <v>5</v>
      </c>
      <c r="H355" s="4" t="s">
        <v>12</v>
      </c>
      <c r="I355" s="4">
        <v>5551</v>
      </c>
      <c r="J355" s="3"/>
    </row>
    <row r="356" spans="1:10">
      <c r="A356" s="4">
        <v>352</v>
      </c>
      <c r="B356" s="4" t="str">
        <f>T("02270057162")</f>
        <v>02270057162</v>
      </c>
      <c r="C356" s="4" t="str">
        <f>T("6877171576")</f>
        <v>6877171576</v>
      </c>
      <c r="D356" s="4" t="s">
        <v>1437</v>
      </c>
      <c r="E356" s="4" t="s">
        <v>1438</v>
      </c>
      <c r="F356" s="4" t="s">
        <v>1439</v>
      </c>
      <c r="G356" s="4">
        <v>5</v>
      </c>
      <c r="H356" s="4" t="s">
        <v>12</v>
      </c>
      <c r="I356" s="4">
        <v>5552</v>
      </c>
      <c r="J356" s="3"/>
    </row>
    <row r="357" spans="1:10" ht="26.25">
      <c r="A357" s="4">
        <v>353</v>
      </c>
      <c r="B357" s="4" t="str">
        <f>T("02270057163")</f>
        <v>02270057163</v>
      </c>
      <c r="C357" s="4" t="str">
        <f>T("19652713047000002")</f>
        <v>19652713047000002</v>
      </c>
      <c r="D357" s="4" t="s">
        <v>1440</v>
      </c>
      <c r="E357" s="4" t="s">
        <v>1441</v>
      </c>
      <c r="F357" s="4" t="s">
        <v>1442</v>
      </c>
      <c r="G357" s="4">
        <v>5</v>
      </c>
      <c r="H357" s="4" t="s">
        <v>12</v>
      </c>
      <c r="I357" s="4">
        <v>5553</v>
      </c>
      <c r="J357" s="3"/>
    </row>
    <row r="358" spans="1:10" ht="26.25">
      <c r="A358" s="4">
        <v>354</v>
      </c>
      <c r="B358" s="4" t="str">
        <f>T("02270057164")</f>
        <v>02270057164</v>
      </c>
      <c r="C358" s="4" t="str">
        <f>T("19782713047131349")</f>
        <v>19782713047131349</v>
      </c>
      <c r="D358" s="4" t="s">
        <v>500</v>
      </c>
      <c r="E358" s="4" t="s">
        <v>1443</v>
      </c>
      <c r="F358" s="4" t="s">
        <v>335</v>
      </c>
      <c r="G358" s="4">
        <v>5</v>
      </c>
      <c r="H358" s="4" t="s">
        <v>12</v>
      </c>
      <c r="I358" s="4">
        <v>5554</v>
      </c>
      <c r="J358" s="3"/>
    </row>
    <row r="359" spans="1:10" ht="26.25">
      <c r="A359" s="4">
        <v>355</v>
      </c>
      <c r="B359" s="4" t="str">
        <f>T("02270057165")</f>
        <v>02270057165</v>
      </c>
      <c r="C359" s="4" t="str">
        <f>T("19652713047132203")</f>
        <v>19652713047132203</v>
      </c>
      <c r="D359" s="4" t="s">
        <v>1444</v>
      </c>
      <c r="E359" s="4" t="s">
        <v>1445</v>
      </c>
      <c r="F359" s="4" t="s">
        <v>1446</v>
      </c>
      <c r="G359" s="4">
        <v>5</v>
      </c>
      <c r="H359" s="4" t="s">
        <v>12</v>
      </c>
      <c r="I359" s="4">
        <v>5555</v>
      </c>
      <c r="J359" s="3"/>
    </row>
    <row r="360" spans="1:10" ht="26.25">
      <c r="A360" s="4">
        <v>356</v>
      </c>
      <c r="B360" s="4" t="str">
        <f>T("02270057166")</f>
        <v>02270057166</v>
      </c>
      <c r="C360" s="4" t="str">
        <f>T("19662713047132281")</f>
        <v>19662713047132281</v>
      </c>
      <c r="D360" s="4" t="s">
        <v>285</v>
      </c>
      <c r="E360" s="4" t="s">
        <v>1447</v>
      </c>
      <c r="F360" s="4" t="s">
        <v>1448</v>
      </c>
      <c r="G360" s="4">
        <v>5</v>
      </c>
      <c r="H360" s="4" t="s">
        <v>12</v>
      </c>
      <c r="I360" s="4">
        <v>5556</v>
      </c>
      <c r="J360" s="3"/>
    </row>
    <row r="361" spans="1:10" ht="26.25">
      <c r="A361" s="4">
        <v>357</v>
      </c>
      <c r="B361" s="4" t="str">
        <f>T("02270057167")</f>
        <v>02270057167</v>
      </c>
      <c r="C361" s="4" t="str">
        <f>T("19732713047132266")</f>
        <v>19732713047132266</v>
      </c>
      <c r="D361" s="4" t="s">
        <v>1449</v>
      </c>
      <c r="E361" s="4" t="s">
        <v>1450</v>
      </c>
      <c r="F361" s="4" t="s">
        <v>1451</v>
      </c>
      <c r="G361" s="4">
        <v>5</v>
      </c>
      <c r="H361" s="4" t="s">
        <v>12</v>
      </c>
      <c r="I361" s="4">
        <v>5557</v>
      </c>
      <c r="J361" s="3"/>
    </row>
    <row r="362" spans="1:10" ht="26.25">
      <c r="A362" s="4">
        <v>358</v>
      </c>
      <c r="B362" s="4" t="str">
        <f>T("02270057168")</f>
        <v>02270057168</v>
      </c>
      <c r="C362" s="4" t="str">
        <f>T("19652713047132206")</f>
        <v>19652713047132206</v>
      </c>
      <c r="D362" s="4" t="s">
        <v>1430</v>
      </c>
      <c r="E362" s="4" t="s">
        <v>1452</v>
      </c>
      <c r="F362" s="4" t="s">
        <v>1453</v>
      </c>
      <c r="G362" s="4">
        <v>5</v>
      </c>
      <c r="H362" s="4" t="s">
        <v>12</v>
      </c>
      <c r="I362" s="4">
        <v>5558</v>
      </c>
      <c r="J362" s="3"/>
    </row>
    <row r="363" spans="1:10" ht="26.25">
      <c r="A363" s="4">
        <v>359</v>
      </c>
      <c r="B363" s="4" t="str">
        <f>T("02270057169")</f>
        <v>02270057169</v>
      </c>
      <c r="C363" s="4" t="str">
        <f>T("19662713047132428")</f>
        <v>19662713047132428</v>
      </c>
      <c r="D363" s="4" t="s">
        <v>1454</v>
      </c>
      <c r="E363" s="4" t="s">
        <v>1455</v>
      </c>
      <c r="F363" s="4" t="s">
        <v>442</v>
      </c>
      <c r="G363" s="4">
        <v>5</v>
      </c>
      <c r="H363" s="4" t="s">
        <v>12</v>
      </c>
      <c r="I363" s="4">
        <v>5559</v>
      </c>
      <c r="J363" s="3"/>
    </row>
    <row r="364" spans="1:10" ht="26.25">
      <c r="A364" s="4">
        <v>360</v>
      </c>
      <c r="B364" s="4" t="str">
        <f>T("02270057171")</f>
        <v>02270057171</v>
      </c>
      <c r="C364" s="4" t="str">
        <f>T("19722713047131497")</f>
        <v>19722713047131497</v>
      </c>
      <c r="D364" s="4" t="s">
        <v>1456</v>
      </c>
      <c r="E364" s="4" t="s">
        <v>1457</v>
      </c>
      <c r="F364" s="4" t="s">
        <v>1458</v>
      </c>
      <c r="G364" s="4">
        <v>5</v>
      </c>
      <c r="H364" s="4" t="s">
        <v>12</v>
      </c>
      <c r="I364" s="4">
        <v>5561</v>
      </c>
      <c r="J364" s="3"/>
    </row>
    <row r="365" spans="1:10" ht="26.25">
      <c r="A365" s="4">
        <v>361</v>
      </c>
      <c r="B365" s="4" t="str">
        <f>T("02270057172")</f>
        <v>02270057172</v>
      </c>
      <c r="C365" s="4" t="str">
        <f>T("19822713047132723")</f>
        <v>19822713047132723</v>
      </c>
      <c r="D365" s="4" t="s">
        <v>1459</v>
      </c>
      <c r="E365" s="4" t="s">
        <v>1211</v>
      </c>
      <c r="F365" s="4" t="s">
        <v>1460</v>
      </c>
      <c r="G365" s="4">
        <v>5</v>
      </c>
      <c r="H365" s="4" t="s">
        <v>12</v>
      </c>
      <c r="I365" s="4">
        <v>5562</v>
      </c>
      <c r="J365" s="3"/>
    </row>
    <row r="366" spans="1:10" ht="26.25">
      <c r="A366" s="4">
        <v>362</v>
      </c>
      <c r="B366" s="4" t="str">
        <f>T("02270057173")</f>
        <v>02270057173</v>
      </c>
      <c r="C366" s="4" t="str">
        <f>T("19602713047131234")</f>
        <v>19602713047131234</v>
      </c>
      <c r="D366" s="4" t="s">
        <v>1238</v>
      </c>
      <c r="E366" s="4" t="s">
        <v>952</v>
      </c>
      <c r="F366" s="4" t="s">
        <v>952</v>
      </c>
      <c r="G366" s="4">
        <v>5</v>
      </c>
      <c r="H366" s="4" t="s">
        <v>12</v>
      </c>
      <c r="I366" s="4">
        <v>5563</v>
      </c>
      <c r="J366" s="3"/>
    </row>
    <row r="367" spans="1:10" ht="26.25">
      <c r="A367" s="4">
        <v>363</v>
      </c>
      <c r="B367" s="4" t="str">
        <f>T("02270057174")</f>
        <v>02270057174</v>
      </c>
      <c r="C367" s="4" t="str">
        <f>T("19792713047131257")</f>
        <v>19792713047131257</v>
      </c>
      <c r="D367" s="4" t="s">
        <v>1461</v>
      </c>
      <c r="E367" s="4" t="s">
        <v>1095</v>
      </c>
      <c r="F367" s="4" t="s">
        <v>1231</v>
      </c>
      <c r="G367" s="4">
        <v>5</v>
      </c>
      <c r="H367" s="4" t="s">
        <v>12</v>
      </c>
      <c r="I367" s="4">
        <v>5564</v>
      </c>
      <c r="J367" s="3"/>
    </row>
    <row r="368" spans="1:10" ht="26.25">
      <c r="A368" s="4">
        <v>364</v>
      </c>
      <c r="B368" s="4" t="str">
        <f>T("02270057175")</f>
        <v>02270057175</v>
      </c>
      <c r="C368" s="4" t="str">
        <f>T("19672713047131832")</f>
        <v>19672713047131832</v>
      </c>
      <c r="D368" s="4" t="s">
        <v>1462</v>
      </c>
      <c r="E368" s="4" t="s">
        <v>1099</v>
      </c>
      <c r="F368" s="4" t="s">
        <v>1463</v>
      </c>
      <c r="G368" s="4">
        <v>5</v>
      </c>
      <c r="H368" s="4" t="s">
        <v>12</v>
      </c>
      <c r="I368" s="4">
        <v>5565</v>
      </c>
      <c r="J368" s="3"/>
    </row>
    <row r="369" spans="1:10" ht="26.25">
      <c r="A369" s="4">
        <v>365</v>
      </c>
      <c r="B369" s="4" t="str">
        <f>T("02270057176")</f>
        <v>02270057176</v>
      </c>
      <c r="C369" s="4" t="str">
        <f>T("19752713047131959")</f>
        <v>19752713047131959</v>
      </c>
      <c r="D369" s="4" t="s">
        <v>1464</v>
      </c>
      <c r="E369" s="4" t="s">
        <v>1465</v>
      </c>
      <c r="F369" s="4" t="s">
        <v>1466</v>
      </c>
      <c r="G369" s="4">
        <v>5</v>
      </c>
      <c r="H369" s="4" t="s">
        <v>12</v>
      </c>
      <c r="I369" s="4">
        <v>5566</v>
      </c>
      <c r="J369" s="3"/>
    </row>
    <row r="370" spans="1:10" ht="26.25">
      <c r="A370" s="4">
        <v>366</v>
      </c>
      <c r="B370" s="4" t="str">
        <f>T("02270057177")</f>
        <v>02270057177</v>
      </c>
      <c r="C370" s="4" t="str">
        <f>T("19672713047132949")</f>
        <v>19672713047132949</v>
      </c>
      <c r="D370" s="4" t="s">
        <v>1467</v>
      </c>
      <c r="E370" s="4" t="s">
        <v>1468</v>
      </c>
      <c r="F370" s="4" t="s">
        <v>1469</v>
      </c>
      <c r="G370" s="4">
        <v>5</v>
      </c>
      <c r="H370" s="4" t="s">
        <v>12</v>
      </c>
      <c r="I370" s="4">
        <v>5567</v>
      </c>
      <c r="J370" s="3"/>
    </row>
    <row r="371" spans="1:10" ht="26.25">
      <c r="A371" s="4">
        <v>367</v>
      </c>
      <c r="B371" s="4" t="str">
        <f>T("02270057178")</f>
        <v>02270057178</v>
      </c>
      <c r="C371" s="4" t="str">
        <f>T("19622713047131941")</f>
        <v>19622713047131941</v>
      </c>
      <c r="D371" s="4" t="s">
        <v>1470</v>
      </c>
      <c r="E371" s="4" t="s">
        <v>1471</v>
      </c>
      <c r="F371" s="4" t="s">
        <v>1472</v>
      </c>
      <c r="G371" s="4">
        <v>5</v>
      </c>
      <c r="H371" s="4" t="s">
        <v>12</v>
      </c>
      <c r="I371" s="4">
        <v>5568</v>
      </c>
      <c r="J371" s="3"/>
    </row>
    <row r="372" spans="1:10" ht="26.25">
      <c r="A372" s="4">
        <v>368</v>
      </c>
      <c r="B372" s="4" t="str">
        <f>T("02270057179")</f>
        <v>02270057179</v>
      </c>
      <c r="C372" s="4" t="str">
        <f>T("19852713047131939")</f>
        <v>19852713047131939</v>
      </c>
      <c r="D372" s="4" t="s">
        <v>1473</v>
      </c>
      <c r="E372" s="4" t="s">
        <v>1474</v>
      </c>
      <c r="F372" s="4" t="s">
        <v>1475</v>
      </c>
      <c r="G372" s="4">
        <v>5</v>
      </c>
      <c r="H372" s="4" t="s">
        <v>12</v>
      </c>
      <c r="I372" s="4">
        <v>5569</v>
      </c>
      <c r="J372" s="3"/>
    </row>
    <row r="373" spans="1:10" ht="26.25">
      <c r="A373" s="4">
        <v>369</v>
      </c>
      <c r="B373" s="4" t="str">
        <f>T("02270057180")</f>
        <v>02270057180</v>
      </c>
      <c r="C373" s="4" t="str">
        <f>T("19702713047132766")</f>
        <v>19702713047132766</v>
      </c>
      <c r="D373" s="4" t="s">
        <v>1476</v>
      </c>
      <c r="E373" s="4" t="s">
        <v>1477</v>
      </c>
      <c r="F373" s="4" t="s">
        <v>488</v>
      </c>
      <c r="G373" s="4">
        <v>5</v>
      </c>
      <c r="H373" s="4" t="s">
        <v>12</v>
      </c>
      <c r="I373" s="4">
        <v>5570</v>
      </c>
      <c r="J373" s="3"/>
    </row>
    <row r="374" spans="1:10" ht="26.25">
      <c r="A374" s="4">
        <v>370</v>
      </c>
      <c r="B374" s="4" t="str">
        <f>T("02270057181")</f>
        <v>02270057181</v>
      </c>
      <c r="C374" s="4" t="str">
        <f>T("19652713047132803")</f>
        <v>19652713047132803</v>
      </c>
      <c r="D374" s="4" t="s">
        <v>1478</v>
      </c>
      <c r="E374" s="4" t="s">
        <v>1479</v>
      </c>
      <c r="F374" s="4" t="s">
        <v>1480</v>
      </c>
      <c r="G374" s="4">
        <v>5</v>
      </c>
      <c r="H374" s="4" t="s">
        <v>12</v>
      </c>
      <c r="I374" s="4">
        <v>5571</v>
      </c>
      <c r="J374" s="3"/>
    </row>
    <row r="375" spans="1:10" ht="26.25">
      <c r="A375" s="4">
        <v>371</v>
      </c>
      <c r="B375" s="4" t="str">
        <f>T("02270057182")</f>
        <v>02270057182</v>
      </c>
      <c r="C375" s="4" t="str">
        <f>T("19622713047130076")</f>
        <v>19622713047130076</v>
      </c>
      <c r="D375" s="4" t="s">
        <v>1481</v>
      </c>
      <c r="E375" s="4" t="s">
        <v>1180</v>
      </c>
      <c r="F375" s="4" t="s">
        <v>1482</v>
      </c>
      <c r="G375" s="4">
        <v>5</v>
      </c>
      <c r="H375" s="4" t="s">
        <v>12</v>
      </c>
      <c r="I375" s="4">
        <v>5572</v>
      </c>
      <c r="J375" s="3"/>
    </row>
    <row r="376" spans="1:10" ht="26.25">
      <c r="A376" s="4">
        <v>372</v>
      </c>
      <c r="B376" s="4" t="str">
        <f>T("02270057183")</f>
        <v>02270057183</v>
      </c>
      <c r="C376" s="4" t="str">
        <f>T("19642713047134232")</f>
        <v>19642713047134232</v>
      </c>
      <c r="D376" s="4" t="s">
        <v>1483</v>
      </c>
      <c r="E376" s="4" t="s">
        <v>1484</v>
      </c>
      <c r="F376" s="4" t="s">
        <v>1485</v>
      </c>
      <c r="G376" s="4">
        <v>5</v>
      </c>
      <c r="H376" s="4" t="s">
        <v>12</v>
      </c>
      <c r="I376" s="4">
        <v>5573</v>
      </c>
      <c r="J376" s="3"/>
    </row>
    <row r="377" spans="1:10" ht="26.25">
      <c r="A377" s="4">
        <v>373</v>
      </c>
      <c r="B377" s="4" t="str">
        <f>T("02270057184")</f>
        <v>02270057184</v>
      </c>
      <c r="C377" s="4" t="str">
        <f>T("19752713047132699")</f>
        <v>19752713047132699</v>
      </c>
      <c r="D377" s="4" t="s">
        <v>514</v>
      </c>
      <c r="E377" s="4" t="s">
        <v>1486</v>
      </c>
      <c r="F377" s="4" t="s">
        <v>1487</v>
      </c>
      <c r="G377" s="4">
        <v>5</v>
      </c>
      <c r="H377" s="4" t="s">
        <v>12</v>
      </c>
      <c r="I377" s="4">
        <v>5574</v>
      </c>
      <c r="J377" s="3"/>
    </row>
    <row r="378" spans="1:10" ht="26.25">
      <c r="A378" s="4">
        <v>374</v>
      </c>
      <c r="B378" s="4" t="str">
        <f>T("02270057185")</f>
        <v>02270057185</v>
      </c>
      <c r="C378" s="4" t="str">
        <f>T("19802713047132800")</f>
        <v>19802713047132800</v>
      </c>
      <c r="D378" s="4" t="s">
        <v>1321</v>
      </c>
      <c r="E378" s="4" t="s">
        <v>1488</v>
      </c>
      <c r="F378" s="4" t="s">
        <v>1489</v>
      </c>
      <c r="G378" s="4">
        <v>5</v>
      </c>
      <c r="H378" s="4" t="s">
        <v>12</v>
      </c>
      <c r="I378" s="4">
        <v>5575</v>
      </c>
      <c r="J378" s="3"/>
    </row>
    <row r="379" spans="1:10" ht="26.25">
      <c r="A379" s="4">
        <v>375</v>
      </c>
      <c r="B379" s="4" t="str">
        <f>T("02270057186")</f>
        <v>02270057186</v>
      </c>
      <c r="C379" s="4" t="str">
        <f>T("19642713047132950")</f>
        <v>19642713047132950</v>
      </c>
      <c r="D379" s="4" t="s">
        <v>1490</v>
      </c>
      <c r="E379" s="4" t="s">
        <v>1491</v>
      </c>
      <c r="F379" s="4" t="s">
        <v>1492</v>
      </c>
      <c r="G379" s="4">
        <v>5</v>
      </c>
      <c r="H379" s="4" t="s">
        <v>12</v>
      </c>
      <c r="I379" s="4">
        <v>5576</v>
      </c>
      <c r="J379" s="3"/>
    </row>
    <row r="380" spans="1:10" ht="26.25">
      <c r="A380" s="4">
        <v>376</v>
      </c>
      <c r="B380" s="4" t="str">
        <f>T("02270057187")</f>
        <v>02270057187</v>
      </c>
      <c r="C380" s="4" t="str">
        <f>T("19782713047131948")</f>
        <v>19782713047131948</v>
      </c>
      <c r="D380" s="4" t="s">
        <v>1493</v>
      </c>
      <c r="E380" s="4" t="s">
        <v>1494</v>
      </c>
      <c r="F380" s="4" t="s">
        <v>1495</v>
      </c>
      <c r="G380" s="4">
        <v>5</v>
      </c>
      <c r="H380" s="4" t="s">
        <v>12</v>
      </c>
      <c r="I380" s="4">
        <v>5577</v>
      </c>
      <c r="J380" s="3"/>
    </row>
    <row r="381" spans="1:10" ht="26.25">
      <c r="A381" s="4">
        <v>377</v>
      </c>
      <c r="B381" s="4" t="str">
        <f>T("02270057188")</f>
        <v>02270057188</v>
      </c>
      <c r="C381" s="4" t="str">
        <f>T("19622713047132945")</f>
        <v>19622713047132945</v>
      </c>
      <c r="D381" s="4" t="s">
        <v>1496</v>
      </c>
      <c r="E381" s="4" t="s">
        <v>1497</v>
      </c>
      <c r="F381" s="4" t="s">
        <v>1498</v>
      </c>
      <c r="G381" s="4">
        <v>5</v>
      </c>
      <c r="H381" s="4" t="s">
        <v>12</v>
      </c>
      <c r="I381" s="4">
        <v>5578</v>
      </c>
      <c r="J381" s="3"/>
    </row>
    <row r="382" spans="1:10" ht="26.25">
      <c r="A382" s="4">
        <v>378</v>
      </c>
      <c r="B382" s="4" t="str">
        <f>T("02270057189")</f>
        <v>02270057189</v>
      </c>
      <c r="C382" s="4" t="str">
        <f>T("19752713047132696")</f>
        <v>19752713047132696</v>
      </c>
      <c r="D382" s="4" t="s">
        <v>747</v>
      </c>
      <c r="E382" s="4" t="s">
        <v>1499</v>
      </c>
      <c r="F382" s="4" t="s">
        <v>332</v>
      </c>
      <c r="G382" s="4">
        <v>5</v>
      </c>
      <c r="H382" s="4" t="s">
        <v>12</v>
      </c>
      <c r="I382" s="4">
        <v>5579</v>
      </c>
      <c r="J382" s="3"/>
    </row>
    <row r="383" spans="1:10" ht="26.25">
      <c r="A383" s="4">
        <v>379</v>
      </c>
      <c r="B383" s="4" t="str">
        <f>T("02270057190")</f>
        <v>02270057190</v>
      </c>
      <c r="C383" s="4" t="str">
        <f>T("19772713047131494")</f>
        <v>19772713047131494</v>
      </c>
      <c r="D383" s="4" t="s">
        <v>1500</v>
      </c>
      <c r="E383" s="4" t="s">
        <v>1320</v>
      </c>
      <c r="F383" s="4" t="s">
        <v>1501</v>
      </c>
      <c r="G383" s="4">
        <v>5</v>
      </c>
      <c r="H383" s="4" t="s">
        <v>12</v>
      </c>
      <c r="I383" s="4">
        <v>5580</v>
      </c>
      <c r="J383" s="3"/>
    </row>
    <row r="384" spans="1:10" ht="26.25">
      <c r="A384" s="4">
        <v>380</v>
      </c>
      <c r="B384" s="4" t="str">
        <f>T("02270057191")</f>
        <v>02270057191</v>
      </c>
      <c r="C384" s="4" t="str">
        <f>T("19772713047130234")</f>
        <v>19772713047130234</v>
      </c>
      <c r="D384" s="4" t="s">
        <v>1502</v>
      </c>
      <c r="E384" s="4" t="s">
        <v>1503</v>
      </c>
      <c r="F384" s="4" t="s">
        <v>1504</v>
      </c>
      <c r="G384" s="4">
        <v>5</v>
      </c>
      <c r="H384" s="4" t="s">
        <v>12</v>
      </c>
      <c r="I384" s="4">
        <v>5581</v>
      </c>
      <c r="J384" s="3"/>
    </row>
    <row r="385" spans="1:10" ht="26.25">
      <c r="A385" s="4">
        <v>381</v>
      </c>
      <c r="B385" s="4" t="str">
        <f>T("02270057192")</f>
        <v>02270057192</v>
      </c>
      <c r="C385" s="4" t="str">
        <f>T("19752713047132946")</f>
        <v>19752713047132946</v>
      </c>
      <c r="D385" s="4" t="s">
        <v>1505</v>
      </c>
      <c r="E385" s="4" t="s">
        <v>1506</v>
      </c>
      <c r="F385" s="4" t="s">
        <v>1507</v>
      </c>
      <c r="G385" s="4">
        <v>5</v>
      </c>
      <c r="H385" s="4" t="s">
        <v>12</v>
      </c>
      <c r="I385" s="4">
        <v>5582</v>
      </c>
      <c r="J385" s="3"/>
    </row>
    <row r="386" spans="1:10" ht="26.25">
      <c r="A386" s="4">
        <v>382</v>
      </c>
      <c r="B386" s="4" t="str">
        <f>T("02270057193")</f>
        <v>02270057193</v>
      </c>
      <c r="C386" s="4" t="str">
        <f>T("19712713047132513")</f>
        <v>19712713047132513</v>
      </c>
      <c r="D386" s="4" t="s">
        <v>1508</v>
      </c>
      <c r="E386" s="4" t="s">
        <v>226</v>
      </c>
      <c r="F386" s="4" t="s">
        <v>1509</v>
      </c>
      <c r="G386" s="4">
        <v>5</v>
      </c>
      <c r="H386" s="4" t="s">
        <v>12</v>
      </c>
      <c r="I386" s="4">
        <v>5583</v>
      </c>
      <c r="J386" s="3"/>
    </row>
    <row r="387" spans="1:10" ht="26.25">
      <c r="A387" s="4">
        <v>383</v>
      </c>
      <c r="B387" s="4" t="str">
        <f>T("02270057194")</f>
        <v>02270057194</v>
      </c>
      <c r="C387" s="4" t="str">
        <f>T("19702713047132568")</f>
        <v>19702713047132568</v>
      </c>
      <c r="D387" s="4" t="s">
        <v>1510</v>
      </c>
      <c r="E387" s="4" t="s">
        <v>1511</v>
      </c>
      <c r="F387" s="4" t="s">
        <v>1512</v>
      </c>
      <c r="G387" s="4">
        <v>5</v>
      </c>
      <c r="H387" s="4" t="s">
        <v>12</v>
      </c>
      <c r="I387" s="4">
        <v>5584</v>
      </c>
      <c r="J387" s="3"/>
    </row>
    <row r="388" spans="1:10" ht="26.25">
      <c r="A388" s="4">
        <v>384</v>
      </c>
      <c r="B388" s="4" t="str">
        <f>T("02270057195")</f>
        <v>02270057195</v>
      </c>
      <c r="C388" s="4" t="str">
        <f>T("19652713047132585")</f>
        <v>19652713047132585</v>
      </c>
      <c r="D388" s="4" t="s">
        <v>1513</v>
      </c>
      <c r="E388" s="4" t="s">
        <v>1514</v>
      </c>
      <c r="F388" s="4" t="s">
        <v>427</v>
      </c>
      <c r="G388" s="4">
        <v>5</v>
      </c>
      <c r="H388" s="4" t="s">
        <v>12</v>
      </c>
      <c r="I388" s="4">
        <v>5585</v>
      </c>
      <c r="J388" s="3"/>
    </row>
    <row r="389" spans="1:10" ht="26.25">
      <c r="A389" s="4">
        <v>385</v>
      </c>
      <c r="B389" s="4" t="str">
        <f>T("02270057196")</f>
        <v>02270057196</v>
      </c>
      <c r="C389" s="4" t="str">
        <f>T("19737328504127271")</f>
        <v>19737328504127271</v>
      </c>
      <c r="D389" s="4" t="s">
        <v>1515</v>
      </c>
      <c r="E389" s="4" t="s">
        <v>1516</v>
      </c>
      <c r="F389" s="4" t="s">
        <v>1517</v>
      </c>
      <c r="G389" s="4">
        <v>5</v>
      </c>
      <c r="H389" s="4" t="s">
        <v>12</v>
      </c>
      <c r="I389" s="4">
        <v>5586</v>
      </c>
      <c r="J389" s="3"/>
    </row>
    <row r="390" spans="1:10" ht="26.25">
      <c r="A390" s="4">
        <v>386</v>
      </c>
      <c r="B390" s="4" t="str">
        <f>T("02270057197")</f>
        <v>02270057197</v>
      </c>
      <c r="C390" s="4" t="str">
        <f>T("19652713047132673")</f>
        <v>19652713047132673</v>
      </c>
      <c r="D390" s="4" t="s">
        <v>1518</v>
      </c>
      <c r="E390" s="4" t="s">
        <v>670</v>
      </c>
      <c r="F390" s="4" t="s">
        <v>1519</v>
      </c>
      <c r="G390" s="4">
        <v>5</v>
      </c>
      <c r="H390" s="4" t="s">
        <v>1520</v>
      </c>
      <c r="I390" s="4">
        <v>5587</v>
      </c>
      <c r="J390" s="3"/>
    </row>
    <row r="391" spans="1:10" ht="26.25">
      <c r="A391" s="4">
        <v>387</v>
      </c>
      <c r="B391" s="4" t="str">
        <f>T("02270057198")</f>
        <v>02270057198</v>
      </c>
      <c r="C391" s="4" t="str">
        <f>T("19662713047132527")</f>
        <v>19662713047132527</v>
      </c>
      <c r="D391" s="4" t="s">
        <v>747</v>
      </c>
      <c r="E391" s="4" t="s">
        <v>1521</v>
      </c>
      <c r="F391" s="4" t="s">
        <v>118</v>
      </c>
      <c r="G391" s="4">
        <v>5</v>
      </c>
      <c r="H391" s="4" t="s">
        <v>12</v>
      </c>
      <c r="I391" s="4">
        <v>5588</v>
      </c>
      <c r="J391" s="3"/>
    </row>
    <row r="392" spans="1:10" ht="26.25">
      <c r="A392" s="4">
        <v>388</v>
      </c>
      <c r="B392" s="4" t="str">
        <f>T("02270057199")</f>
        <v>02270057199</v>
      </c>
      <c r="C392" s="4" t="str">
        <f>T("19672713047132057")</f>
        <v>19672713047132057</v>
      </c>
      <c r="D392" s="4" t="s">
        <v>95</v>
      </c>
      <c r="E392" s="4" t="s">
        <v>1522</v>
      </c>
      <c r="F392" s="4" t="s">
        <v>1523</v>
      </c>
      <c r="G392" s="4">
        <v>5</v>
      </c>
      <c r="H392" s="4" t="s">
        <v>12</v>
      </c>
      <c r="I392" s="4">
        <v>5589</v>
      </c>
      <c r="J392" s="3"/>
    </row>
    <row r="393" spans="1:10" ht="26.25">
      <c r="A393" s="4">
        <v>389</v>
      </c>
      <c r="B393" s="4" t="str">
        <f>T("02270057200")</f>
        <v>02270057200</v>
      </c>
      <c r="C393" s="4" t="str">
        <f>T("19836715879309306")</f>
        <v>19836715879309306</v>
      </c>
      <c r="D393" s="4" t="s">
        <v>1524</v>
      </c>
      <c r="E393" s="4" t="s">
        <v>1525</v>
      </c>
      <c r="F393" s="4" t="s">
        <v>1526</v>
      </c>
      <c r="G393" s="4">
        <v>5</v>
      </c>
      <c r="H393" s="4" t="s">
        <v>12</v>
      </c>
      <c r="I393" s="4">
        <v>5590</v>
      </c>
      <c r="J393" s="3"/>
    </row>
    <row r="394" spans="1:10" ht="26.25">
      <c r="A394" s="4">
        <v>390</v>
      </c>
      <c r="B394" s="4" t="str">
        <f>T("02270057201")</f>
        <v>02270057201</v>
      </c>
      <c r="C394" s="4" t="str">
        <f>T("19552713047132600")</f>
        <v>19552713047132600</v>
      </c>
      <c r="D394" s="4" t="s">
        <v>1430</v>
      </c>
      <c r="E394" s="4" t="s">
        <v>1527</v>
      </c>
      <c r="F394" s="4" t="s">
        <v>597</v>
      </c>
      <c r="G394" s="4">
        <v>5</v>
      </c>
      <c r="H394" s="4" t="s">
        <v>12</v>
      </c>
      <c r="I394" s="4">
        <v>5591</v>
      </c>
      <c r="J394" s="3"/>
    </row>
    <row r="395" spans="1:10" ht="26.25">
      <c r="A395" s="4">
        <v>391</v>
      </c>
      <c r="B395" s="4" t="str">
        <f>T("02270057202")</f>
        <v>02270057202</v>
      </c>
      <c r="C395" s="4" t="str">
        <f>T("19892713047132366")</f>
        <v>19892713047132366</v>
      </c>
      <c r="D395" s="4" t="s">
        <v>1528</v>
      </c>
      <c r="E395" s="4" t="s">
        <v>1529</v>
      </c>
      <c r="F395" s="4" t="s">
        <v>1530</v>
      </c>
      <c r="G395" s="4">
        <v>5</v>
      </c>
      <c r="H395" s="4" t="s">
        <v>12</v>
      </c>
      <c r="I395" s="4">
        <v>5592</v>
      </c>
      <c r="J395" s="3"/>
    </row>
    <row r="396" spans="1:10">
      <c r="A396" s="4">
        <v>392</v>
      </c>
      <c r="B396" s="4" t="str">
        <f>T("02270057203")</f>
        <v>02270057203</v>
      </c>
      <c r="C396" s="4" t="str">
        <f>T("3312657129")</f>
        <v>3312657129</v>
      </c>
      <c r="D396" s="4" t="s">
        <v>1531</v>
      </c>
      <c r="E396" s="4" t="s">
        <v>1532</v>
      </c>
      <c r="F396" s="4" t="s">
        <v>1303</v>
      </c>
      <c r="G396" s="4">
        <v>5</v>
      </c>
      <c r="H396" s="4" t="s">
        <v>12</v>
      </c>
      <c r="I396" s="4">
        <v>5593</v>
      </c>
      <c r="J396" s="3"/>
    </row>
    <row r="397" spans="1:10" ht="26.25">
      <c r="A397" s="4">
        <v>393</v>
      </c>
      <c r="B397" s="4" t="str">
        <f>T("02270057204")</f>
        <v>02270057204</v>
      </c>
      <c r="C397" s="4" t="str">
        <f>T("19642713047131597")</f>
        <v>19642713047131597</v>
      </c>
      <c r="D397" s="4" t="s">
        <v>1533</v>
      </c>
      <c r="E397" s="4" t="s">
        <v>1534</v>
      </c>
      <c r="F397" s="4" t="s">
        <v>1535</v>
      </c>
      <c r="G397" s="4">
        <v>5</v>
      </c>
      <c r="H397" s="4" t="s">
        <v>1536</v>
      </c>
      <c r="I397" s="4">
        <v>5594</v>
      </c>
      <c r="J397" s="3"/>
    </row>
    <row r="398" spans="1:10" ht="26.25">
      <c r="A398" s="4">
        <v>394</v>
      </c>
      <c r="B398" s="4" t="str">
        <f>T("02270020904")</f>
        <v>02270020904</v>
      </c>
      <c r="C398" s="4" t="str">
        <f>T("19542713047133726")</f>
        <v>19542713047133726</v>
      </c>
      <c r="D398" s="4" t="s">
        <v>372</v>
      </c>
      <c r="E398" s="4" t="s">
        <v>373</v>
      </c>
      <c r="F398" s="4" t="s">
        <v>374</v>
      </c>
      <c r="G398" s="4">
        <v>6</v>
      </c>
      <c r="H398" s="4" t="s">
        <v>375</v>
      </c>
      <c r="I398" s="4">
        <v>117</v>
      </c>
      <c r="J398" s="3"/>
    </row>
    <row r="399" spans="1:10" ht="26.25">
      <c r="A399" s="4">
        <v>395</v>
      </c>
      <c r="B399" s="4" t="str">
        <f>T("02270020907")</f>
        <v>02270020907</v>
      </c>
      <c r="C399" s="4" t="str">
        <f>T("19592713047141759")</f>
        <v>19592713047141759</v>
      </c>
      <c r="D399" s="4" t="s">
        <v>376</v>
      </c>
      <c r="E399" s="4" t="s">
        <v>377</v>
      </c>
      <c r="F399" s="4" t="s">
        <v>378</v>
      </c>
      <c r="G399" s="4">
        <v>6</v>
      </c>
      <c r="H399" s="4" t="s">
        <v>375</v>
      </c>
      <c r="I399" s="4">
        <v>635</v>
      </c>
      <c r="J399" s="3"/>
    </row>
    <row r="400" spans="1:10" ht="26.25">
      <c r="A400" s="4">
        <v>396</v>
      </c>
      <c r="B400" s="4" t="str">
        <f>T("02270020908")</f>
        <v>02270020908</v>
      </c>
      <c r="C400" s="4" t="str">
        <f>T("19522713047134800")</f>
        <v>19522713047134800</v>
      </c>
      <c r="D400" s="4" t="s">
        <v>379</v>
      </c>
      <c r="E400" s="4" t="s">
        <v>380</v>
      </c>
      <c r="F400" s="4" t="s">
        <v>381</v>
      </c>
      <c r="G400" s="4">
        <v>6</v>
      </c>
      <c r="H400" s="4" t="s">
        <v>382</v>
      </c>
      <c r="I400" s="4">
        <v>2726</v>
      </c>
      <c r="J400" s="3"/>
    </row>
    <row r="401" spans="1:10" ht="26.25">
      <c r="A401" s="4">
        <v>397</v>
      </c>
      <c r="B401" s="4" t="str">
        <f>T("02270020909")</f>
        <v>02270020909</v>
      </c>
      <c r="C401" s="4" t="str">
        <f>T("19452713047134782")</f>
        <v>19452713047134782</v>
      </c>
      <c r="D401" s="4" t="s">
        <v>383</v>
      </c>
      <c r="E401" s="4" t="s">
        <v>384</v>
      </c>
      <c r="F401" s="4" t="s">
        <v>385</v>
      </c>
      <c r="G401" s="4">
        <v>6</v>
      </c>
      <c r="H401" s="4" t="s">
        <v>386</v>
      </c>
      <c r="I401" s="4">
        <v>3509</v>
      </c>
      <c r="J401" s="3"/>
    </row>
    <row r="402" spans="1:10" ht="26.25">
      <c r="A402" s="4">
        <v>398</v>
      </c>
      <c r="B402" s="4" t="str">
        <f>T("02270020912")</f>
        <v>02270020912</v>
      </c>
      <c r="C402" s="4" t="str">
        <f>T("19652713047142129")</f>
        <v>19652713047142129</v>
      </c>
      <c r="D402" s="4" t="s">
        <v>387</v>
      </c>
      <c r="E402" s="4" t="s">
        <v>388</v>
      </c>
      <c r="F402" s="4" t="s">
        <v>389</v>
      </c>
      <c r="G402" s="4">
        <v>6</v>
      </c>
      <c r="H402" s="4" t="s">
        <v>375</v>
      </c>
      <c r="I402" s="4">
        <v>860</v>
      </c>
      <c r="J402" s="3"/>
    </row>
    <row r="403" spans="1:10" ht="26.25">
      <c r="A403" s="4">
        <v>399</v>
      </c>
      <c r="B403" s="4" t="str">
        <f>T("02270020914")</f>
        <v>02270020914</v>
      </c>
      <c r="C403" s="4" t="str">
        <f>T("19542713047133591")</f>
        <v>19542713047133591</v>
      </c>
      <c r="D403" s="4" t="s">
        <v>390</v>
      </c>
      <c r="E403" s="4" t="s">
        <v>391</v>
      </c>
      <c r="F403" s="4" t="s">
        <v>392</v>
      </c>
      <c r="G403" s="4">
        <v>6</v>
      </c>
      <c r="H403" s="4" t="s">
        <v>375</v>
      </c>
      <c r="I403" s="4">
        <v>2731</v>
      </c>
      <c r="J403" s="3"/>
    </row>
    <row r="404" spans="1:10" ht="26.25">
      <c r="A404" s="4">
        <v>400</v>
      </c>
      <c r="B404" s="4" t="str">
        <f>T("02270020917")</f>
        <v>02270020917</v>
      </c>
      <c r="C404" s="4" t="str">
        <f>T("19702713047134041")</f>
        <v>19702713047134041</v>
      </c>
      <c r="D404" s="4" t="s">
        <v>393</v>
      </c>
      <c r="E404" s="4" t="s">
        <v>394</v>
      </c>
      <c r="F404" s="4" t="s">
        <v>395</v>
      </c>
      <c r="G404" s="4">
        <v>6</v>
      </c>
      <c r="H404" s="4" t="s">
        <v>375</v>
      </c>
      <c r="I404" s="4">
        <v>3506</v>
      </c>
      <c r="J404" s="3"/>
    </row>
    <row r="405" spans="1:10" ht="26.25">
      <c r="A405" s="4">
        <v>401</v>
      </c>
      <c r="B405" s="4" t="str">
        <f>T("02270020918")</f>
        <v>02270020918</v>
      </c>
      <c r="C405" s="4" t="str">
        <f>T("19602713047133601")</f>
        <v>19602713047133601</v>
      </c>
      <c r="D405" s="4" t="s">
        <v>396</v>
      </c>
      <c r="E405" s="4" t="s">
        <v>397</v>
      </c>
      <c r="F405" s="4" t="s">
        <v>398</v>
      </c>
      <c r="G405" s="4">
        <v>6</v>
      </c>
      <c r="H405" s="4" t="s">
        <v>375</v>
      </c>
      <c r="I405" s="4">
        <v>2702</v>
      </c>
      <c r="J405" s="3"/>
    </row>
    <row r="406" spans="1:10" ht="26.25">
      <c r="A406" s="4">
        <v>402</v>
      </c>
      <c r="B406" s="4" t="str">
        <f>T("02270020921")</f>
        <v>02270020921</v>
      </c>
      <c r="C406" s="4" t="str">
        <f>T("19452713047134828")</f>
        <v>19452713047134828</v>
      </c>
      <c r="D406" s="4" t="s">
        <v>206</v>
      </c>
      <c r="E406" s="4" t="s">
        <v>399</v>
      </c>
      <c r="F406" s="4" t="s">
        <v>400</v>
      </c>
      <c r="G406" s="4">
        <v>6</v>
      </c>
      <c r="H406" s="4" t="s">
        <v>386</v>
      </c>
      <c r="I406" s="4">
        <v>3505</v>
      </c>
      <c r="J406" s="3"/>
    </row>
    <row r="407" spans="1:10" ht="26.25">
      <c r="A407" s="4">
        <v>403</v>
      </c>
      <c r="B407" s="4" t="str">
        <f>T("02270020923")</f>
        <v>02270020923</v>
      </c>
      <c r="C407" s="4" t="str">
        <f>T("19572713047134802")</f>
        <v>19572713047134802</v>
      </c>
      <c r="D407" s="4" t="s">
        <v>401</v>
      </c>
      <c r="E407" s="4" t="s">
        <v>402</v>
      </c>
      <c r="F407" s="4" t="s">
        <v>403</v>
      </c>
      <c r="G407" s="4">
        <v>6</v>
      </c>
      <c r="H407" s="4" t="s">
        <v>386</v>
      </c>
      <c r="I407" s="4">
        <v>3508</v>
      </c>
      <c r="J407" s="3"/>
    </row>
    <row r="408" spans="1:10" ht="26.25">
      <c r="A408" s="4">
        <v>404</v>
      </c>
      <c r="B408" s="4" t="str">
        <f>T("02270020926")</f>
        <v>02270020926</v>
      </c>
      <c r="C408" s="4" t="str">
        <f>T("19472713047133865")</f>
        <v>19472713047133865</v>
      </c>
      <c r="D408" s="4" t="s">
        <v>404</v>
      </c>
      <c r="E408" s="4" t="s">
        <v>405</v>
      </c>
      <c r="F408" s="4" t="s">
        <v>406</v>
      </c>
      <c r="G408" s="4">
        <v>6</v>
      </c>
      <c r="H408" s="4" t="s">
        <v>375</v>
      </c>
      <c r="I408" s="4">
        <v>2853</v>
      </c>
      <c r="J408" s="3"/>
    </row>
    <row r="409" spans="1:10" ht="26.25">
      <c r="A409" s="4">
        <v>405</v>
      </c>
      <c r="B409" s="4" t="str">
        <f>T("02270020932")</f>
        <v>02270020932</v>
      </c>
      <c r="C409" s="4" t="str">
        <f>T("19822713047133496")</f>
        <v>19822713047133496</v>
      </c>
      <c r="D409" s="4" t="s">
        <v>407</v>
      </c>
      <c r="E409" s="4" t="s">
        <v>408</v>
      </c>
      <c r="F409" s="4" t="s">
        <v>409</v>
      </c>
      <c r="G409" s="4">
        <v>6</v>
      </c>
      <c r="H409" s="4" t="s">
        <v>375</v>
      </c>
      <c r="I409" s="4">
        <v>4299</v>
      </c>
      <c r="J409" s="3"/>
    </row>
    <row r="410" spans="1:10" ht="26.25">
      <c r="A410" s="4">
        <v>406</v>
      </c>
      <c r="B410" s="4" t="str">
        <f>T("02270020941")</f>
        <v>02270020941</v>
      </c>
      <c r="C410" s="4" t="str">
        <f>T("19612713047135029")</f>
        <v>19612713047135029</v>
      </c>
      <c r="D410" s="4" t="s">
        <v>410</v>
      </c>
      <c r="E410" s="4" t="s">
        <v>411</v>
      </c>
      <c r="F410" s="4" t="s">
        <v>412</v>
      </c>
      <c r="G410" s="4">
        <v>6</v>
      </c>
      <c r="H410" s="4" t="s">
        <v>386</v>
      </c>
      <c r="I410" s="4">
        <v>4296</v>
      </c>
      <c r="J410" s="3"/>
    </row>
    <row r="411" spans="1:10" ht="26.25">
      <c r="A411" s="4">
        <v>407</v>
      </c>
      <c r="B411" s="4" t="str">
        <f>T("02270020946")</f>
        <v>02270020946</v>
      </c>
      <c r="C411" s="4" t="str">
        <f>T("19542713047135043")</f>
        <v>19542713047135043</v>
      </c>
      <c r="D411" s="4" t="s">
        <v>413</v>
      </c>
      <c r="E411" s="4" t="s">
        <v>414</v>
      </c>
      <c r="F411" s="4" t="s">
        <v>415</v>
      </c>
      <c r="G411" s="4">
        <v>6</v>
      </c>
      <c r="H411" s="4" t="s">
        <v>386</v>
      </c>
      <c r="I411" s="4">
        <v>3843</v>
      </c>
      <c r="J411" s="3"/>
    </row>
    <row r="412" spans="1:10" ht="26.25">
      <c r="A412" s="4">
        <v>408</v>
      </c>
      <c r="B412" s="4" t="str">
        <f>T("02270020950")</f>
        <v>02270020950</v>
      </c>
      <c r="C412" s="4" t="str">
        <f>T("19482713047133056")</f>
        <v>19482713047133056</v>
      </c>
      <c r="D412" s="4" t="s">
        <v>416</v>
      </c>
      <c r="E412" s="4" t="s">
        <v>417</v>
      </c>
      <c r="F412" s="4" t="s">
        <v>418</v>
      </c>
      <c r="G412" s="4">
        <v>6</v>
      </c>
      <c r="H412" s="4" t="s">
        <v>375</v>
      </c>
      <c r="I412" s="4">
        <v>2850</v>
      </c>
      <c r="J412" s="3"/>
    </row>
    <row r="413" spans="1:10" ht="26.25">
      <c r="A413" s="4">
        <v>409</v>
      </c>
      <c r="B413" s="4" t="str">
        <f>T("02270020952")</f>
        <v>02270020952</v>
      </c>
      <c r="C413" s="4" t="str">
        <f>T("19682713047133055")</f>
        <v>19682713047133055</v>
      </c>
      <c r="D413" s="4" t="s">
        <v>419</v>
      </c>
      <c r="E413" s="4" t="s">
        <v>229</v>
      </c>
      <c r="F413" s="4" t="s">
        <v>420</v>
      </c>
      <c r="G413" s="4">
        <v>6</v>
      </c>
      <c r="H413" s="4" t="s">
        <v>375</v>
      </c>
      <c r="I413" s="4">
        <v>4297</v>
      </c>
      <c r="J413" s="3"/>
    </row>
    <row r="414" spans="1:10" ht="26.25">
      <c r="A414" s="4">
        <v>410</v>
      </c>
      <c r="B414" s="4" t="str">
        <f>T("02270020956")</f>
        <v>02270020956</v>
      </c>
      <c r="C414" s="4" t="str">
        <f>T("19472713047134190")</f>
        <v>19472713047134190</v>
      </c>
      <c r="D414" s="4" t="s">
        <v>421</v>
      </c>
      <c r="E414" s="4" t="s">
        <v>422</v>
      </c>
      <c r="F414" s="4" t="s">
        <v>423</v>
      </c>
      <c r="G414" s="4">
        <v>6</v>
      </c>
      <c r="H414" s="4" t="s">
        <v>424</v>
      </c>
      <c r="I414" s="4">
        <v>862</v>
      </c>
      <c r="J414" s="3"/>
    </row>
    <row r="415" spans="1:10" ht="26.25">
      <c r="A415" s="4">
        <v>411</v>
      </c>
      <c r="B415" s="4" t="str">
        <f>T("02270020958")</f>
        <v>02270020958</v>
      </c>
      <c r="C415" s="4" t="str">
        <f>T("19682713047135175")</f>
        <v>19682713047135175</v>
      </c>
      <c r="D415" s="4" t="s">
        <v>425</v>
      </c>
      <c r="E415" s="4" t="s">
        <v>426</v>
      </c>
      <c r="F415" s="4" t="s">
        <v>427</v>
      </c>
      <c r="G415" s="4">
        <v>6</v>
      </c>
      <c r="H415" s="4" t="s">
        <v>386</v>
      </c>
      <c r="I415" s="4">
        <v>1353</v>
      </c>
      <c r="J415" s="3"/>
    </row>
    <row r="416" spans="1:10" ht="26.25">
      <c r="A416" s="4">
        <v>412</v>
      </c>
      <c r="B416" s="4" t="str">
        <f>T("02270020966")</f>
        <v>02270020966</v>
      </c>
      <c r="C416" s="4" t="str">
        <f>T("19602713047135023")</f>
        <v>19602713047135023</v>
      </c>
      <c r="D416" s="4" t="s">
        <v>428</v>
      </c>
      <c r="E416" s="4" t="s">
        <v>429</v>
      </c>
      <c r="F416" s="4" t="s">
        <v>430</v>
      </c>
      <c r="G416" s="4">
        <v>6</v>
      </c>
      <c r="H416" s="4" t="s">
        <v>386</v>
      </c>
      <c r="I416" s="4">
        <v>1695</v>
      </c>
      <c r="J416" s="3"/>
    </row>
    <row r="417" spans="1:10" ht="26.25">
      <c r="A417" s="4">
        <v>413</v>
      </c>
      <c r="B417" s="4" t="str">
        <f>T("02270020969")</f>
        <v>02270020969</v>
      </c>
      <c r="C417" s="4" t="str">
        <f>T("19622713047134210")</f>
        <v>19622713047134210</v>
      </c>
      <c r="D417" s="4" t="s">
        <v>431</v>
      </c>
      <c r="E417" s="4" t="s">
        <v>432</v>
      </c>
      <c r="F417" s="4" t="s">
        <v>433</v>
      </c>
      <c r="G417" s="4">
        <v>6</v>
      </c>
      <c r="H417" s="4" t="s">
        <v>424</v>
      </c>
      <c r="I417" s="4">
        <v>2729</v>
      </c>
      <c r="J417" s="3"/>
    </row>
    <row r="418" spans="1:10" ht="26.25">
      <c r="A418" s="4">
        <v>414</v>
      </c>
      <c r="B418" s="4" t="str">
        <f>T("02270020971")</f>
        <v>02270020971</v>
      </c>
      <c r="C418" s="4" t="str">
        <f>T("19522713047134212")</f>
        <v>19522713047134212</v>
      </c>
      <c r="D418" s="4" t="s">
        <v>434</v>
      </c>
      <c r="E418" s="4" t="s">
        <v>435</v>
      </c>
      <c r="F418" s="4" t="s">
        <v>436</v>
      </c>
      <c r="G418" s="4">
        <v>6</v>
      </c>
      <c r="H418" s="4" t="s">
        <v>424</v>
      </c>
      <c r="I418" s="4">
        <v>120</v>
      </c>
      <c r="J418" s="3"/>
    </row>
    <row r="419" spans="1:10" ht="26.25">
      <c r="A419" s="4">
        <v>415</v>
      </c>
      <c r="B419" s="4" t="str">
        <f>T("02270020976")</f>
        <v>02270020976</v>
      </c>
      <c r="C419" s="4" t="str">
        <f>T("19672713047134574")</f>
        <v>19672713047134574</v>
      </c>
      <c r="D419" s="4" t="s">
        <v>437</v>
      </c>
      <c r="E419" s="4" t="s">
        <v>438</v>
      </c>
      <c r="F419" s="4" t="s">
        <v>439</v>
      </c>
      <c r="G419" s="4">
        <v>6</v>
      </c>
      <c r="H419" s="4" t="s">
        <v>386</v>
      </c>
      <c r="I419" s="4">
        <v>1354</v>
      </c>
      <c r="J419" s="3"/>
    </row>
    <row r="420" spans="1:10" ht="26.25">
      <c r="A420" s="4">
        <v>416</v>
      </c>
      <c r="B420" s="4" t="str">
        <f>T("02270020980")</f>
        <v>02270020980</v>
      </c>
      <c r="C420" s="4" t="str">
        <f>T("19472713047134334")</f>
        <v>19472713047134334</v>
      </c>
      <c r="D420" s="4" t="s">
        <v>440</v>
      </c>
      <c r="E420" s="4" t="s">
        <v>441</v>
      </c>
      <c r="F420" s="4" t="s">
        <v>442</v>
      </c>
      <c r="G420" s="4">
        <v>6</v>
      </c>
      <c r="H420" s="4" t="s">
        <v>386</v>
      </c>
      <c r="I420" s="4">
        <v>2727</v>
      </c>
      <c r="J420" s="3"/>
    </row>
    <row r="421" spans="1:10" ht="26.25">
      <c r="A421" s="4">
        <v>417</v>
      </c>
      <c r="B421" s="4" t="str">
        <f>T("02270020983")</f>
        <v>02270020983</v>
      </c>
      <c r="C421" s="4" t="str">
        <f>T("19472713047132990")</f>
        <v>19472713047132990</v>
      </c>
      <c r="D421" s="4" t="s">
        <v>123</v>
      </c>
      <c r="E421" s="4" t="s">
        <v>443</v>
      </c>
      <c r="F421" s="4" t="s">
        <v>444</v>
      </c>
      <c r="G421" s="4">
        <v>6</v>
      </c>
      <c r="H421" s="4" t="s">
        <v>375</v>
      </c>
      <c r="I421" s="4">
        <v>1355</v>
      </c>
      <c r="J421" s="3"/>
    </row>
    <row r="422" spans="1:10" ht="26.25">
      <c r="A422" s="4">
        <v>418</v>
      </c>
      <c r="B422" s="4" t="str">
        <f>T("02270020990")</f>
        <v>02270020990</v>
      </c>
      <c r="C422" s="4" t="str">
        <f>T("19502713047133630")</f>
        <v>19502713047133630</v>
      </c>
      <c r="D422" s="4" t="s">
        <v>445</v>
      </c>
      <c r="E422" s="4" t="s">
        <v>446</v>
      </c>
      <c r="F422" s="4" t="s">
        <v>447</v>
      </c>
      <c r="G422" s="4">
        <v>6</v>
      </c>
      <c r="H422" s="4" t="s">
        <v>375</v>
      </c>
      <c r="I422" s="4">
        <v>116</v>
      </c>
      <c r="J422" s="3"/>
    </row>
    <row r="423" spans="1:10" ht="26.25">
      <c r="A423" s="4">
        <v>419</v>
      </c>
      <c r="B423" s="4" t="str">
        <f>T("02270020997")</f>
        <v>02270020997</v>
      </c>
      <c r="C423" s="4" t="str">
        <f>T("19612713047133179")</f>
        <v>19612713047133179</v>
      </c>
      <c r="D423" s="4" t="s">
        <v>448</v>
      </c>
      <c r="E423" s="4" t="s">
        <v>449</v>
      </c>
      <c r="F423" s="4" t="s">
        <v>450</v>
      </c>
      <c r="G423" s="4">
        <v>6</v>
      </c>
      <c r="H423" s="4" t="s">
        <v>375</v>
      </c>
      <c r="I423" s="4">
        <v>3853</v>
      </c>
      <c r="J423" s="3"/>
    </row>
    <row r="424" spans="1:10" ht="26.25">
      <c r="A424" s="4">
        <v>420</v>
      </c>
      <c r="B424" s="4" t="str">
        <f>T("02270020999")</f>
        <v>02270020999</v>
      </c>
      <c r="C424" s="4" t="str">
        <f>T("19702713047134930")</f>
        <v>19702713047134930</v>
      </c>
      <c r="D424" s="4" t="s">
        <v>451</v>
      </c>
      <c r="E424" s="4" t="s">
        <v>313</v>
      </c>
      <c r="F424" s="4" t="s">
        <v>452</v>
      </c>
      <c r="G424" s="4">
        <v>6</v>
      </c>
      <c r="H424" s="4" t="s">
        <v>386</v>
      </c>
      <c r="I424" s="4">
        <v>863</v>
      </c>
      <c r="J424" s="3"/>
    </row>
    <row r="425" spans="1:10" ht="26.25">
      <c r="A425" s="4">
        <v>421</v>
      </c>
      <c r="B425" s="4" t="str">
        <f>T("02270021005")</f>
        <v>02270021005</v>
      </c>
      <c r="C425" s="4" t="str">
        <f>T("19622713047134662")</f>
        <v>19622713047134662</v>
      </c>
      <c r="D425" s="4" t="s">
        <v>453</v>
      </c>
      <c r="E425" s="4" t="s">
        <v>454</v>
      </c>
      <c r="F425" s="4" t="s">
        <v>455</v>
      </c>
      <c r="G425" s="4">
        <v>6</v>
      </c>
      <c r="H425" s="4" t="s">
        <v>386</v>
      </c>
      <c r="I425" s="4">
        <v>4302</v>
      </c>
      <c r="J425" s="3"/>
    </row>
    <row r="426" spans="1:10" ht="26.25">
      <c r="A426" s="4">
        <v>422</v>
      </c>
      <c r="B426" s="4" t="str">
        <f>T("02270021008")</f>
        <v>02270021008</v>
      </c>
      <c r="C426" s="4" t="str">
        <f>T("19662713047133084")</f>
        <v>19662713047133084</v>
      </c>
      <c r="D426" s="4" t="s">
        <v>456</v>
      </c>
      <c r="E426" s="4" t="s">
        <v>457</v>
      </c>
      <c r="F426" s="4" t="s">
        <v>458</v>
      </c>
      <c r="G426" s="4">
        <v>6</v>
      </c>
      <c r="H426" s="4" t="s">
        <v>375</v>
      </c>
      <c r="I426" s="4">
        <v>3845</v>
      </c>
      <c r="J426" s="3"/>
    </row>
    <row r="427" spans="1:10" ht="26.25">
      <c r="A427" s="4">
        <v>423</v>
      </c>
      <c r="B427" s="4" t="str">
        <f>T("02270022206")</f>
        <v>02270022206</v>
      </c>
      <c r="C427" s="4" t="str">
        <f>T("19772713047134336")</f>
        <v>19772713047134336</v>
      </c>
      <c r="D427" s="4" t="s">
        <v>522</v>
      </c>
      <c r="E427" s="4" t="s">
        <v>747</v>
      </c>
      <c r="F427" s="4" t="s">
        <v>748</v>
      </c>
      <c r="G427" s="4">
        <v>6</v>
      </c>
      <c r="H427" s="4" t="s">
        <v>749</v>
      </c>
      <c r="I427" s="4">
        <v>1697</v>
      </c>
      <c r="J427" s="3"/>
    </row>
    <row r="428" spans="1:10" ht="26.25">
      <c r="A428" s="4">
        <v>424</v>
      </c>
      <c r="B428" s="4" t="str">
        <f>T("02270022214")</f>
        <v>02270022214</v>
      </c>
      <c r="C428" s="4" t="str">
        <f>T("19692713047134653")</f>
        <v>19692713047134653</v>
      </c>
      <c r="D428" s="4" t="s">
        <v>565</v>
      </c>
      <c r="E428" s="4" t="s">
        <v>752</v>
      </c>
      <c r="F428" s="4" t="s">
        <v>753</v>
      </c>
      <c r="G428" s="4">
        <v>6</v>
      </c>
      <c r="H428" s="4" t="s">
        <v>749</v>
      </c>
      <c r="I428" s="4">
        <v>3133</v>
      </c>
      <c r="J428" s="3"/>
    </row>
    <row r="429" spans="1:10" ht="26.25">
      <c r="A429" s="4">
        <v>425</v>
      </c>
      <c r="B429" s="4" t="str">
        <f>T("02270022220")</f>
        <v>02270022220</v>
      </c>
      <c r="C429" s="4" t="str">
        <f>T("19672713047134658")</f>
        <v>19672713047134658</v>
      </c>
      <c r="D429" s="4" t="s">
        <v>757</v>
      </c>
      <c r="E429" s="4" t="s">
        <v>758</v>
      </c>
      <c r="F429" s="4" t="s">
        <v>759</v>
      </c>
      <c r="G429" s="4">
        <v>6</v>
      </c>
      <c r="H429" s="4" t="s">
        <v>749</v>
      </c>
      <c r="I429" s="4">
        <v>1518</v>
      </c>
      <c r="J429" s="3"/>
    </row>
    <row r="430" spans="1:10" ht="26.25">
      <c r="A430" s="4">
        <v>426</v>
      </c>
      <c r="B430" s="4" t="str">
        <f>T("02270022228")</f>
        <v>02270022228</v>
      </c>
      <c r="C430" s="4" t="str">
        <f>T("19652713047134608")</f>
        <v>19652713047134608</v>
      </c>
      <c r="D430" s="4" t="s">
        <v>762</v>
      </c>
      <c r="E430" s="4" t="s">
        <v>763</v>
      </c>
      <c r="F430" s="4" t="s">
        <v>764</v>
      </c>
      <c r="G430" s="4">
        <v>6</v>
      </c>
      <c r="H430" s="4" t="s">
        <v>749</v>
      </c>
      <c r="I430" s="4">
        <v>3507</v>
      </c>
      <c r="J430" s="3"/>
    </row>
    <row r="431" spans="1:10" ht="26.25">
      <c r="A431" s="4">
        <v>427</v>
      </c>
      <c r="B431" s="4" t="str">
        <f>T("02270022239")</f>
        <v>02270022239</v>
      </c>
      <c r="C431" s="4" t="str">
        <f>T("19492713047134188")</f>
        <v>19492713047134188</v>
      </c>
      <c r="D431" s="4" t="s">
        <v>767</v>
      </c>
      <c r="E431" s="4" t="s">
        <v>99</v>
      </c>
      <c r="F431" s="4" t="s">
        <v>768</v>
      </c>
      <c r="G431" s="4">
        <v>6</v>
      </c>
      <c r="H431" s="4" t="s">
        <v>749</v>
      </c>
      <c r="I431" s="4">
        <v>4300</v>
      </c>
      <c r="J431" s="3"/>
    </row>
    <row r="432" spans="1:10" ht="26.25">
      <c r="A432" s="4">
        <v>428</v>
      </c>
      <c r="B432" s="4" t="str">
        <f>T("02270022248")</f>
        <v>02270022248</v>
      </c>
      <c r="C432" s="4" t="str">
        <f>T("19572713047134376")</f>
        <v>19572713047134376</v>
      </c>
      <c r="D432" s="4" t="s">
        <v>185</v>
      </c>
      <c r="E432" s="4" t="s">
        <v>772</v>
      </c>
      <c r="F432" s="4" t="s">
        <v>761</v>
      </c>
      <c r="G432" s="4">
        <v>6</v>
      </c>
      <c r="H432" s="4" t="s">
        <v>749</v>
      </c>
      <c r="I432" s="4">
        <v>1696</v>
      </c>
      <c r="J432" s="3"/>
    </row>
    <row r="433" spans="1:10" ht="26.25">
      <c r="A433" s="4">
        <v>429</v>
      </c>
      <c r="B433" s="4" t="str">
        <f>T("02270022271")</f>
        <v>02270022271</v>
      </c>
      <c r="C433" s="4" t="str">
        <f>T("19772713047134277")</f>
        <v>19772713047134277</v>
      </c>
      <c r="D433" s="4" t="s">
        <v>782</v>
      </c>
      <c r="E433" s="4" t="s">
        <v>783</v>
      </c>
      <c r="F433" s="4" t="s">
        <v>784</v>
      </c>
      <c r="G433" s="4">
        <v>6</v>
      </c>
      <c r="H433" s="4" t="s">
        <v>749</v>
      </c>
      <c r="I433" s="4">
        <v>2852</v>
      </c>
      <c r="J433" s="3"/>
    </row>
    <row r="434" spans="1:10" ht="26.25">
      <c r="A434" s="4">
        <v>430</v>
      </c>
      <c r="B434" s="4" t="str">
        <f>T("02270027802")</f>
        <v>02270027802</v>
      </c>
      <c r="C434" s="4" t="str">
        <f>T("19602713047133532")</f>
        <v>19602713047133532</v>
      </c>
      <c r="D434" s="4" t="s">
        <v>903</v>
      </c>
      <c r="E434" s="4" t="s">
        <v>904</v>
      </c>
      <c r="F434" s="4" t="s">
        <v>905</v>
      </c>
      <c r="G434" s="4">
        <v>6</v>
      </c>
      <c r="H434" s="4" t="s">
        <v>375</v>
      </c>
      <c r="I434" s="4">
        <v>3842</v>
      </c>
      <c r="J434" s="3"/>
    </row>
    <row r="435" spans="1:10" ht="26.25">
      <c r="A435" s="4">
        <v>431</v>
      </c>
      <c r="B435" s="4" t="str">
        <f>T("02270027804")</f>
        <v>02270027804</v>
      </c>
      <c r="C435" s="4" t="str">
        <f>T("19582713047134322")</f>
        <v>19582713047134322</v>
      </c>
      <c r="D435" s="4" t="s">
        <v>906</v>
      </c>
      <c r="E435" s="4" t="s">
        <v>907</v>
      </c>
      <c r="F435" s="4" t="s">
        <v>908</v>
      </c>
      <c r="G435" s="4">
        <v>6</v>
      </c>
      <c r="H435" s="4" t="s">
        <v>424</v>
      </c>
      <c r="I435" s="4">
        <v>4301</v>
      </c>
      <c r="J435" s="3"/>
    </row>
    <row r="436" spans="1:10" ht="26.25">
      <c r="A436" s="4">
        <v>432</v>
      </c>
      <c r="B436" s="4" t="str">
        <f>T("02270027806")</f>
        <v>02270027806</v>
      </c>
      <c r="C436" s="4" t="str">
        <f>T("19502713047133892")</f>
        <v>19502713047133892</v>
      </c>
      <c r="D436" s="4" t="s">
        <v>909</v>
      </c>
      <c r="E436" s="4" t="s">
        <v>910</v>
      </c>
      <c r="F436" s="4" t="s">
        <v>911</v>
      </c>
      <c r="G436" s="4">
        <v>6</v>
      </c>
      <c r="H436" s="4" t="s">
        <v>375</v>
      </c>
      <c r="I436" s="4">
        <v>2728</v>
      </c>
      <c r="J436" s="3"/>
    </row>
    <row r="437" spans="1:10" ht="26.25">
      <c r="A437" s="4">
        <v>433</v>
      </c>
      <c r="B437" s="4" t="str">
        <f>T("02270027807")</f>
        <v>02270027807</v>
      </c>
      <c r="C437" s="4" t="str">
        <f>T("19702713047132999")</f>
        <v>19702713047132999</v>
      </c>
      <c r="D437" s="4" t="s">
        <v>912</v>
      </c>
      <c r="E437" s="4" t="s">
        <v>913</v>
      </c>
      <c r="F437" s="4" t="s">
        <v>914</v>
      </c>
      <c r="G437" s="4">
        <v>6</v>
      </c>
      <c r="H437" s="4" t="s">
        <v>375</v>
      </c>
      <c r="I437" s="4">
        <v>4295</v>
      </c>
      <c r="J437" s="3"/>
    </row>
    <row r="438" spans="1:10" ht="26.25">
      <c r="A438" s="4">
        <v>434</v>
      </c>
      <c r="B438" s="4" t="str">
        <f>T("02270031793")</f>
        <v>02270031793</v>
      </c>
      <c r="C438" s="4" t="str">
        <f>T("19812713047133699")</f>
        <v>19812713047133699</v>
      </c>
      <c r="D438" s="4" t="s">
        <v>985</v>
      </c>
      <c r="E438" s="4" t="s">
        <v>419</v>
      </c>
      <c r="F438" s="4" t="s">
        <v>986</v>
      </c>
      <c r="G438" s="4">
        <v>6</v>
      </c>
      <c r="H438" s="4" t="s">
        <v>375</v>
      </c>
      <c r="I438" s="4">
        <v>4298</v>
      </c>
      <c r="J438" s="3"/>
    </row>
    <row r="439" spans="1:10" ht="26.25">
      <c r="A439" s="4">
        <v>435</v>
      </c>
      <c r="B439" s="4" t="str">
        <f>T("02270031798")</f>
        <v>02270031798</v>
      </c>
      <c r="C439" s="4" t="str">
        <f>T("19442713047134002")</f>
        <v>19442713047134002</v>
      </c>
      <c r="D439" s="4" t="s">
        <v>998</v>
      </c>
      <c r="E439" s="4" t="s">
        <v>999</v>
      </c>
      <c r="F439" s="4" t="s">
        <v>1000</v>
      </c>
      <c r="G439" s="4">
        <v>6</v>
      </c>
      <c r="H439" s="4" t="s">
        <v>375</v>
      </c>
      <c r="I439" s="4">
        <v>859</v>
      </c>
      <c r="J439" s="3"/>
    </row>
    <row r="440" spans="1:10" ht="26.25">
      <c r="A440" s="4">
        <v>436</v>
      </c>
      <c r="B440" s="4" t="str">
        <f>T("02270040473")</f>
        <v>02270040473</v>
      </c>
      <c r="C440" s="4" t="str">
        <f>T("19462713047135183")</f>
        <v>19462713047135183</v>
      </c>
      <c r="D440" s="4" t="s">
        <v>1011</v>
      </c>
      <c r="E440" s="4" t="s">
        <v>1012</v>
      </c>
      <c r="F440" s="4" t="s">
        <v>1013</v>
      </c>
      <c r="G440" s="4">
        <v>6</v>
      </c>
      <c r="H440" s="4" t="s">
        <v>386</v>
      </c>
      <c r="I440" s="4">
        <v>2762</v>
      </c>
      <c r="J440" s="3"/>
    </row>
    <row r="441" spans="1:10" ht="26.25">
      <c r="A441" s="4">
        <v>437</v>
      </c>
      <c r="B441" s="4" t="str">
        <f>T("02270040961")</f>
        <v>02270040961</v>
      </c>
      <c r="C441" s="4" t="str">
        <f>T("19552713047133604")</f>
        <v>19552713047133604</v>
      </c>
      <c r="D441" s="4" t="s">
        <v>1025</v>
      </c>
      <c r="E441" s="4" t="s">
        <v>1026</v>
      </c>
      <c r="F441" s="4" t="s">
        <v>1027</v>
      </c>
      <c r="G441" s="4">
        <v>6</v>
      </c>
      <c r="H441" s="4" t="s">
        <v>375</v>
      </c>
      <c r="I441" s="4">
        <v>861</v>
      </c>
      <c r="J441" s="3"/>
    </row>
    <row r="442" spans="1:10" ht="26.25">
      <c r="A442" s="4">
        <v>438</v>
      </c>
      <c r="B442" s="4" t="str">
        <f>T("02270040966")</f>
        <v>02270040966</v>
      </c>
      <c r="C442" s="4" t="str">
        <f>T("19552713047134632")</f>
        <v>19552713047134632</v>
      </c>
      <c r="D442" s="4" t="s">
        <v>562</v>
      </c>
      <c r="E442" s="4" t="s">
        <v>1028</v>
      </c>
      <c r="F442" s="4" t="s">
        <v>1029</v>
      </c>
      <c r="G442" s="4">
        <v>6</v>
      </c>
      <c r="H442" s="4" t="s">
        <v>386</v>
      </c>
      <c r="I442" s="4">
        <v>1694</v>
      </c>
      <c r="J442" s="3"/>
    </row>
    <row r="443" spans="1:10" ht="26.25">
      <c r="A443" s="4">
        <v>439</v>
      </c>
      <c r="B443" s="4" t="str">
        <f>T("02270044033")</f>
        <v>02270044033</v>
      </c>
      <c r="C443" s="4" t="str">
        <f>T("19592713047134347")</f>
        <v>19592713047134347</v>
      </c>
      <c r="D443" s="4" t="s">
        <v>1037</v>
      </c>
      <c r="E443" s="4" t="s">
        <v>1038</v>
      </c>
      <c r="F443" s="4" t="s">
        <v>1039</v>
      </c>
      <c r="G443" s="4">
        <v>6</v>
      </c>
      <c r="H443" s="4" t="s">
        <v>386</v>
      </c>
      <c r="I443" s="4">
        <v>118</v>
      </c>
      <c r="J443" s="3"/>
    </row>
    <row r="444" spans="1:10" ht="26.25">
      <c r="A444" s="4">
        <v>440</v>
      </c>
      <c r="B444" s="4" t="str">
        <f>T("02270046189")</f>
        <v>02270046189</v>
      </c>
      <c r="C444" s="4" t="str">
        <f>T("19602713047134092")</f>
        <v>19602713047134092</v>
      </c>
      <c r="D444" s="4" t="s">
        <v>1066</v>
      </c>
      <c r="E444" s="4" t="s">
        <v>1067</v>
      </c>
      <c r="F444" s="4" t="s">
        <v>1068</v>
      </c>
      <c r="G444" s="4">
        <v>6</v>
      </c>
      <c r="H444" s="4" t="s">
        <v>375</v>
      </c>
      <c r="I444" s="4">
        <v>119</v>
      </c>
      <c r="J444" s="3"/>
    </row>
    <row r="445" spans="1:10" ht="26.25">
      <c r="A445" s="4">
        <v>441</v>
      </c>
      <c r="B445" s="4" t="str">
        <f>T("02270057207")</f>
        <v>02270057207</v>
      </c>
      <c r="C445" s="4" t="str">
        <f>T("19839419415283947")</f>
        <v>19839419415283947</v>
      </c>
      <c r="D445" s="4" t="s">
        <v>1537</v>
      </c>
      <c r="E445" s="4" t="s">
        <v>1538</v>
      </c>
      <c r="F445" s="4" t="s">
        <v>1539</v>
      </c>
      <c r="G445" s="4">
        <v>6</v>
      </c>
      <c r="H445" s="4" t="s">
        <v>386</v>
      </c>
      <c r="I445" s="4">
        <v>5597</v>
      </c>
      <c r="J445" s="3"/>
    </row>
    <row r="446" spans="1:10">
      <c r="A446" s="4">
        <v>442</v>
      </c>
      <c r="B446" s="4" t="str">
        <f>T("02270057208")</f>
        <v>02270057208</v>
      </c>
      <c r="C446" s="4" t="str">
        <f>T("8708217347")</f>
        <v>8708217347</v>
      </c>
      <c r="D446" s="4" t="s">
        <v>1540</v>
      </c>
      <c r="E446" s="4" t="s">
        <v>1541</v>
      </c>
      <c r="F446" s="4" t="s">
        <v>1542</v>
      </c>
      <c r="G446" s="4">
        <v>6</v>
      </c>
      <c r="H446" s="4" t="s">
        <v>386</v>
      </c>
      <c r="I446" s="4">
        <v>5598</v>
      </c>
      <c r="J446" s="3"/>
    </row>
    <row r="447" spans="1:10" ht="26.25">
      <c r="A447" s="4">
        <v>443</v>
      </c>
      <c r="B447" s="4" t="str">
        <f>T("02270057209")</f>
        <v>02270057209</v>
      </c>
      <c r="C447" s="4" t="str">
        <f>T("19702713047132991")</f>
        <v>19702713047132991</v>
      </c>
      <c r="D447" s="4" t="s">
        <v>1543</v>
      </c>
      <c r="E447" s="4" t="s">
        <v>220</v>
      </c>
      <c r="F447" s="4" t="s">
        <v>42</v>
      </c>
      <c r="G447" s="4">
        <v>6</v>
      </c>
      <c r="H447" s="4" t="s">
        <v>375</v>
      </c>
      <c r="I447" s="4">
        <v>5599</v>
      </c>
      <c r="J447" s="3"/>
    </row>
    <row r="448" spans="1:10" ht="26.25">
      <c r="A448" s="4">
        <v>444</v>
      </c>
      <c r="B448" s="4" t="str">
        <f>T("02270057210")</f>
        <v>02270057210</v>
      </c>
      <c r="C448" s="4" t="str">
        <f>T("19612713047133729")</f>
        <v>19612713047133729</v>
      </c>
      <c r="D448" s="4" t="s">
        <v>1544</v>
      </c>
      <c r="E448" s="4" t="s">
        <v>1545</v>
      </c>
      <c r="F448" s="4" t="s">
        <v>1428</v>
      </c>
      <c r="G448" s="4">
        <v>6</v>
      </c>
      <c r="H448" s="4" t="s">
        <v>375</v>
      </c>
      <c r="I448" s="4">
        <v>5600</v>
      </c>
      <c r="J448" s="3"/>
    </row>
    <row r="449" spans="1:10">
      <c r="A449" s="4">
        <v>445</v>
      </c>
      <c r="B449" s="4" t="str">
        <f>T("02270057211")</f>
        <v>02270057211</v>
      </c>
      <c r="C449" s="4" t="str">
        <f>T("6012663875")</f>
        <v>6012663875</v>
      </c>
      <c r="D449" s="4" t="s">
        <v>1546</v>
      </c>
      <c r="E449" s="4" t="s">
        <v>1182</v>
      </c>
      <c r="F449" s="4" t="s">
        <v>1547</v>
      </c>
      <c r="G449" s="4">
        <v>6</v>
      </c>
      <c r="H449" s="4" t="s">
        <v>386</v>
      </c>
      <c r="I449" s="4">
        <v>5601</v>
      </c>
      <c r="J449" s="3"/>
    </row>
    <row r="450" spans="1:10" ht="26.25">
      <c r="A450" s="4">
        <v>446</v>
      </c>
      <c r="B450" s="4" t="str">
        <f>T("02270057212")</f>
        <v>02270057212</v>
      </c>
      <c r="C450" s="4" t="str">
        <f>T("19792713047134628")</f>
        <v>19792713047134628</v>
      </c>
      <c r="D450" s="4" t="s">
        <v>1286</v>
      </c>
      <c r="E450" s="4" t="s">
        <v>1548</v>
      </c>
      <c r="F450" s="4" t="s">
        <v>1549</v>
      </c>
      <c r="G450" s="4">
        <v>6</v>
      </c>
      <c r="H450" s="4" t="s">
        <v>386</v>
      </c>
      <c r="I450" s="4">
        <v>5602</v>
      </c>
      <c r="J450" s="3"/>
    </row>
    <row r="451" spans="1:10" ht="26.25">
      <c r="A451" s="4">
        <v>447</v>
      </c>
      <c r="B451" s="4" t="str">
        <f>T("02270057213")</f>
        <v>02270057213</v>
      </c>
      <c r="C451" s="4" t="str">
        <f>T("19702695051000001")</f>
        <v>19702695051000001</v>
      </c>
      <c r="D451" s="4" t="s">
        <v>1550</v>
      </c>
      <c r="E451" s="4" t="s">
        <v>1551</v>
      </c>
      <c r="F451" s="4" t="s">
        <v>1552</v>
      </c>
      <c r="G451" s="4">
        <v>6</v>
      </c>
      <c r="H451" s="4" t="s">
        <v>386</v>
      </c>
      <c r="I451" s="4">
        <v>5603</v>
      </c>
      <c r="J451" s="3"/>
    </row>
    <row r="452" spans="1:10" ht="26.25">
      <c r="A452" s="4">
        <v>448</v>
      </c>
      <c r="B452" s="4" t="str">
        <f>T("02270057214")</f>
        <v>02270057214</v>
      </c>
      <c r="C452" s="4" t="str">
        <f>T("19862713047133545")</f>
        <v>19862713047133545</v>
      </c>
      <c r="D452" s="4" t="s">
        <v>1553</v>
      </c>
      <c r="E452" s="4" t="s">
        <v>1554</v>
      </c>
      <c r="F452" s="4" t="s">
        <v>1555</v>
      </c>
      <c r="G452" s="4">
        <v>6</v>
      </c>
      <c r="H452" s="4" t="s">
        <v>375</v>
      </c>
      <c r="I452" s="4">
        <v>5604</v>
      </c>
      <c r="J452" s="3"/>
    </row>
    <row r="453" spans="1:10" ht="26.25">
      <c r="A453" s="4">
        <v>449</v>
      </c>
      <c r="B453" s="4" t="str">
        <f>T("02270057215")</f>
        <v>02270057215</v>
      </c>
      <c r="C453" s="4" t="str">
        <f>T("19642713047133547")</f>
        <v>19642713047133547</v>
      </c>
      <c r="D453" s="4" t="s">
        <v>129</v>
      </c>
      <c r="E453" s="4" t="s">
        <v>1043</v>
      </c>
      <c r="F453" s="4" t="s">
        <v>1556</v>
      </c>
      <c r="G453" s="4">
        <v>6</v>
      </c>
      <c r="H453" s="4" t="s">
        <v>375</v>
      </c>
      <c r="I453" s="4">
        <v>5605</v>
      </c>
      <c r="J453" s="3"/>
    </row>
    <row r="454" spans="1:10" ht="26.25">
      <c r="A454" s="4">
        <v>450</v>
      </c>
      <c r="B454" s="4" t="str">
        <f>T("02270057216")</f>
        <v>02270057216</v>
      </c>
      <c r="C454" s="4" t="str">
        <f>T("19612713047133617")</f>
        <v>19612713047133617</v>
      </c>
      <c r="D454" s="4" t="s">
        <v>1557</v>
      </c>
      <c r="E454" s="4" t="s">
        <v>1558</v>
      </c>
      <c r="F454" s="4" t="s">
        <v>1559</v>
      </c>
      <c r="G454" s="4">
        <v>6</v>
      </c>
      <c r="H454" s="4" t="s">
        <v>375</v>
      </c>
      <c r="I454" s="4">
        <v>5606</v>
      </c>
      <c r="J454" s="3"/>
    </row>
    <row r="455" spans="1:10" ht="26.25">
      <c r="A455" s="4">
        <v>451</v>
      </c>
      <c r="B455" s="4" t="str">
        <f>T("02270057217")</f>
        <v>02270057217</v>
      </c>
      <c r="C455" s="4" t="str">
        <f>T("19672713047134399")</f>
        <v>19672713047134399</v>
      </c>
      <c r="D455" s="4" t="s">
        <v>495</v>
      </c>
      <c r="E455" s="4" t="s">
        <v>1560</v>
      </c>
      <c r="F455" s="4" t="s">
        <v>1561</v>
      </c>
      <c r="G455" s="4">
        <v>6</v>
      </c>
      <c r="H455" s="4" t="s">
        <v>749</v>
      </c>
      <c r="I455" s="4">
        <v>5607</v>
      </c>
      <c r="J455" s="3"/>
    </row>
    <row r="456" spans="1:10" ht="26.25">
      <c r="A456" s="4">
        <v>452</v>
      </c>
      <c r="B456" s="4" t="str">
        <f>T("02270057218")</f>
        <v>02270057218</v>
      </c>
      <c r="C456" s="4" t="str">
        <f>T("19772713047134689")</f>
        <v>19772713047134689</v>
      </c>
      <c r="D456" s="4" t="s">
        <v>1562</v>
      </c>
      <c r="E456" s="4" t="s">
        <v>1563</v>
      </c>
      <c r="F456" s="4" t="s">
        <v>1564</v>
      </c>
      <c r="G456" s="4">
        <v>6</v>
      </c>
      <c r="H456" s="4" t="s">
        <v>749</v>
      </c>
      <c r="I456" s="4">
        <v>5608</v>
      </c>
      <c r="J456" s="3"/>
    </row>
    <row r="457" spans="1:10" ht="26.25">
      <c r="A457" s="4">
        <v>453</v>
      </c>
      <c r="B457" s="4" t="str">
        <f>T("02270057219")</f>
        <v>02270057219</v>
      </c>
      <c r="C457" s="4" t="str">
        <f>T("19602713047135095")</f>
        <v>19602713047135095</v>
      </c>
      <c r="D457" s="4" t="s">
        <v>903</v>
      </c>
      <c r="E457" s="4" t="s">
        <v>1565</v>
      </c>
      <c r="F457" s="4" t="s">
        <v>1566</v>
      </c>
      <c r="G457" s="4">
        <v>6</v>
      </c>
      <c r="H457" s="4" t="s">
        <v>749</v>
      </c>
      <c r="I457" s="4">
        <v>5609</v>
      </c>
      <c r="J457" s="3"/>
    </row>
    <row r="458" spans="1:10" ht="26.25">
      <c r="A458" s="4">
        <v>454</v>
      </c>
      <c r="B458" s="4" t="str">
        <f>T("02270057220")</f>
        <v>02270057220</v>
      </c>
      <c r="C458" s="4" t="str">
        <f>T("19602713047135123")</f>
        <v>19602713047135123</v>
      </c>
      <c r="D458" s="4" t="s">
        <v>1567</v>
      </c>
      <c r="E458" s="4" t="s">
        <v>1568</v>
      </c>
      <c r="F458" s="4" t="s">
        <v>1569</v>
      </c>
      <c r="G458" s="4">
        <v>6</v>
      </c>
      <c r="H458" s="4" t="s">
        <v>749</v>
      </c>
      <c r="I458" s="4">
        <v>5610</v>
      </c>
      <c r="J458" s="3"/>
    </row>
    <row r="459" spans="1:10" ht="26.25">
      <c r="A459" s="4">
        <v>455</v>
      </c>
      <c r="B459" s="4" t="str">
        <f>T("02270057221")</f>
        <v>02270057221</v>
      </c>
      <c r="C459" s="4" t="str">
        <f>T("19622713047133870")</f>
        <v>19622713047133870</v>
      </c>
      <c r="D459" s="4" t="s">
        <v>1570</v>
      </c>
      <c r="E459" s="4" t="s">
        <v>1571</v>
      </c>
      <c r="F459" s="4" t="s">
        <v>1572</v>
      </c>
      <c r="G459" s="4">
        <v>6</v>
      </c>
      <c r="H459" s="4" t="s">
        <v>375</v>
      </c>
      <c r="I459" s="4">
        <v>5611</v>
      </c>
      <c r="J459" s="3"/>
    </row>
    <row r="460" spans="1:10" ht="26.25">
      <c r="A460" s="4">
        <v>456</v>
      </c>
      <c r="B460" s="4" t="str">
        <f>T("02270057222")</f>
        <v>02270057222</v>
      </c>
      <c r="C460" s="4" t="str">
        <f>T("19702713047134706")</f>
        <v>19702713047134706</v>
      </c>
      <c r="D460" s="4" t="s">
        <v>1020</v>
      </c>
      <c r="E460" s="4" t="s">
        <v>1573</v>
      </c>
      <c r="F460" s="4" t="s">
        <v>1574</v>
      </c>
      <c r="G460" s="4">
        <v>6</v>
      </c>
      <c r="H460" s="4" t="s">
        <v>749</v>
      </c>
      <c r="I460" s="4">
        <v>5612</v>
      </c>
      <c r="J460" s="3"/>
    </row>
    <row r="461" spans="1:10" ht="26.25">
      <c r="A461" s="4">
        <v>457</v>
      </c>
      <c r="B461" s="4" t="str">
        <f>T("02270057223")</f>
        <v>02270057223</v>
      </c>
      <c r="C461" s="4" t="str">
        <f>T("19642713047133650")</f>
        <v>19642713047133650</v>
      </c>
      <c r="D461" s="4" t="s">
        <v>1002</v>
      </c>
      <c r="E461" s="4" t="s">
        <v>1067</v>
      </c>
      <c r="F461" s="4" t="s">
        <v>1575</v>
      </c>
      <c r="G461" s="4">
        <v>6</v>
      </c>
      <c r="H461" s="4" t="s">
        <v>375</v>
      </c>
      <c r="I461" s="4">
        <v>5613</v>
      </c>
      <c r="J461" s="3"/>
    </row>
    <row r="462" spans="1:10" ht="26.25">
      <c r="A462" s="4">
        <v>458</v>
      </c>
      <c r="B462" s="4" t="str">
        <f>T("02270057224")</f>
        <v>02270057224</v>
      </c>
      <c r="C462" s="4" t="str">
        <f>T("19712713047133113")</f>
        <v>19712713047133113</v>
      </c>
      <c r="D462" s="4" t="s">
        <v>1220</v>
      </c>
      <c r="E462" s="4" t="s">
        <v>405</v>
      </c>
      <c r="F462" s="4" t="s">
        <v>1576</v>
      </c>
      <c r="G462" s="4">
        <v>6</v>
      </c>
      <c r="H462" s="4" t="s">
        <v>375</v>
      </c>
      <c r="I462" s="4">
        <v>5614</v>
      </c>
      <c r="J462" s="3"/>
    </row>
    <row r="463" spans="1:10" ht="26.25">
      <c r="A463" s="4">
        <v>459</v>
      </c>
      <c r="B463" s="4" t="str">
        <f>T("02270057225")</f>
        <v>02270057225</v>
      </c>
      <c r="C463" s="4" t="str">
        <f>T("19782713047133144")</f>
        <v>19782713047133144</v>
      </c>
      <c r="D463" s="4" t="s">
        <v>1577</v>
      </c>
      <c r="E463" s="4" t="s">
        <v>1578</v>
      </c>
      <c r="F463" s="4" t="s">
        <v>1579</v>
      </c>
      <c r="G463" s="4">
        <v>6</v>
      </c>
      <c r="H463" s="4" t="s">
        <v>375</v>
      </c>
      <c r="I463" s="4">
        <v>5615</v>
      </c>
      <c r="J463" s="3"/>
    </row>
    <row r="464" spans="1:10" ht="26.25">
      <c r="A464" s="4">
        <v>460</v>
      </c>
      <c r="B464" s="4" t="str">
        <f>T("02270057226")</f>
        <v>02270057226</v>
      </c>
      <c r="C464" s="4" t="str">
        <f>T("19612713047134824")</f>
        <v>19612713047134824</v>
      </c>
      <c r="D464" s="4" t="s">
        <v>1435</v>
      </c>
      <c r="E464" s="4" t="s">
        <v>1580</v>
      </c>
      <c r="F464" s="4" t="s">
        <v>1581</v>
      </c>
      <c r="G464" s="4">
        <v>6</v>
      </c>
      <c r="H464" s="4" t="s">
        <v>386</v>
      </c>
      <c r="I464" s="4">
        <v>5616</v>
      </c>
      <c r="J464" s="3"/>
    </row>
    <row r="465" spans="1:10" ht="26.25">
      <c r="A465" s="4">
        <v>461</v>
      </c>
      <c r="B465" s="4" t="str">
        <f>T("02270057227")</f>
        <v>02270057227</v>
      </c>
      <c r="C465" s="4" t="str">
        <f>T("19852713047134805")</f>
        <v>19852713047134805</v>
      </c>
      <c r="D465" s="4" t="s">
        <v>1582</v>
      </c>
      <c r="E465" s="4" t="s">
        <v>1583</v>
      </c>
      <c r="F465" s="4" t="s">
        <v>1584</v>
      </c>
      <c r="G465" s="4">
        <v>6</v>
      </c>
      <c r="H465" s="4" t="s">
        <v>386</v>
      </c>
      <c r="I465" s="4">
        <v>5617</v>
      </c>
      <c r="J465" s="3"/>
    </row>
    <row r="466" spans="1:10" ht="26.25">
      <c r="A466" s="4">
        <v>462</v>
      </c>
      <c r="B466" s="4" t="str">
        <f>T("02270057228")</f>
        <v>02270057228</v>
      </c>
      <c r="C466" s="4" t="str">
        <f>T("19602713047133734")</f>
        <v>19602713047133734</v>
      </c>
      <c r="D466" s="4" t="s">
        <v>1585</v>
      </c>
      <c r="E466" s="4" t="s">
        <v>1586</v>
      </c>
      <c r="F466" s="4" t="s">
        <v>1587</v>
      </c>
      <c r="G466" s="4">
        <v>6</v>
      </c>
      <c r="H466" s="4" t="s">
        <v>375</v>
      </c>
      <c r="I466" s="4">
        <v>5618</v>
      </c>
      <c r="J466" s="3"/>
    </row>
    <row r="467" spans="1:10" ht="26.25">
      <c r="A467" s="4">
        <v>463</v>
      </c>
      <c r="B467" s="4" t="str">
        <f>T("02270057229")</f>
        <v>02270057229</v>
      </c>
      <c r="C467" s="4" t="str">
        <f>T("19662713047134899")</f>
        <v>19662713047134899</v>
      </c>
      <c r="D467" s="4" t="s">
        <v>1588</v>
      </c>
      <c r="E467" s="4" t="s">
        <v>1589</v>
      </c>
      <c r="F467" s="4" t="s">
        <v>1590</v>
      </c>
      <c r="G467" s="4">
        <v>6</v>
      </c>
      <c r="H467" s="4" t="s">
        <v>386</v>
      </c>
      <c r="I467" s="4">
        <v>5619</v>
      </c>
      <c r="J467" s="3"/>
    </row>
    <row r="468" spans="1:10" ht="26.25">
      <c r="A468" s="4">
        <v>464</v>
      </c>
      <c r="B468" s="4" t="str">
        <f>T("02270057230")</f>
        <v>02270057230</v>
      </c>
      <c r="C468" s="4" t="str">
        <f>T("19783313047670389")</f>
        <v>19783313047670389</v>
      </c>
      <c r="D468" s="4" t="s">
        <v>1591</v>
      </c>
      <c r="E468" s="4" t="s">
        <v>1592</v>
      </c>
      <c r="F468" s="4" t="s">
        <v>1593</v>
      </c>
      <c r="G468" s="4">
        <v>6</v>
      </c>
      <c r="H468" s="4" t="s">
        <v>375</v>
      </c>
      <c r="I468" s="4">
        <v>5620</v>
      </c>
      <c r="J468" s="3"/>
    </row>
    <row r="469" spans="1:10" ht="26.25">
      <c r="A469" s="4">
        <v>465</v>
      </c>
      <c r="B469" s="4" t="str">
        <f>T("02270057232")</f>
        <v>02270057232</v>
      </c>
      <c r="C469" s="4" t="str">
        <f>T("19602713047133249")</f>
        <v>19602713047133249</v>
      </c>
      <c r="D469" s="4" t="s">
        <v>1594</v>
      </c>
      <c r="E469" s="4" t="s">
        <v>1595</v>
      </c>
      <c r="F469" s="4" t="s">
        <v>1596</v>
      </c>
      <c r="G469" s="4">
        <v>6</v>
      </c>
      <c r="H469" s="4" t="s">
        <v>375</v>
      </c>
      <c r="I469" s="4">
        <v>5622</v>
      </c>
      <c r="J469" s="3"/>
    </row>
    <row r="470" spans="1:10" ht="26.25">
      <c r="A470" s="4">
        <v>466</v>
      </c>
      <c r="B470" s="4" t="str">
        <f>T("02270057233")</f>
        <v>02270057233</v>
      </c>
      <c r="C470" s="4" t="str">
        <f>T("19712713047134781")</f>
        <v>19712713047134781</v>
      </c>
      <c r="D470" s="4" t="s">
        <v>1597</v>
      </c>
      <c r="E470" s="4" t="s">
        <v>1598</v>
      </c>
      <c r="F470" s="4" t="s">
        <v>1599</v>
      </c>
      <c r="G470" s="4">
        <v>6</v>
      </c>
      <c r="H470" s="4" t="s">
        <v>749</v>
      </c>
      <c r="I470" s="4">
        <v>5623</v>
      </c>
      <c r="J470" s="3"/>
    </row>
    <row r="471" spans="1:10" ht="26.25">
      <c r="A471" s="4">
        <v>467</v>
      </c>
      <c r="B471" s="4" t="str">
        <f>T("02270057234")</f>
        <v>02270057234</v>
      </c>
      <c r="C471" s="4" t="str">
        <f>T("19712713047134918")</f>
        <v>19712713047134918</v>
      </c>
      <c r="D471" s="4" t="s">
        <v>1600</v>
      </c>
      <c r="E471" s="4" t="s">
        <v>1601</v>
      </c>
      <c r="F471" s="4" t="s">
        <v>1602</v>
      </c>
      <c r="G471" s="4">
        <v>6</v>
      </c>
      <c r="H471" s="4" t="s">
        <v>749</v>
      </c>
      <c r="I471" s="4">
        <v>5624</v>
      </c>
      <c r="J471" s="3"/>
    </row>
    <row r="472" spans="1:10" ht="26.25">
      <c r="A472" s="4">
        <v>468</v>
      </c>
      <c r="B472" s="4" t="str">
        <f>T("02270057235")</f>
        <v>02270057235</v>
      </c>
      <c r="C472" s="4" t="str">
        <f>T("19652713047133974")</f>
        <v>19652713047133974</v>
      </c>
      <c r="D472" s="4" t="s">
        <v>1603</v>
      </c>
      <c r="E472" s="4" t="s">
        <v>492</v>
      </c>
      <c r="F472" s="4" t="s">
        <v>1604</v>
      </c>
      <c r="G472" s="4">
        <v>6</v>
      </c>
      <c r="H472" s="4" t="s">
        <v>375</v>
      </c>
      <c r="I472" s="4">
        <v>5625</v>
      </c>
      <c r="J472" s="3"/>
    </row>
    <row r="473" spans="1:10" ht="26.25">
      <c r="A473" s="4">
        <v>469</v>
      </c>
      <c r="B473" s="4" t="str">
        <f>T("02270057236")</f>
        <v>02270057236</v>
      </c>
      <c r="C473" s="4" t="str">
        <f>T("19772713047142429")</f>
        <v>19772713047142429</v>
      </c>
      <c r="D473" s="4" t="s">
        <v>1605</v>
      </c>
      <c r="E473" s="4" t="s">
        <v>1560</v>
      </c>
      <c r="F473" s="4" t="s">
        <v>1606</v>
      </c>
      <c r="G473" s="4">
        <v>6</v>
      </c>
      <c r="H473" s="4" t="s">
        <v>375</v>
      </c>
      <c r="I473" s="4">
        <v>5626</v>
      </c>
      <c r="J473" s="3"/>
    </row>
    <row r="474" spans="1:10" ht="26.25">
      <c r="A474" s="4">
        <v>470</v>
      </c>
      <c r="B474" s="4" t="str">
        <f>T("02270057237")</f>
        <v>02270057237</v>
      </c>
      <c r="C474" s="4" t="str">
        <f>T("19702713047134040")</f>
        <v>19702713047134040</v>
      </c>
      <c r="D474" s="4" t="s">
        <v>1607</v>
      </c>
      <c r="E474" s="4" t="s">
        <v>1608</v>
      </c>
      <c r="F474" s="4" t="s">
        <v>73</v>
      </c>
      <c r="G474" s="4">
        <v>6</v>
      </c>
      <c r="H474" s="4" t="s">
        <v>375</v>
      </c>
      <c r="I474" s="4">
        <v>5627</v>
      </c>
      <c r="J474" s="3"/>
    </row>
    <row r="475" spans="1:10" ht="26.25">
      <c r="A475" s="4">
        <v>471</v>
      </c>
      <c r="B475" s="4" t="str">
        <f>T("02270057238")</f>
        <v>02270057238</v>
      </c>
      <c r="C475" s="4" t="str">
        <f>T("19432713047133184")</f>
        <v>19432713047133184</v>
      </c>
      <c r="D475" s="4" t="s">
        <v>1609</v>
      </c>
      <c r="E475" s="4" t="s">
        <v>647</v>
      </c>
      <c r="F475" s="4" t="s">
        <v>1610</v>
      </c>
      <c r="G475" s="4">
        <v>6</v>
      </c>
      <c r="H475" s="4" t="s">
        <v>375</v>
      </c>
      <c r="I475" s="4">
        <v>5628</v>
      </c>
      <c r="J475" s="3"/>
    </row>
    <row r="476" spans="1:10" ht="26.25">
      <c r="A476" s="4">
        <v>472</v>
      </c>
      <c r="B476" s="4" t="str">
        <f>T("02270057239")</f>
        <v>02270057239</v>
      </c>
      <c r="C476" s="4" t="str">
        <f>T("19602713047133485")</f>
        <v>19602713047133485</v>
      </c>
      <c r="D476" s="4" t="s">
        <v>1611</v>
      </c>
      <c r="E476" s="4" t="s">
        <v>1612</v>
      </c>
      <c r="F476" s="4" t="s">
        <v>1613</v>
      </c>
      <c r="G476" s="4">
        <v>6</v>
      </c>
      <c r="H476" s="4" t="s">
        <v>375</v>
      </c>
      <c r="I476" s="4">
        <v>5629</v>
      </c>
      <c r="J476" s="3"/>
    </row>
    <row r="477" spans="1:10" ht="26.25">
      <c r="A477" s="4">
        <v>473</v>
      </c>
      <c r="B477" s="4" t="str">
        <f>T("02270057240")</f>
        <v>02270057240</v>
      </c>
      <c r="C477" s="4" t="str">
        <f>T("19692713047135202")</f>
        <v>19692713047135202</v>
      </c>
      <c r="D477" s="4" t="s">
        <v>1614</v>
      </c>
      <c r="E477" s="4" t="s">
        <v>1239</v>
      </c>
      <c r="F477" s="4" t="s">
        <v>1615</v>
      </c>
      <c r="G477" s="4">
        <v>6</v>
      </c>
      <c r="H477" s="4" t="s">
        <v>749</v>
      </c>
      <c r="I477" s="4">
        <v>5630</v>
      </c>
      <c r="J477" s="3"/>
    </row>
    <row r="478" spans="1:10" ht="26.25">
      <c r="A478" s="4">
        <v>474</v>
      </c>
      <c r="B478" s="4" t="str">
        <f>T("02270057241")</f>
        <v>02270057241</v>
      </c>
      <c r="C478" s="4" t="str">
        <f>T("19842713047135672")</f>
        <v>19842713047135672</v>
      </c>
      <c r="D478" s="4" t="s">
        <v>1616</v>
      </c>
      <c r="E478" s="4" t="s">
        <v>1314</v>
      </c>
      <c r="F478" s="4" t="s">
        <v>1617</v>
      </c>
      <c r="G478" s="4">
        <v>6</v>
      </c>
      <c r="H478" s="4" t="s">
        <v>749</v>
      </c>
      <c r="I478" s="4">
        <v>5631</v>
      </c>
      <c r="J478" s="3"/>
    </row>
    <row r="479" spans="1:10" ht="26.25">
      <c r="A479" s="4">
        <v>475</v>
      </c>
      <c r="B479" s="4" t="str">
        <f>T("02270057242")</f>
        <v>02270057242</v>
      </c>
      <c r="C479" s="4" t="str">
        <f>T("19842713047133634")</f>
        <v>19842713047133634</v>
      </c>
      <c r="D479" s="4" t="s">
        <v>1618</v>
      </c>
      <c r="E479" s="4" t="s">
        <v>1619</v>
      </c>
      <c r="F479" s="4" t="s">
        <v>1620</v>
      </c>
      <c r="G479" s="4">
        <v>6</v>
      </c>
      <c r="H479" s="4" t="s">
        <v>375</v>
      </c>
      <c r="I479" s="4">
        <v>5632</v>
      </c>
      <c r="J479" s="3"/>
    </row>
    <row r="480" spans="1:10" ht="26.25">
      <c r="A480" s="4">
        <v>476</v>
      </c>
      <c r="B480" s="4" t="str">
        <f>T("02270057243")</f>
        <v>02270057243</v>
      </c>
      <c r="C480" s="4" t="str">
        <f>T("19672713047133044")</f>
        <v>19672713047133044</v>
      </c>
      <c r="D480" s="4" t="s">
        <v>1621</v>
      </c>
      <c r="E480" s="4" t="s">
        <v>1622</v>
      </c>
      <c r="F480" s="4" t="s">
        <v>1623</v>
      </c>
      <c r="G480" s="4">
        <v>6</v>
      </c>
      <c r="H480" s="4" t="s">
        <v>375</v>
      </c>
      <c r="I480" s="4">
        <v>5633</v>
      </c>
      <c r="J480" s="3"/>
    </row>
    <row r="481" spans="1:10" ht="26.25">
      <c r="A481" s="4">
        <v>477</v>
      </c>
      <c r="B481" s="4" t="str">
        <f>T("02270057244")</f>
        <v>02270057244</v>
      </c>
      <c r="C481" s="4" t="str">
        <f>T("19612713047132986")</f>
        <v>19612713047132986</v>
      </c>
      <c r="D481" s="4" t="s">
        <v>1624</v>
      </c>
      <c r="E481" s="4" t="s">
        <v>1625</v>
      </c>
      <c r="F481" s="4" t="s">
        <v>1626</v>
      </c>
      <c r="G481" s="4">
        <v>6</v>
      </c>
      <c r="H481" s="4" t="s">
        <v>375</v>
      </c>
      <c r="I481" s="4">
        <v>5634</v>
      </c>
      <c r="J481" s="3"/>
    </row>
    <row r="482" spans="1:10" ht="26.25">
      <c r="A482" s="4">
        <v>478</v>
      </c>
      <c r="B482" s="4" t="str">
        <f>T("02270057245")</f>
        <v>02270057245</v>
      </c>
      <c r="C482" s="4" t="str">
        <f>T("19662713047133609")</f>
        <v>19662713047133609</v>
      </c>
      <c r="D482" s="4" t="s">
        <v>1627</v>
      </c>
      <c r="E482" s="4" t="s">
        <v>1628</v>
      </c>
      <c r="F482" s="4" t="s">
        <v>1629</v>
      </c>
      <c r="G482" s="4">
        <v>6</v>
      </c>
      <c r="H482" s="4" t="s">
        <v>375</v>
      </c>
      <c r="I482" s="4">
        <v>5635</v>
      </c>
      <c r="J482" s="3"/>
    </row>
    <row r="483" spans="1:10" ht="26.25">
      <c r="A483" s="4">
        <v>479</v>
      </c>
      <c r="B483" s="4" t="str">
        <f>T("02270057246")</f>
        <v>02270057246</v>
      </c>
      <c r="C483" s="4" t="str">
        <f>T("19772713047134189")</f>
        <v>19772713047134189</v>
      </c>
      <c r="D483" s="4" t="s">
        <v>673</v>
      </c>
      <c r="E483" s="4" t="s">
        <v>1630</v>
      </c>
      <c r="F483" s="4" t="s">
        <v>1631</v>
      </c>
      <c r="G483" s="4">
        <v>6</v>
      </c>
      <c r="H483" s="4" t="s">
        <v>424</v>
      </c>
      <c r="I483" s="4">
        <v>5636</v>
      </c>
      <c r="J483" s="3"/>
    </row>
    <row r="484" spans="1:10" ht="26.25">
      <c r="A484" s="4">
        <v>480</v>
      </c>
      <c r="B484" s="4" t="str">
        <f>T("02270057247")</f>
        <v>02270057247</v>
      </c>
      <c r="C484" s="4" t="str">
        <f>T("19692724704890750")</f>
        <v>19692724704890750</v>
      </c>
      <c r="D484" s="4" t="s">
        <v>339</v>
      </c>
      <c r="E484" s="4" t="s">
        <v>1632</v>
      </c>
      <c r="F484" s="4" t="s">
        <v>1633</v>
      </c>
      <c r="G484" s="4">
        <v>6</v>
      </c>
      <c r="H484" s="4" t="s">
        <v>375</v>
      </c>
      <c r="I484" s="4">
        <v>5637</v>
      </c>
      <c r="J484" s="3"/>
    </row>
    <row r="485" spans="1:10" ht="26.25">
      <c r="A485" s="4">
        <v>481</v>
      </c>
      <c r="B485" s="4" t="str">
        <f>T("02270057248")</f>
        <v>02270057248</v>
      </c>
      <c r="C485" s="4" t="str">
        <f>T("19832713047135361")</f>
        <v>19832713047135361</v>
      </c>
      <c r="D485" s="4" t="s">
        <v>1634</v>
      </c>
      <c r="E485" s="4" t="s">
        <v>735</v>
      </c>
      <c r="F485" s="4" t="s">
        <v>1635</v>
      </c>
      <c r="G485" s="4">
        <v>6</v>
      </c>
      <c r="H485" s="4" t="s">
        <v>386</v>
      </c>
      <c r="I485" s="4">
        <v>5638</v>
      </c>
      <c r="J485" s="3"/>
    </row>
    <row r="486" spans="1:10" ht="26.25">
      <c r="A486" s="4">
        <v>482</v>
      </c>
      <c r="B486" s="4" t="str">
        <f>T("02270057249")</f>
        <v>02270057249</v>
      </c>
      <c r="C486" s="4" t="str">
        <f>T("19602713047134343")</f>
        <v>19602713047134343</v>
      </c>
      <c r="D486" s="4" t="s">
        <v>178</v>
      </c>
      <c r="E486" s="4" t="s">
        <v>1636</v>
      </c>
      <c r="F486" s="4" t="s">
        <v>1637</v>
      </c>
      <c r="G486" s="4">
        <v>6</v>
      </c>
      <c r="H486" s="4" t="s">
        <v>386</v>
      </c>
      <c r="I486" s="4">
        <v>5639</v>
      </c>
      <c r="J486" s="3"/>
    </row>
    <row r="487" spans="1:10" ht="26.25">
      <c r="A487" s="4">
        <v>483</v>
      </c>
      <c r="B487" s="4" t="str">
        <f>T("02270057250")</f>
        <v>02270057250</v>
      </c>
      <c r="C487" s="4" t="str">
        <f>T("19602713047133953")</f>
        <v>19602713047133953</v>
      </c>
      <c r="D487" s="4" t="s">
        <v>1638</v>
      </c>
      <c r="E487" s="4" t="s">
        <v>1639</v>
      </c>
      <c r="F487" s="4" t="s">
        <v>1640</v>
      </c>
      <c r="G487" s="4">
        <v>6</v>
      </c>
      <c r="H487" s="4" t="s">
        <v>375</v>
      </c>
      <c r="I487" s="4">
        <v>5640</v>
      </c>
      <c r="J487" s="3"/>
    </row>
    <row r="488" spans="1:10" ht="26.25">
      <c r="A488" s="4">
        <v>484</v>
      </c>
      <c r="B488" s="4" t="str">
        <f>T("02270057251")</f>
        <v>02270057251</v>
      </c>
      <c r="C488" s="4" t="str">
        <f>T("19782713047133504")</f>
        <v>19782713047133504</v>
      </c>
      <c r="D488" s="4" t="s">
        <v>1562</v>
      </c>
      <c r="E488" s="4" t="s">
        <v>683</v>
      </c>
      <c r="F488" s="4" t="s">
        <v>1641</v>
      </c>
      <c r="G488" s="4">
        <v>6</v>
      </c>
      <c r="H488" s="4" t="s">
        <v>375</v>
      </c>
      <c r="I488" s="4">
        <v>5641</v>
      </c>
      <c r="J488" s="3"/>
    </row>
    <row r="489" spans="1:10" ht="26.25">
      <c r="A489" s="4">
        <v>485</v>
      </c>
      <c r="B489" s="4" t="str">
        <f>T("02270057252")</f>
        <v>02270057252</v>
      </c>
      <c r="C489" s="4" t="str">
        <f>T("19652713047133325")</f>
        <v>19652713047133325</v>
      </c>
      <c r="D489" s="4" t="s">
        <v>1642</v>
      </c>
      <c r="E489" s="4" t="s">
        <v>1643</v>
      </c>
      <c r="F489" s="4" t="s">
        <v>1644</v>
      </c>
      <c r="G489" s="4">
        <v>6</v>
      </c>
      <c r="H489" s="4" t="s">
        <v>375</v>
      </c>
      <c r="I489" s="4">
        <v>5642</v>
      </c>
      <c r="J489" s="3"/>
    </row>
    <row r="490" spans="1:10" ht="26.25">
      <c r="A490" s="4">
        <v>486</v>
      </c>
      <c r="B490" s="4" t="str">
        <f>T("02270057253")</f>
        <v>02270057253</v>
      </c>
      <c r="C490" s="4" t="str">
        <f>T("19602713047133365")</f>
        <v>19602713047133365</v>
      </c>
      <c r="D490" s="4" t="s">
        <v>1030</v>
      </c>
      <c r="E490" s="4" t="s">
        <v>1645</v>
      </c>
      <c r="F490" s="4" t="s">
        <v>1646</v>
      </c>
      <c r="G490" s="4">
        <v>6</v>
      </c>
      <c r="H490" s="4" t="s">
        <v>375</v>
      </c>
      <c r="I490" s="4">
        <v>5643</v>
      </c>
      <c r="J490" s="3"/>
    </row>
    <row r="491" spans="1:10" ht="26.25">
      <c r="A491" s="4">
        <v>487</v>
      </c>
      <c r="B491" s="4" t="str">
        <f>T("02270057254")</f>
        <v>02270057254</v>
      </c>
      <c r="C491" s="4" t="str">
        <f>T("19622713047134292")</f>
        <v>19622713047134292</v>
      </c>
      <c r="D491" s="4" t="s">
        <v>87</v>
      </c>
      <c r="E491" s="4" t="s">
        <v>1612</v>
      </c>
      <c r="F491" s="4" t="s">
        <v>1647</v>
      </c>
      <c r="G491" s="4">
        <v>6</v>
      </c>
      <c r="H491" s="4" t="s">
        <v>386</v>
      </c>
      <c r="I491" s="4">
        <v>5644</v>
      </c>
      <c r="J491" s="3"/>
    </row>
    <row r="492" spans="1:10" ht="26.25">
      <c r="A492" s="4">
        <v>488</v>
      </c>
      <c r="B492" s="4" t="str">
        <f>T("02270057255")</f>
        <v>02270057255</v>
      </c>
      <c r="C492" s="4" t="str">
        <f>T("19792713047134139")</f>
        <v>19792713047134139</v>
      </c>
      <c r="D492" s="4" t="s">
        <v>426</v>
      </c>
      <c r="E492" s="4" t="s">
        <v>892</v>
      </c>
      <c r="F492" s="4" t="s">
        <v>1648</v>
      </c>
      <c r="G492" s="4">
        <v>6</v>
      </c>
      <c r="H492" s="4" t="s">
        <v>375</v>
      </c>
      <c r="I492" s="4">
        <v>5645</v>
      </c>
      <c r="J492" s="3"/>
    </row>
    <row r="493" spans="1:10" ht="26.25">
      <c r="A493" s="4">
        <v>489</v>
      </c>
      <c r="B493" s="4" t="str">
        <f>T("02270057256")</f>
        <v>02270057256</v>
      </c>
      <c r="C493" s="4" t="str">
        <f>T("19782713047133558")</f>
        <v>19782713047133558</v>
      </c>
      <c r="D493" s="4" t="s">
        <v>1649</v>
      </c>
      <c r="E493" s="4" t="s">
        <v>1650</v>
      </c>
      <c r="F493" s="4" t="s">
        <v>1651</v>
      </c>
      <c r="G493" s="4">
        <v>6</v>
      </c>
      <c r="H493" s="4" t="s">
        <v>375</v>
      </c>
      <c r="I493" s="4">
        <v>5646</v>
      </c>
      <c r="J493" s="3"/>
    </row>
    <row r="494" spans="1:10" ht="26.25">
      <c r="A494" s="4">
        <v>490</v>
      </c>
      <c r="B494" s="4" t="str">
        <f>T("02270057257")</f>
        <v>02270057257</v>
      </c>
      <c r="C494" s="4" t="str">
        <f>T("19652713047134406")</f>
        <v>19652713047134406</v>
      </c>
      <c r="D494" s="4" t="s">
        <v>1650</v>
      </c>
      <c r="E494" s="4" t="s">
        <v>1652</v>
      </c>
      <c r="F494" s="4" t="s">
        <v>1653</v>
      </c>
      <c r="G494" s="4">
        <v>6</v>
      </c>
      <c r="H494" s="4" t="s">
        <v>749</v>
      </c>
      <c r="I494" s="4">
        <v>5647</v>
      </c>
      <c r="J494" s="3"/>
    </row>
    <row r="495" spans="1:10" ht="26.25">
      <c r="A495" s="4">
        <v>491</v>
      </c>
      <c r="B495" s="4" t="str">
        <f>T("02270057258")</f>
        <v>02270057258</v>
      </c>
      <c r="C495" s="4" t="str">
        <f>T("19662713047133452")</f>
        <v>19662713047133452</v>
      </c>
      <c r="D495" s="4" t="s">
        <v>1654</v>
      </c>
      <c r="E495" s="4" t="s">
        <v>1163</v>
      </c>
      <c r="F495" s="4" t="s">
        <v>1655</v>
      </c>
      <c r="G495" s="4">
        <v>6</v>
      </c>
      <c r="H495" s="4" t="s">
        <v>375</v>
      </c>
      <c r="I495" s="4">
        <v>5648</v>
      </c>
      <c r="J495" s="3"/>
    </row>
    <row r="496" spans="1:10" ht="26.25">
      <c r="A496" s="4">
        <v>492</v>
      </c>
      <c r="B496" s="4" t="str">
        <f>T("02270057260")</f>
        <v>02270057260</v>
      </c>
      <c r="C496" s="4" t="str">
        <f>T("19652713047135337")</f>
        <v>19652713047135337</v>
      </c>
      <c r="D496" s="4" t="s">
        <v>1656</v>
      </c>
      <c r="E496" s="4" t="s">
        <v>1657</v>
      </c>
      <c r="F496" s="4" t="s">
        <v>1658</v>
      </c>
      <c r="G496" s="4">
        <v>6</v>
      </c>
      <c r="H496" s="4" t="s">
        <v>749</v>
      </c>
      <c r="I496" s="4">
        <v>5650</v>
      </c>
      <c r="J496" s="3"/>
    </row>
    <row r="497" spans="1:10" ht="26.25">
      <c r="A497" s="4">
        <v>493</v>
      </c>
      <c r="B497" s="4" t="str">
        <f>T("02270057261")</f>
        <v>02270057261</v>
      </c>
      <c r="C497" s="4" t="str">
        <f>T("19622713047134437")</f>
        <v>19622713047134437</v>
      </c>
      <c r="D497" s="4" t="s">
        <v>673</v>
      </c>
      <c r="E497" s="4" t="s">
        <v>1659</v>
      </c>
      <c r="F497" s="4" t="s">
        <v>1581</v>
      </c>
      <c r="G497" s="4">
        <v>6</v>
      </c>
      <c r="H497" s="4" t="s">
        <v>386</v>
      </c>
      <c r="I497" s="4">
        <v>5651</v>
      </c>
      <c r="J497" s="3"/>
    </row>
    <row r="498" spans="1:10" ht="26.25">
      <c r="A498" s="4">
        <v>494</v>
      </c>
      <c r="B498" s="4" t="str">
        <f>T("02270057262")</f>
        <v>02270057262</v>
      </c>
      <c r="C498" s="4" t="str">
        <f>T("19602713047133481")</f>
        <v>19602713047133481</v>
      </c>
      <c r="D498" s="4" t="s">
        <v>1061</v>
      </c>
      <c r="E498" s="4" t="s">
        <v>1660</v>
      </c>
      <c r="F498" s="4" t="s">
        <v>1661</v>
      </c>
      <c r="G498" s="4">
        <v>6</v>
      </c>
      <c r="H498" s="4" t="s">
        <v>1662</v>
      </c>
      <c r="I498" s="4">
        <v>5652</v>
      </c>
      <c r="J498" s="3"/>
    </row>
    <row r="499" spans="1:10" ht="26.25">
      <c r="A499" s="4">
        <v>495</v>
      </c>
      <c r="B499" s="4" t="str">
        <f>T("02270057263")</f>
        <v>02270057263</v>
      </c>
      <c r="C499" s="4" t="str">
        <f>T("19622713047134690")</f>
        <v>19622713047134690</v>
      </c>
      <c r="D499" s="4" t="s">
        <v>1663</v>
      </c>
      <c r="E499" s="4" t="s">
        <v>1664</v>
      </c>
      <c r="F499" s="4" t="s">
        <v>1665</v>
      </c>
      <c r="G499" s="4">
        <v>6</v>
      </c>
      <c r="H499" s="4" t="s">
        <v>749</v>
      </c>
      <c r="I499" s="4">
        <v>5653</v>
      </c>
      <c r="J499" s="3"/>
    </row>
    <row r="500" spans="1:10" ht="26.25">
      <c r="A500" s="4">
        <v>496</v>
      </c>
      <c r="B500" s="4" t="str">
        <f>T("02270057264")</f>
        <v>02270057264</v>
      </c>
      <c r="C500" s="4" t="str">
        <f>T("19672713047134378")</f>
        <v>19672713047134378</v>
      </c>
      <c r="D500" s="4" t="s">
        <v>437</v>
      </c>
      <c r="E500" s="4" t="s">
        <v>1666</v>
      </c>
      <c r="F500" s="4" t="s">
        <v>1667</v>
      </c>
      <c r="G500" s="4">
        <v>6</v>
      </c>
      <c r="H500" s="4" t="s">
        <v>749</v>
      </c>
      <c r="I500" s="4">
        <v>5654</v>
      </c>
      <c r="J500" s="3"/>
    </row>
    <row r="501" spans="1:10">
      <c r="A501" s="4">
        <v>497</v>
      </c>
      <c r="B501" s="4" t="str">
        <f>T("02270057265")</f>
        <v>02270057265</v>
      </c>
      <c r="C501" s="4" t="str">
        <f>T("9561756884")</f>
        <v>9561756884</v>
      </c>
      <c r="D501" s="4" t="s">
        <v>1668</v>
      </c>
      <c r="E501" s="4" t="s">
        <v>1669</v>
      </c>
      <c r="F501" s="4" t="s">
        <v>1670</v>
      </c>
      <c r="G501" s="4">
        <v>6</v>
      </c>
      <c r="H501" s="4" t="s">
        <v>749</v>
      </c>
      <c r="I501" s="4">
        <v>5655</v>
      </c>
      <c r="J501" s="3"/>
    </row>
    <row r="502" spans="1:10" ht="26.25">
      <c r="A502" s="4">
        <v>498</v>
      </c>
      <c r="B502" s="4" t="str">
        <f>T("02270057266")</f>
        <v>02270057266</v>
      </c>
      <c r="C502" s="4" t="str">
        <f>T("19722713047134196")</f>
        <v>19722713047134196</v>
      </c>
      <c r="D502" s="4" t="s">
        <v>1671</v>
      </c>
      <c r="E502" s="4" t="s">
        <v>1586</v>
      </c>
      <c r="F502" s="4" t="s">
        <v>1672</v>
      </c>
      <c r="G502" s="4">
        <v>6</v>
      </c>
      <c r="H502" s="4" t="s">
        <v>424</v>
      </c>
      <c r="I502" s="4">
        <v>5656</v>
      </c>
      <c r="J502" s="3"/>
    </row>
    <row r="503" spans="1:10" ht="26.25">
      <c r="A503" s="4">
        <v>499</v>
      </c>
      <c r="B503" s="4" t="str">
        <f>T("02270057267")</f>
        <v>02270057267</v>
      </c>
      <c r="C503" s="4" t="str">
        <f>T("19652713047134216")</f>
        <v>19652713047134216</v>
      </c>
      <c r="D503" s="4" t="s">
        <v>180</v>
      </c>
      <c r="E503" s="4" t="s">
        <v>1673</v>
      </c>
      <c r="F503" s="4" t="s">
        <v>1674</v>
      </c>
      <c r="G503" s="4">
        <v>6</v>
      </c>
      <c r="H503" s="4" t="s">
        <v>424</v>
      </c>
      <c r="I503" s="4">
        <v>5657</v>
      </c>
      <c r="J503" s="3"/>
    </row>
    <row r="504" spans="1:10" ht="26.25">
      <c r="A504" s="4">
        <v>500</v>
      </c>
      <c r="B504" s="4" t="str">
        <f>T("02270057268")</f>
        <v>02270057268</v>
      </c>
      <c r="C504" s="4" t="str">
        <f>T("19672713047133632")</f>
        <v>19672713047133632</v>
      </c>
      <c r="D504" s="4" t="s">
        <v>1675</v>
      </c>
      <c r="E504" s="4" t="s">
        <v>658</v>
      </c>
      <c r="F504" s="4" t="s">
        <v>1676</v>
      </c>
      <c r="G504" s="4">
        <v>6</v>
      </c>
      <c r="H504" s="4" t="s">
        <v>375</v>
      </c>
      <c r="I504" s="4">
        <v>5658</v>
      </c>
      <c r="J504" s="3"/>
    </row>
    <row r="505" spans="1:10" ht="26.25">
      <c r="A505" s="4">
        <v>501</v>
      </c>
      <c r="B505" s="4" t="str">
        <f>T("02270057269")</f>
        <v>02270057269</v>
      </c>
      <c r="C505" s="4" t="str">
        <f>T("19772713047133689")</f>
        <v>19772713047133689</v>
      </c>
      <c r="D505" s="4" t="s">
        <v>426</v>
      </c>
      <c r="E505" s="4" t="s">
        <v>1677</v>
      </c>
      <c r="F505" s="4" t="s">
        <v>1678</v>
      </c>
      <c r="G505" s="4">
        <v>6</v>
      </c>
      <c r="H505" s="4" t="s">
        <v>375</v>
      </c>
      <c r="I505" s="4">
        <v>5659</v>
      </c>
      <c r="J505" s="3"/>
    </row>
    <row r="506" spans="1:10" ht="26.25">
      <c r="A506" s="4">
        <v>502</v>
      </c>
      <c r="B506" s="4" t="str">
        <f>T("02270057270")</f>
        <v>02270057270</v>
      </c>
      <c r="C506" s="4" t="str">
        <f>T("19752713047133691")</f>
        <v>19752713047133691</v>
      </c>
      <c r="D506" s="4" t="s">
        <v>1679</v>
      </c>
      <c r="E506" s="4" t="s">
        <v>1680</v>
      </c>
      <c r="F506" s="4" t="s">
        <v>1681</v>
      </c>
      <c r="G506" s="4">
        <v>6</v>
      </c>
      <c r="H506" s="4" t="s">
        <v>375</v>
      </c>
      <c r="I506" s="4">
        <v>5660</v>
      </c>
      <c r="J506" s="3"/>
    </row>
    <row r="507" spans="1:10" ht="26.25">
      <c r="A507" s="4">
        <v>503</v>
      </c>
      <c r="B507" s="4" t="str">
        <f>T("02270057271")</f>
        <v>02270057271</v>
      </c>
      <c r="C507" s="4" t="str">
        <f>T("19782713047133707")</f>
        <v>19782713047133707</v>
      </c>
      <c r="D507" s="4" t="s">
        <v>1682</v>
      </c>
      <c r="E507" s="4" t="s">
        <v>123</v>
      </c>
      <c r="F507" s="4" t="s">
        <v>1683</v>
      </c>
      <c r="G507" s="4">
        <v>6</v>
      </c>
      <c r="H507" s="4" t="s">
        <v>375</v>
      </c>
      <c r="I507" s="4">
        <v>5661</v>
      </c>
      <c r="J507" s="3"/>
    </row>
    <row r="508" spans="1:10" ht="26.25">
      <c r="A508" s="4">
        <v>504</v>
      </c>
      <c r="B508" s="4" t="str">
        <f>T("02270057272")</f>
        <v>02270057272</v>
      </c>
      <c r="C508" s="4" t="str">
        <f>T("19842713047133384")</f>
        <v>19842713047133384</v>
      </c>
      <c r="D508" s="4" t="s">
        <v>1684</v>
      </c>
      <c r="E508" s="4" t="s">
        <v>1685</v>
      </c>
      <c r="F508" s="4" t="s">
        <v>1686</v>
      </c>
      <c r="G508" s="4">
        <v>6</v>
      </c>
      <c r="H508" s="4" t="s">
        <v>375</v>
      </c>
      <c r="I508" s="4">
        <v>5662</v>
      </c>
      <c r="J508" s="3"/>
    </row>
    <row r="509" spans="1:10" ht="26.25">
      <c r="A509" s="4">
        <v>505</v>
      </c>
      <c r="B509" s="4" t="str">
        <f>T("02270057273")</f>
        <v>02270057273</v>
      </c>
      <c r="C509" s="4" t="str">
        <f>T("19702713047133391")</f>
        <v>19702713047133391</v>
      </c>
      <c r="D509" s="4" t="s">
        <v>178</v>
      </c>
      <c r="E509" s="4" t="s">
        <v>1685</v>
      </c>
      <c r="F509" s="4" t="s">
        <v>1686</v>
      </c>
      <c r="G509" s="4">
        <v>6</v>
      </c>
      <c r="H509" s="4" t="s">
        <v>375</v>
      </c>
      <c r="I509" s="4">
        <v>5663</v>
      </c>
      <c r="J509" s="3"/>
    </row>
    <row r="510" spans="1:10" ht="26.25">
      <c r="A510" s="4">
        <v>506</v>
      </c>
      <c r="B510" s="4" t="str">
        <f>T("02270057274")</f>
        <v>02270057274</v>
      </c>
      <c r="C510" s="4" t="str">
        <f>T("19652713047133372")</f>
        <v>19652713047133372</v>
      </c>
      <c r="D510" s="4" t="s">
        <v>970</v>
      </c>
      <c r="E510" s="4" t="s">
        <v>1687</v>
      </c>
      <c r="F510" s="4" t="s">
        <v>1688</v>
      </c>
      <c r="G510" s="4">
        <v>6</v>
      </c>
      <c r="H510" s="4" t="s">
        <v>375</v>
      </c>
      <c r="I510" s="4">
        <v>5664</v>
      </c>
      <c r="J510" s="3"/>
    </row>
    <row r="511" spans="1:10" ht="26.25">
      <c r="A511" s="4">
        <v>507</v>
      </c>
      <c r="B511" s="4" t="str">
        <f>T("02270057275")</f>
        <v>02270057275</v>
      </c>
      <c r="C511" s="4" t="str">
        <f>T("19702713047133357")</f>
        <v>19702713047133357</v>
      </c>
      <c r="D511" s="4" t="s">
        <v>437</v>
      </c>
      <c r="E511" s="4" t="s">
        <v>1689</v>
      </c>
      <c r="F511" s="4" t="s">
        <v>1690</v>
      </c>
      <c r="G511" s="4">
        <v>6</v>
      </c>
      <c r="H511" s="4" t="s">
        <v>375</v>
      </c>
      <c r="I511" s="4">
        <v>5665</v>
      </c>
      <c r="J511" s="3"/>
    </row>
    <row r="512" spans="1:10" ht="26.25">
      <c r="A512" s="4">
        <v>508</v>
      </c>
      <c r="B512" s="4" t="str">
        <f>T("02270057276")</f>
        <v>02270057276</v>
      </c>
      <c r="C512" s="4" t="str">
        <f>T("19772713047133021")</f>
        <v>19772713047133021</v>
      </c>
      <c r="D512" s="4" t="s">
        <v>1691</v>
      </c>
      <c r="E512" s="4" t="s">
        <v>1692</v>
      </c>
      <c r="F512" s="4" t="s">
        <v>1693</v>
      </c>
      <c r="G512" s="4">
        <v>6</v>
      </c>
      <c r="H512" s="4" t="s">
        <v>375</v>
      </c>
      <c r="I512" s="4">
        <v>5666</v>
      </c>
      <c r="J512" s="3"/>
    </row>
    <row r="513" spans="1:10" ht="26.25">
      <c r="A513" s="4">
        <v>509</v>
      </c>
      <c r="B513" s="4" t="str">
        <f>T("02270057277")</f>
        <v>02270057277</v>
      </c>
      <c r="C513" s="4" t="str">
        <f>T("19702713047133919")</f>
        <v>19702713047133919</v>
      </c>
      <c r="D513" s="4" t="s">
        <v>1694</v>
      </c>
      <c r="E513" s="4" t="s">
        <v>1689</v>
      </c>
      <c r="F513" s="4" t="s">
        <v>1695</v>
      </c>
      <c r="G513" s="4">
        <v>6</v>
      </c>
      <c r="H513" s="4" t="s">
        <v>375</v>
      </c>
      <c r="I513" s="4">
        <v>5667</v>
      </c>
      <c r="J513" s="3"/>
    </row>
    <row r="514" spans="1:10" ht="26.25">
      <c r="A514" s="4">
        <v>510</v>
      </c>
      <c r="B514" s="4" t="str">
        <f>T("02270057278")</f>
        <v>02270057278</v>
      </c>
      <c r="C514" s="4" t="str">
        <f>T("19722713047134530")</f>
        <v>19722713047134530</v>
      </c>
      <c r="D514" s="4" t="s">
        <v>1696</v>
      </c>
      <c r="E514" s="4" t="s">
        <v>1697</v>
      </c>
      <c r="F514" s="4" t="s">
        <v>1698</v>
      </c>
      <c r="G514" s="4">
        <v>6</v>
      </c>
      <c r="H514" s="4" t="s">
        <v>749</v>
      </c>
      <c r="I514" s="4">
        <v>5668</v>
      </c>
      <c r="J514" s="3"/>
    </row>
    <row r="515" spans="1:10" ht="26.25">
      <c r="A515" s="4">
        <v>511</v>
      </c>
      <c r="B515" s="4" t="str">
        <f>T("02270057279")</f>
        <v>02270057279</v>
      </c>
      <c r="C515" s="4" t="str">
        <f>T("19792713047135322")</f>
        <v>19792713047135322</v>
      </c>
      <c r="D515" s="4" t="s">
        <v>1699</v>
      </c>
      <c r="E515" s="4" t="s">
        <v>1700</v>
      </c>
      <c r="F515" s="4" t="s">
        <v>1701</v>
      </c>
      <c r="G515" s="4">
        <v>6</v>
      </c>
      <c r="H515" s="4" t="s">
        <v>375</v>
      </c>
      <c r="I515" s="4">
        <v>5669</v>
      </c>
      <c r="J515" s="3"/>
    </row>
    <row r="516" spans="1:10">
      <c r="A516" s="4">
        <v>512</v>
      </c>
      <c r="B516" s="4" t="str">
        <f>T("02270057280")</f>
        <v>02270057280</v>
      </c>
      <c r="C516" s="4" t="str">
        <f>T("8256499578")</f>
        <v>8256499578</v>
      </c>
      <c r="D516" s="4" t="s">
        <v>1702</v>
      </c>
      <c r="E516" s="4" t="s">
        <v>1703</v>
      </c>
      <c r="F516" s="4" t="s">
        <v>1704</v>
      </c>
      <c r="G516" s="4">
        <v>6</v>
      </c>
      <c r="H516" s="4" t="s">
        <v>375</v>
      </c>
      <c r="I516" s="4">
        <v>5670</v>
      </c>
      <c r="J516" s="3"/>
    </row>
    <row r="517" spans="1:10" ht="26.25">
      <c r="A517" s="4">
        <v>513</v>
      </c>
      <c r="B517" s="4" t="str">
        <f>T("02270057281")</f>
        <v>02270057281</v>
      </c>
      <c r="C517" s="4" t="str">
        <f>T("19622713047134583")</f>
        <v>19622713047134583</v>
      </c>
      <c r="D517" s="4" t="s">
        <v>1705</v>
      </c>
      <c r="E517" s="4" t="s">
        <v>1706</v>
      </c>
      <c r="F517" s="4" t="s">
        <v>1707</v>
      </c>
      <c r="G517" s="4">
        <v>6</v>
      </c>
      <c r="H517" s="4" t="s">
        <v>375</v>
      </c>
      <c r="I517" s="4">
        <v>5671</v>
      </c>
      <c r="J517" s="3"/>
    </row>
    <row r="518" spans="1:10" ht="26.25">
      <c r="A518" s="4">
        <v>514</v>
      </c>
      <c r="B518" s="4" t="str">
        <f>T("02270057282")</f>
        <v>02270057282</v>
      </c>
      <c r="C518" s="4" t="str">
        <f>T("19633313047087826")</f>
        <v>19633313047087826</v>
      </c>
      <c r="D518" s="4" t="s">
        <v>1708</v>
      </c>
      <c r="E518" s="4" t="s">
        <v>1709</v>
      </c>
      <c r="F518" s="4" t="s">
        <v>1710</v>
      </c>
      <c r="G518" s="4">
        <v>6</v>
      </c>
      <c r="H518" s="4" t="s">
        <v>749</v>
      </c>
      <c r="I518" s="4">
        <v>5672</v>
      </c>
      <c r="J518" s="3"/>
    </row>
    <row r="519" spans="1:10" ht="26.25">
      <c r="A519" s="4">
        <v>515</v>
      </c>
      <c r="B519" s="4" t="str">
        <f>T("02270057284")</f>
        <v>02270057284</v>
      </c>
      <c r="C519" s="4" t="str">
        <f>T("19662713047134224")</f>
        <v>19662713047134224</v>
      </c>
      <c r="D519" s="4" t="s">
        <v>9</v>
      </c>
      <c r="E519" s="4" t="s">
        <v>354</v>
      </c>
      <c r="F519" s="4" t="s">
        <v>1711</v>
      </c>
      <c r="G519" s="4">
        <v>6</v>
      </c>
      <c r="H519" s="4" t="s">
        <v>424</v>
      </c>
      <c r="I519" s="4">
        <v>5674</v>
      </c>
      <c r="J519" s="3"/>
    </row>
    <row r="520" spans="1:10" ht="26.25">
      <c r="A520" s="4">
        <v>516</v>
      </c>
      <c r="B520" s="4" t="str">
        <f>T("02270057287")</f>
        <v>02270057287</v>
      </c>
      <c r="C520" s="4" t="str">
        <f>T("19882713047135332")</f>
        <v>19882713047135332</v>
      </c>
      <c r="D520" s="4" t="s">
        <v>1712</v>
      </c>
      <c r="E520" s="4" t="s">
        <v>1713</v>
      </c>
      <c r="F520" s="4" t="s">
        <v>1714</v>
      </c>
      <c r="G520" s="4">
        <v>6</v>
      </c>
      <c r="H520" s="4" t="s">
        <v>749</v>
      </c>
      <c r="I520" s="4">
        <v>5677</v>
      </c>
      <c r="J520" s="3"/>
    </row>
    <row r="521" spans="1:10" ht="26.25">
      <c r="A521" s="4">
        <v>517</v>
      </c>
      <c r="B521" s="4" t="str">
        <f>T("02270057288")</f>
        <v>02270057288</v>
      </c>
      <c r="C521" s="4" t="str">
        <f>T("19832713047134201")</f>
        <v>19832713047134201</v>
      </c>
      <c r="D521" s="4" t="s">
        <v>1715</v>
      </c>
      <c r="E521" s="4" t="s">
        <v>1532</v>
      </c>
      <c r="F521" s="4" t="s">
        <v>633</v>
      </c>
      <c r="G521" s="4">
        <v>6</v>
      </c>
      <c r="H521" s="4" t="s">
        <v>424</v>
      </c>
      <c r="I521" s="4">
        <v>5678</v>
      </c>
      <c r="J521" s="3"/>
    </row>
    <row r="522" spans="1:10" ht="26.25">
      <c r="A522" s="4">
        <v>518</v>
      </c>
      <c r="B522" s="4" t="str">
        <f>T("02270057289")</f>
        <v>02270057289</v>
      </c>
      <c r="C522" s="4" t="str">
        <f>T("19662713047133633")</f>
        <v>19662713047133633</v>
      </c>
      <c r="D522" s="4" t="s">
        <v>1716</v>
      </c>
      <c r="E522" s="4" t="s">
        <v>1717</v>
      </c>
      <c r="F522" s="4" t="s">
        <v>1718</v>
      </c>
      <c r="G522" s="4">
        <v>6</v>
      </c>
      <c r="H522" s="4" t="s">
        <v>375</v>
      </c>
      <c r="I522" s="4">
        <v>5679</v>
      </c>
      <c r="J522" s="3"/>
    </row>
    <row r="523" spans="1:10" ht="26.25">
      <c r="A523" s="4">
        <v>519</v>
      </c>
      <c r="B523" s="4" t="str">
        <f>T("02270057290")</f>
        <v>02270057290</v>
      </c>
      <c r="C523" s="4" t="str">
        <f>T("19822713047133451")</f>
        <v>19822713047133451</v>
      </c>
      <c r="D523" s="4" t="s">
        <v>1719</v>
      </c>
      <c r="E523" s="4" t="s">
        <v>1720</v>
      </c>
      <c r="F523" s="4" t="s">
        <v>1721</v>
      </c>
      <c r="G523" s="4">
        <v>6</v>
      </c>
      <c r="H523" s="4" t="s">
        <v>1184</v>
      </c>
      <c r="I523" s="4">
        <v>5680</v>
      </c>
      <c r="J523" s="3"/>
    </row>
    <row r="524" spans="1:10" ht="26.25">
      <c r="A524" s="4">
        <v>520</v>
      </c>
      <c r="B524" s="4" t="str">
        <f>T("02270094495")</f>
        <v>02270094495</v>
      </c>
      <c r="C524" s="4" t="str">
        <f>T("19602713047135081")</f>
        <v>19602713047135081</v>
      </c>
      <c r="D524" s="4" t="s">
        <v>1147</v>
      </c>
      <c r="E524" s="4" t="s">
        <v>1995</v>
      </c>
      <c r="F524" s="4" t="s">
        <v>1996</v>
      </c>
      <c r="G524" s="4">
        <v>6</v>
      </c>
      <c r="H524" s="4" t="s">
        <v>1997</v>
      </c>
      <c r="I524" s="4">
        <v>5454</v>
      </c>
      <c r="J524" s="3"/>
    </row>
    <row r="525" spans="1:10" ht="26.25">
      <c r="A525" s="4">
        <v>521</v>
      </c>
      <c r="B525" s="4" t="str">
        <f>T("02270021204")</f>
        <v>02270021204</v>
      </c>
      <c r="C525" s="4" t="str">
        <f>T("19522713047135458")</f>
        <v>19522713047135458</v>
      </c>
      <c r="D525" s="4" t="s">
        <v>586</v>
      </c>
      <c r="E525" s="4" t="s">
        <v>587</v>
      </c>
      <c r="F525" s="4" t="s">
        <v>16</v>
      </c>
      <c r="G525" s="4">
        <v>7</v>
      </c>
      <c r="H525" s="4" t="s">
        <v>513</v>
      </c>
      <c r="I525" s="4">
        <v>3136</v>
      </c>
      <c r="J525" s="3"/>
    </row>
    <row r="526" spans="1:10" ht="26.25">
      <c r="A526" s="4">
        <v>522</v>
      </c>
      <c r="B526" s="4" t="str">
        <f>T("02270021206")</f>
        <v>02270021206</v>
      </c>
      <c r="C526" s="4" t="str">
        <f>T("19452713047136259")</f>
        <v>19452713047136259</v>
      </c>
      <c r="D526" s="4" t="s">
        <v>588</v>
      </c>
      <c r="E526" s="4" t="s">
        <v>589</v>
      </c>
      <c r="F526" s="4" t="s">
        <v>590</v>
      </c>
      <c r="G526" s="4">
        <v>7</v>
      </c>
      <c r="H526" s="4" t="s">
        <v>513</v>
      </c>
      <c r="I526" s="4">
        <v>864</v>
      </c>
      <c r="J526" s="3"/>
    </row>
    <row r="527" spans="1:10" ht="26.25">
      <c r="A527" s="4">
        <v>523</v>
      </c>
      <c r="B527" s="4" t="str">
        <f>T("02270021209")</f>
        <v>02270021209</v>
      </c>
      <c r="C527" s="4" t="str">
        <f>T("19522713047135443")</f>
        <v>19522713047135443</v>
      </c>
      <c r="D527" s="4" t="s">
        <v>591</v>
      </c>
      <c r="E527" s="4" t="s">
        <v>331</v>
      </c>
      <c r="F527" s="4" t="s">
        <v>592</v>
      </c>
      <c r="G527" s="4">
        <v>7</v>
      </c>
      <c r="H527" s="4" t="s">
        <v>513</v>
      </c>
      <c r="I527" s="4">
        <v>2855</v>
      </c>
      <c r="J527" s="3"/>
    </row>
    <row r="528" spans="1:10" ht="26.25">
      <c r="A528" s="4">
        <v>524</v>
      </c>
      <c r="B528" s="4" t="str">
        <f>T("02270021216")</f>
        <v>02270021216</v>
      </c>
      <c r="C528" s="4" t="str">
        <f>T("19502713047136824")</f>
        <v>19502713047136824</v>
      </c>
      <c r="D528" s="4" t="s">
        <v>593</v>
      </c>
      <c r="E528" s="4" t="s">
        <v>411</v>
      </c>
      <c r="F528" s="4" t="s">
        <v>594</v>
      </c>
      <c r="G528" s="4">
        <v>7</v>
      </c>
      <c r="H528" s="4" t="s">
        <v>513</v>
      </c>
      <c r="I528" s="4">
        <v>3135</v>
      </c>
      <c r="J528" s="3"/>
    </row>
    <row r="529" spans="1:10" ht="26.25">
      <c r="A529" s="4">
        <v>525</v>
      </c>
      <c r="B529" s="4" t="str">
        <f>T("02270021219")</f>
        <v>02270021219</v>
      </c>
      <c r="C529" s="4" t="str">
        <f>T("19692713047139435")</f>
        <v>19692713047139435</v>
      </c>
      <c r="D529" s="4" t="s">
        <v>595</v>
      </c>
      <c r="E529" s="4" t="s">
        <v>596</v>
      </c>
      <c r="F529" s="4" t="s">
        <v>597</v>
      </c>
      <c r="G529" s="4">
        <v>7</v>
      </c>
      <c r="H529" s="4" t="s">
        <v>513</v>
      </c>
      <c r="I529" s="4">
        <v>3511</v>
      </c>
      <c r="J529" s="3"/>
    </row>
    <row r="530" spans="1:10" ht="26.25">
      <c r="A530" s="4">
        <v>526</v>
      </c>
      <c r="B530" s="4" t="str">
        <f>T("02270021221")</f>
        <v>02270021221</v>
      </c>
      <c r="C530" s="4" t="str">
        <f>T("19732713047135407")</f>
        <v>19732713047135407</v>
      </c>
      <c r="D530" s="4" t="s">
        <v>598</v>
      </c>
      <c r="E530" s="4" t="s">
        <v>599</v>
      </c>
      <c r="F530" s="4" t="s">
        <v>600</v>
      </c>
      <c r="G530" s="4">
        <v>7</v>
      </c>
      <c r="H530" s="4" t="s">
        <v>513</v>
      </c>
      <c r="I530" s="4">
        <v>1356</v>
      </c>
      <c r="J530" s="3"/>
    </row>
    <row r="531" spans="1:10" ht="26.25">
      <c r="A531" s="4">
        <v>527</v>
      </c>
      <c r="B531" s="4" t="str">
        <f>T("02270021225")</f>
        <v>02270021225</v>
      </c>
      <c r="C531" s="4" t="str">
        <f>T("19422713047135507")</f>
        <v>19422713047135507</v>
      </c>
      <c r="D531" s="4" t="s">
        <v>601</v>
      </c>
      <c r="E531" s="4" t="s">
        <v>602</v>
      </c>
      <c r="F531" s="4" t="s">
        <v>603</v>
      </c>
      <c r="G531" s="4">
        <v>7</v>
      </c>
      <c r="H531" s="4" t="s">
        <v>513</v>
      </c>
      <c r="I531" s="4">
        <v>2761</v>
      </c>
      <c r="J531" s="3"/>
    </row>
    <row r="532" spans="1:10" ht="26.25">
      <c r="A532" s="4">
        <v>528</v>
      </c>
      <c r="B532" s="4" t="str">
        <f>T("02270021228")</f>
        <v>02270021228</v>
      </c>
      <c r="C532" s="4" t="str">
        <f>T("19682713047136146")</f>
        <v>19682713047136146</v>
      </c>
      <c r="D532" s="4" t="s">
        <v>604</v>
      </c>
      <c r="E532" s="4" t="s">
        <v>605</v>
      </c>
      <c r="F532" s="4" t="s">
        <v>606</v>
      </c>
      <c r="G532" s="4">
        <v>7</v>
      </c>
      <c r="H532" s="4" t="s">
        <v>513</v>
      </c>
      <c r="I532" s="4">
        <v>3510</v>
      </c>
      <c r="J532" s="3"/>
    </row>
    <row r="533" spans="1:10" ht="26.25">
      <c r="A533" s="4">
        <v>529</v>
      </c>
      <c r="B533" s="4" t="str">
        <f>T("02270021230")</f>
        <v>02270021230</v>
      </c>
      <c r="C533" s="4" t="str">
        <f>T("19712713047136057")</f>
        <v>19712713047136057</v>
      </c>
      <c r="D533" s="4" t="s">
        <v>607</v>
      </c>
      <c r="E533" s="4" t="s">
        <v>162</v>
      </c>
      <c r="F533" s="4" t="s">
        <v>512</v>
      </c>
      <c r="G533" s="4">
        <v>7</v>
      </c>
      <c r="H533" s="4" t="s">
        <v>513</v>
      </c>
      <c r="I533" s="4">
        <v>2854</v>
      </c>
      <c r="J533" s="3"/>
    </row>
    <row r="534" spans="1:10" ht="26.25">
      <c r="A534" s="4">
        <v>530</v>
      </c>
      <c r="B534" s="4" t="str">
        <f>T("02270021620")</f>
        <v>02270021620</v>
      </c>
      <c r="C534" s="4" t="str">
        <f>T("19612713047136700")</f>
        <v>19612713047136700</v>
      </c>
      <c r="D534" s="4" t="s">
        <v>459</v>
      </c>
      <c r="E534" s="4" t="s">
        <v>608</v>
      </c>
      <c r="F534" s="4" t="s">
        <v>70</v>
      </c>
      <c r="G534" s="4">
        <v>7</v>
      </c>
      <c r="H534" s="4" t="s">
        <v>513</v>
      </c>
      <c r="I534" s="4">
        <v>3846</v>
      </c>
      <c r="J534" s="3"/>
    </row>
    <row r="535" spans="1:10" ht="26.25">
      <c r="A535" s="4">
        <v>531</v>
      </c>
      <c r="B535" s="4" t="str">
        <f>T("02270021623")</f>
        <v>02270021623</v>
      </c>
      <c r="C535" s="4" t="str">
        <f>T("19662713047136816")</f>
        <v>19662713047136816</v>
      </c>
      <c r="D535" s="4" t="s">
        <v>609</v>
      </c>
      <c r="E535" s="4" t="s">
        <v>610</v>
      </c>
      <c r="F535" s="4" t="s">
        <v>611</v>
      </c>
      <c r="G535" s="4">
        <v>7</v>
      </c>
      <c r="H535" s="4" t="s">
        <v>513</v>
      </c>
      <c r="I535" s="4">
        <v>4303</v>
      </c>
      <c r="J535" s="3"/>
    </row>
    <row r="536" spans="1:10" ht="26.25">
      <c r="A536" s="4">
        <v>532</v>
      </c>
      <c r="B536" s="4" t="str">
        <f>T("02270021628")</f>
        <v>02270021628</v>
      </c>
      <c r="C536" s="4" t="str">
        <f>T("19522713047137016")</f>
        <v>19522713047137016</v>
      </c>
      <c r="D536" s="4" t="s">
        <v>612</v>
      </c>
      <c r="E536" s="4" t="s">
        <v>613</v>
      </c>
      <c r="F536" s="4" t="s">
        <v>614</v>
      </c>
      <c r="G536" s="4">
        <v>7</v>
      </c>
      <c r="H536" s="4" t="s">
        <v>513</v>
      </c>
      <c r="I536" s="4">
        <v>2737</v>
      </c>
      <c r="J536" s="3"/>
    </row>
    <row r="537" spans="1:10" ht="26.25">
      <c r="A537" s="4">
        <v>533</v>
      </c>
      <c r="B537" s="4" t="str">
        <f>T("02270021633")</f>
        <v>02270021633</v>
      </c>
      <c r="C537" s="4" t="str">
        <f>T("19802713047137013")</f>
        <v>19802713047137013</v>
      </c>
      <c r="D537" s="4" t="s">
        <v>615</v>
      </c>
      <c r="E537" s="4" t="s">
        <v>616</v>
      </c>
      <c r="F537" s="4" t="s">
        <v>617</v>
      </c>
      <c r="G537" s="4">
        <v>7</v>
      </c>
      <c r="H537" s="4" t="s">
        <v>513</v>
      </c>
      <c r="I537" s="4">
        <v>2738</v>
      </c>
      <c r="J537" s="3"/>
    </row>
    <row r="538" spans="1:10" ht="26.25">
      <c r="A538" s="4">
        <v>534</v>
      </c>
      <c r="B538" s="4" t="str">
        <f>T("02270021636")</f>
        <v>02270021636</v>
      </c>
      <c r="C538" s="4" t="str">
        <f>T("19792713047135456")</f>
        <v>19792713047135456</v>
      </c>
      <c r="D538" s="4" t="s">
        <v>618</v>
      </c>
      <c r="E538" s="4" t="s">
        <v>619</v>
      </c>
      <c r="F538" s="4" t="s">
        <v>620</v>
      </c>
      <c r="G538" s="4">
        <v>7</v>
      </c>
      <c r="H538" s="4" t="s">
        <v>513</v>
      </c>
      <c r="I538" s="4">
        <v>2706</v>
      </c>
      <c r="J538" s="3"/>
    </row>
    <row r="539" spans="1:10" ht="26.25">
      <c r="A539" s="4">
        <v>535</v>
      </c>
      <c r="B539" s="4" t="str">
        <f>T("02270021640")</f>
        <v>02270021640</v>
      </c>
      <c r="C539" s="4" t="str">
        <f>T("19722713047136673")</f>
        <v>19722713047136673</v>
      </c>
      <c r="D539" s="4" t="s">
        <v>621</v>
      </c>
      <c r="E539" s="4" t="s">
        <v>622</v>
      </c>
      <c r="F539" s="4" t="s">
        <v>461</v>
      </c>
      <c r="G539" s="4">
        <v>7</v>
      </c>
      <c r="H539" s="4" t="s">
        <v>513</v>
      </c>
      <c r="I539" s="4">
        <v>1358</v>
      </c>
      <c r="J539" s="3"/>
    </row>
    <row r="540" spans="1:10" ht="26.25">
      <c r="A540" s="4">
        <v>536</v>
      </c>
      <c r="B540" s="4" t="str">
        <f>T("02270021642")</f>
        <v>02270021642</v>
      </c>
      <c r="C540" s="4" t="str">
        <f>T("19462713047136056")</f>
        <v>19462713047136056</v>
      </c>
      <c r="D540" s="4" t="s">
        <v>162</v>
      </c>
      <c r="E540" s="4" t="s">
        <v>623</v>
      </c>
      <c r="F540" s="4" t="s">
        <v>624</v>
      </c>
      <c r="G540" s="4">
        <v>7</v>
      </c>
      <c r="H540" s="4" t="s">
        <v>513</v>
      </c>
      <c r="I540" s="4">
        <v>865</v>
      </c>
      <c r="J540" s="3"/>
    </row>
    <row r="541" spans="1:10" ht="26.25">
      <c r="A541" s="4">
        <v>537</v>
      </c>
      <c r="B541" s="4" t="str">
        <f>T("02270021647")</f>
        <v>02270021647</v>
      </c>
      <c r="C541" s="4" t="str">
        <f>T("19672713047136183")</f>
        <v>19672713047136183</v>
      </c>
      <c r="D541" s="4" t="s">
        <v>625</v>
      </c>
      <c r="E541" s="4" t="s">
        <v>626</v>
      </c>
      <c r="F541" s="4" t="s">
        <v>627</v>
      </c>
      <c r="G541" s="4">
        <v>7</v>
      </c>
      <c r="H541" s="4" t="s">
        <v>513</v>
      </c>
      <c r="I541" s="4">
        <v>122</v>
      </c>
      <c r="J541" s="3"/>
    </row>
    <row r="542" spans="1:10" ht="26.25">
      <c r="A542" s="4">
        <v>538</v>
      </c>
      <c r="B542" s="4" t="str">
        <f>T("02270021651")</f>
        <v>02270021651</v>
      </c>
      <c r="C542" s="4" t="str">
        <f>T("19592713047136161")</f>
        <v>19592713047136161</v>
      </c>
      <c r="D542" s="4" t="s">
        <v>628</v>
      </c>
      <c r="E542" s="4" t="s">
        <v>629</v>
      </c>
      <c r="F542" s="4" t="s">
        <v>630</v>
      </c>
      <c r="G542" s="4">
        <v>7</v>
      </c>
      <c r="H542" s="4" t="s">
        <v>513</v>
      </c>
      <c r="I542" s="4">
        <v>868</v>
      </c>
      <c r="J542" s="3"/>
    </row>
    <row r="543" spans="1:10" ht="26.25">
      <c r="A543" s="4">
        <v>539</v>
      </c>
      <c r="B543" s="4" t="str">
        <f>T("02270021653")</f>
        <v>02270021653</v>
      </c>
      <c r="C543" s="4" t="str">
        <f>T("19682713047136170")</f>
        <v>19682713047136170</v>
      </c>
      <c r="D543" s="4" t="s">
        <v>631</v>
      </c>
      <c r="E543" s="4" t="s">
        <v>632</v>
      </c>
      <c r="F543" s="4" t="s">
        <v>633</v>
      </c>
      <c r="G543" s="4">
        <v>7</v>
      </c>
      <c r="H543" s="4" t="s">
        <v>513</v>
      </c>
      <c r="I543" s="4">
        <v>2734</v>
      </c>
      <c r="J543" s="3"/>
    </row>
    <row r="544" spans="1:10" ht="26.25">
      <c r="A544" s="4">
        <v>540</v>
      </c>
      <c r="B544" s="4" t="str">
        <f>T("02270021656")</f>
        <v>02270021656</v>
      </c>
      <c r="C544" s="4" t="str">
        <f>T("19752713047136737")</f>
        <v>19752713047136737</v>
      </c>
      <c r="D544" s="4" t="s">
        <v>634</v>
      </c>
      <c r="E544" s="4" t="s">
        <v>635</v>
      </c>
      <c r="F544" s="4" t="s">
        <v>636</v>
      </c>
      <c r="G544" s="4">
        <v>7</v>
      </c>
      <c r="H544" s="4" t="s">
        <v>513</v>
      </c>
      <c r="I544" s="4">
        <v>121</v>
      </c>
      <c r="J544" s="3"/>
    </row>
    <row r="545" spans="1:10" ht="26.25">
      <c r="A545" s="4">
        <v>541</v>
      </c>
      <c r="B545" s="4" t="str">
        <f>T("02270021658")</f>
        <v>02270021658</v>
      </c>
      <c r="C545" s="4" t="str">
        <f>T("19522713047136313")</f>
        <v>19522713047136313</v>
      </c>
      <c r="D545" s="4" t="s">
        <v>637</v>
      </c>
      <c r="E545" s="4" t="s">
        <v>638</v>
      </c>
      <c r="F545" s="4" t="s">
        <v>639</v>
      </c>
      <c r="G545" s="4">
        <v>7</v>
      </c>
      <c r="H545" s="4" t="s">
        <v>513</v>
      </c>
      <c r="I545" s="4">
        <v>563</v>
      </c>
      <c r="J545" s="3"/>
    </row>
    <row r="546" spans="1:10" ht="26.25">
      <c r="A546" s="4">
        <v>542</v>
      </c>
      <c r="B546" s="4" t="str">
        <f>T("02270021660")</f>
        <v>02270021660</v>
      </c>
      <c r="C546" s="4" t="str">
        <f>T("19602713047136034")</f>
        <v>19602713047136034</v>
      </c>
      <c r="D546" s="4" t="s">
        <v>640</v>
      </c>
      <c r="E546" s="4" t="s">
        <v>641</v>
      </c>
      <c r="F546" s="4" t="s">
        <v>642</v>
      </c>
      <c r="G546" s="4">
        <v>7</v>
      </c>
      <c r="H546" s="4" t="s">
        <v>513</v>
      </c>
      <c r="I546" s="4">
        <v>3847</v>
      </c>
      <c r="J546" s="3"/>
    </row>
    <row r="547" spans="1:10" ht="26.25">
      <c r="A547" s="4">
        <v>543</v>
      </c>
      <c r="B547" s="4" t="str">
        <f>T("02270021668")</f>
        <v>02270021668</v>
      </c>
      <c r="C547" s="4" t="str">
        <f>T("19782713047131455")</f>
        <v>19782713047131455</v>
      </c>
      <c r="D547" s="4" t="s">
        <v>643</v>
      </c>
      <c r="E547" s="4" t="s">
        <v>644</v>
      </c>
      <c r="F547" s="4" t="s">
        <v>645</v>
      </c>
      <c r="G547" s="4">
        <v>7</v>
      </c>
      <c r="H547" s="4" t="s">
        <v>513</v>
      </c>
      <c r="I547" s="4">
        <v>2856</v>
      </c>
      <c r="J547" s="3"/>
    </row>
    <row r="548" spans="1:10" ht="26.25">
      <c r="A548" s="4">
        <v>544</v>
      </c>
      <c r="B548" s="4" t="str">
        <f>T("02270021674")</f>
        <v>02270021674</v>
      </c>
      <c r="C548" s="4" t="str">
        <f>T("19722713047135434")</f>
        <v>19722713047135434</v>
      </c>
      <c r="D548" s="4" t="s">
        <v>646</v>
      </c>
      <c r="E548" s="4" t="s">
        <v>647</v>
      </c>
      <c r="F548" s="4" t="s">
        <v>648</v>
      </c>
      <c r="G548" s="4">
        <v>7</v>
      </c>
      <c r="H548" s="4" t="s">
        <v>513</v>
      </c>
      <c r="I548" s="4">
        <v>636</v>
      </c>
      <c r="J548" s="3"/>
    </row>
    <row r="549" spans="1:10" ht="26.25">
      <c r="A549" s="4">
        <v>545</v>
      </c>
      <c r="B549" s="4" t="str">
        <f>T("02270021675")</f>
        <v>02270021675</v>
      </c>
      <c r="C549" s="4" t="str">
        <f>T("19472713047137231")</f>
        <v>19472713047137231</v>
      </c>
      <c r="D549" s="4" t="s">
        <v>649</v>
      </c>
      <c r="E549" s="4" t="s">
        <v>650</v>
      </c>
      <c r="F549" s="4" t="s">
        <v>651</v>
      </c>
      <c r="G549" s="4">
        <v>7</v>
      </c>
      <c r="H549" s="4" t="s">
        <v>513</v>
      </c>
      <c r="I549" s="4">
        <v>1357</v>
      </c>
      <c r="J549" s="3"/>
    </row>
    <row r="550" spans="1:10" ht="26.25">
      <c r="A550" s="4">
        <v>546</v>
      </c>
      <c r="B550" s="4" t="str">
        <f>T("02270021679")</f>
        <v>02270021679</v>
      </c>
      <c r="C550" s="4" t="str">
        <f>T("19772713047136282")</f>
        <v>19772713047136282</v>
      </c>
      <c r="D550" s="4" t="s">
        <v>652</v>
      </c>
      <c r="E550" s="4" t="s">
        <v>653</v>
      </c>
      <c r="F550" s="4" t="s">
        <v>654</v>
      </c>
      <c r="G550" s="4">
        <v>7</v>
      </c>
      <c r="H550" s="4" t="s">
        <v>513</v>
      </c>
      <c r="I550" s="4">
        <v>1701</v>
      </c>
      <c r="J550" s="3"/>
    </row>
    <row r="551" spans="1:10" ht="26.25">
      <c r="A551" s="4">
        <v>547</v>
      </c>
      <c r="B551" s="4" t="str">
        <f>T("02270021681")</f>
        <v>02270021681</v>
      </c>
      <c r="C551" s="4" t="str">
        <f>T("19522713047136883")</f>
        <v>19522713047136883</v>
      </c>
      <c r="D551" s="4" t="s">
        <v>655</v>
      </c>
      <c r="E551" s="4" t="s">
        <v>656</v>
      </c>
      <c r="F551" s="4" t="s">
        <v>657</v>
      </c>
      <c r="G551" s="4">
        <v>7</v>
      </c>
      <c r="H551" s="4" t="s">
        <v>513</v>
      </c>
      <c r="I551" s="4">
        <v>4305</v>
      </c>
      <c r="J551" s="3"/>
    </row>
    <row r="552" spans="1:10" ht="26.25">
      <c r="A552" s="4">
        <v>548</v>
      </c>
      <c r="B552" s="4" t="str">
        <f>T("02270021684")</f>
        <v>02270021684</v>
      </c>
      <c r="C552" s="4" t="str">
        <f>T("19422713047136888")</f>
        <v>19422713047136888</v>
      </c>
      <c r="D552" s="4" t="s">
        <v>658</v>
      </c>
      <c r="E552" s="4" t="s">
        <v>659</v>
      </c>
      <c r="F552" s="4" t="s">
        <v>660</v>
      </c>
      <c r="G552" s="4">
        <v>7</v>
      </c>
      <c r="H552" s="4" t="s">
        <v>513</v>
      </c>
      <c r="I552" s="4">
        <v>4308</v>
      </c>
      <c r="J552" s="3"/>
    </row>
    <row r="553" spans="1:10" ht="26.25">
      <c r="A553" s="4">
        <v>549</v>
      </c>
      <c r="B553" s="4" t="str">
        <f>T("02270021688")</f>
        <v>02270021688</v>
      </c>
      <c r="C553" s="4" t="str">
        <f>T("19792713047136517")</f>
        <v>19792713047136517</v>
      </c>
      <c r="D553" s="4" t="s">
        <v>661</v>
      </c>
      <c r="E553" s="4" t="s">
        <v>662</v>
      </c>
      <c r="F553" s="4" t="s">
        <v>663</v>
      </c>
      <c r="G553" s="4">
        <v>7</v>
      </c>
      <c r="H553" s="4" t="s">
        <v>513</v>
      </c>
      <c r="I553" s="4">
        <v>2739</v>
      </c>
      <c r="J553" s="3"/>
    </row>
    <row r="554" spans="1:10" ht="26.25">
      <c r="A554" s="4">
        <v>550</v>
      </c>
      <c r="B554" s="4" t="str">
        <f>T("02270021694")</f>
        <v>02270021694</v>
      </c>
      <c r="C554" s="4" t="str">
        <f>T("19372713047137234")</f>
        <v>19372713047137234</v>
      </c>
      <c r="D554" s="4" t="s">
        <v>664</v>
      </c>
      <c r="E554" s="4" t="s">
        <v>665</v>
      </c>
      <c r="F554" s="4" t="s">
        <v>666</v>
      </c>
      <c r="G554" s="4">
        <v>7</v>
      </c>
      <c r="H554" s="4" t="s">
        <v>513</v>
      </c>
      <c r="I554" s="4">
        <v>1700</v>
      </c>
      <c r="J554" s="3"/>
    </row>
    <row r="555" spans="1:10" ht="26.25">
      <c r="A555" s="4">
        <v>551</v>
      </c>
      <c r="B555" s="4" t="str">
        <f>T("02270021699")</f>
        <v>02270021699</v>
      </c>
      <c r="C555" s="4" t="str">
        <f>T("19742713047136286")</f>
        <v>19742713047136286</v>
      </c>
      <c r="D555" s="4" t="s">
        <v>667</v>
      </c>
      <c r="E555" s="4" t="s">
        <v>668</v>
      </c>
      <c r="F555" s="4" t="s">
        <v>669</v>
      </c>
      <c r="G555" s="4">
        <v>7</v>
      </c>
      <c r="H555" s="4" t="s">
        <v>513</v>
      </c>
      <c r="I555" s="4">
        <v>1599</v>
      </c>
      <c r="J555" s="3"/>
    </row>
    <row r="556" spans="1:10" ht="26.25">
      <c r="A556" s="4">
        <v>552</v>
      </c>
      <c r="B556" s="4" t="str">
        <f>T("02270022334")</f>
        <v>02270022334</v>
      </c>
      <c r="C556" s="4" t="str">
        <f>T("19612713047136648")</f>
        <v>19612713047136648</v>
      </c>
      <c r="D556" s="4" t="s">
        <v>37</v>
      </c>
      <c r="E556" s="4" t="s">
        <v>807</v>
      </c>
      <c r="F556" s="4" t="s">
        <v>808</v>
      </c>
      <c r="G556" s="4">
        <v>7</v>
      </c>
      <c r="H556" s="4" t="s">
        <v>513</v>
      </c>
      <c r="I556" s="4">
        <v>123</v>
      </c>
      <c r="J556" s="3"/>
    </row>
    <row r="557" spans="1:10" ht="26.25">
      <c r="A557" s="4">
        <v>553</v>
      </c>
      <c r="B557" s="4" t="str">
        <f>T("02270027679")</f>
        <v>02270027679</v>
      </c>
      <c r="C557" s="4" t="str">
        <f>T("19282713047139612")</f>
        <v>19282713047139612</v>
      </c>
      <c r="D557" s="4" t="s">
        <v>185</v>
      </c>
      <c r="E557" s="4" t="s">
        <v>889</v>
      </c>
      <c r="F557" s="4" t="s">
        <v>890</v>
      </c>
      <c r="G557" s="4">
        <v>7</v>
      </c>
      <c r="H557" s="4" t="s">
        <v>513</v>
      </c>
      <c r="I557" s="4">
        <v>873</v>
      </c>
      <c r="J557" s="3"/>
    </row>
    <row r="558" spans="1:10" ht="26.25">
      <c r="A558" s="4">
        <v>554</v>
      </c>
      <c r="B558" s="4" t="str">
        <f>T("02270027704")</f>
        <v>02270027704</v>
      </c>
      <c r="C558" s="4" t="str">
        <f>T("19612713047136899")</f>
        <v>19612713047136899</v>
      </c>
      <c r="D558" s="4" t="s">
        <v>900</v>
      </c>
      <c r="E558" s="4" t="s">
        <v>901</v>
      </c>
      <c r="F558" s="4" t="s">
        <v>902</v>
      </c>
      <c r="G558" s="4">
        <v>7</v>
      </c>
      <c r="H558" s="4" t="s">
        <v>513</v>
      </c>
      <c r="I558" s="4">
        <v>4304</v>
      </c>
      <c r="J558" s="3"/>
    </row>
    <row r="559" spans="1:10" ht="26.25">
      <c r="A559" s="4">
        <v>555</v>
      </c>
      <c r="B559" s="4" t="str">
        <f>T("02270027814")</f>
        <v>02270027814</v>
      </c>
      <c r="C559" s="4" t="str">
        <f>T("19552713047136755")</f>
        <v>19552713047136755</v>
      </c>
      <c r="D559" s="4" t="s">
        <v>399</v>
      </c>
      <c r="E559" s="4" t="s">
        <v>915</v>
      </c>
      <c r="F559" s="4" t="s">
        <v>916</v>
      </c>
      <c r="G559" s="4">
        <v>7</v>
      </c>
      <c r="H559" s="4" t="s">
        <v>513</v>
      </c>
      <c r="I559" s="4">
        <v>2733</v>
      </c>
      <c r="J559" s="3"/>
    </row>
    <row r="560" spans="1:10" ht="26.25">
      <c r="A560" s="4">
        <v>556</v>
      </c>
      <c r="B560" s="4" t="str">
        <f>T("02270027817")</f>
        <v>02270027817</v>
      </c>
      <c r="C560" s="4" t="str">
        <f>T("19502713047137205")</f>
        <v>19502713047137205</v>
      </c>
      <c r="D560" s="4" t="s">
        <v>917</v>
      </c>
      <c r="E560" s="4" t="s">
        <v>918</v>
      </c>
      <c r="F560" s="4" t="s">
        <v>919</v>
      </c>
      <c r="G560" s="4">
        <v>7</v>
      </c>
      <c r="H560" s="4" t="s">
        <v>513</v>
      </c>
      <c r="I560" s="4">
        <v>2760</v>
      </c>
      <c r="J560" s="3"/>
    </row>
    <row r="561" spans="1:10" ht="26.25">
      <c r="A561" s="4">
        <v>557</v>
      </c>
      <c r="B561" s="4" t="str">
        <f>T("02270027820")</f>
        <v>02270027820</v>
      </c>
      <c r="C561" s="4" t="str">
        <f>T("19702713047135550")</f>
        <v>19702713047135550</v>
      </c>
      <c r="D561" s="4" t="s">
        <v>920</v>
      </c>
      <c r="E561" s="4" t="s">
        <v>27</v>
      </c>
      <c r="F561" s="4" t="s">
        <v>921</v>
      </c>
      <c r="G561" s="4">
        <v>7</v>
      </c>
      <c r="H561" s="4" t="s">
        <v>513</v>
      </c>
      <c r="I561" s="4">
        <v>3138</v>
      </c>
      <c r="J561" s="3"/>
    </row>
    <row r="562" spans="1:10" ht="26.25">
      <c r="A562" s="4">
        <v>558</v>
      </c>
      <c r="B562" s="4" t="str">
        <f>T("02270031791")</f>
        <v>02270031791</v>
      </c>
      <c r="C562" s="4" t="str">
        <f>T("19672713047136338")</f>
        <v>19672713047136338</v>
      </c>
      <c r="D562" s="4" t="s">
        <v>982</v>
      </c>
      <c r="E562" s="4" t="s">
        <v>983</v>
      </c>
      <c r="F562" s="4" t="s">
        <v>984</v>
      </c>
      <c r="G562" s="4">
        <v>7</v>
      </c>
      <c r="H562" s="4" t="s">
        <v>513</v>
      </c>
      <c r="I562" s="4">
        <v>4307</v>
      </c>
      <c r="J562" s="3"/>
    </row>
    <row r="563" spans="1:10" ht="26.25">
      <c r="A563" s="4">
        <v>559</v>
      </c>
      <c r="B563" s="4" t="str">
        <f>T("02270031797")</f>
        <v>02270031797</v>
      </c>
      <c r="C563" s="4" t="str">
        <f>T("19672713047135966")</f>
        <v>19672713047135966</v>
      </c>
      <c r="D563" s="4" t="s">
        <v>644</v>
      </c>
      <c r="E563" s="4" t="s">
        <v>996</v>
      </c>
      <c r="F563" s="4" t="s">
        <v>997</v>
      </c>
      <c r="G563" s="4">
        <v>7</v>
      </c>
      <c r="H563" s="4" t="s">
        <v>513</v>
      </c>
      <c r="I563" s="4">
        <v>1699</v>
      </c>
      <c r="J563" s="3"/>
    </row>
    <row r="564" spans="1:10" ht="26.25">
      <c r="A564" s="4">
        <v>560</v>
      </c>
      <c r="B564" s="4" t="str">
        <f>T("02270032090")</f>
        <v>02270032090</v>
      </c>
      <c r="C564" s="4" t="str">
        <f>T("19522713047136358")</f>
        <v>19522713047136358</v>
      </c>
      <c r="D564" s="4" t="s">
        <v>655</v>
      </c>
      <c r="E564" s="4" t="s">
        <v>1004</v>
      </c>
      <c r="F564" s="4" t="s">
        <v>1005</v>
      </c>
      <c r="G564" s="4">
        <v>7</v>
      </c>
      <c r="H564" s="4" t="s">
        <v>513</v>
      </c>
      <c r="I564" s="4">
        <v>866</v>
      </c>
      <c r="J564" s="3"/>
    </row>
    <row r="565" spans="1:10" ht="26.25">
      <c r="A565" s="4">
        <v>561</v>
      </c>
      <c r="B565" s="4" t="str">
        <f>T("02270040736")</f>
        <v>02270040736</v>
      </c>
      <c r="C565" s="4" t="str">
        <f>T("19802713047135720")</f>
        <v>19802713047135720</v>
      </c>
      <c r="D565" s="4" t="s">
        <v>1019</v>
      </c>
      <c r="E565" s="4" t="s">
        <v>1020</v>
      </c>
      <c r="F565" s="4" t="s">
        <v>1021</v>
      </c>
      <c r="G565" s="4">
        <v>7</v>
      </c>
      <c r="H565" s="4" t="s">
        <v>513</v>
      </c>
      <c r="I565" s="4">
        <v>3134</v>
      </c>
      <c r="J565" s="3"/>
    </row>
    <row r="566" spans="1:10" ht="26.25">
      <c r="A566" s="4">
        <v>562</v>
      </c>
      <c r="B566" s="4" t="str">
        <f>T("02270045824")</f>
        <v>02270045824</v>
      </c>
      <c r="C566" s="4" t="str">
        <f>T("19542713047136933")</f>
        <v>19542713047136933</v>
      </c>
      <c r="D566" s="4" t="s">
        <v>1049</v>
      </c>
      <c r="E566" s="4" t="s">
        <v>1050</v>
      </c>
      <c r="F566" s="4" t="s">
        <v>1051</v>
      </c>
      <c r="G566" s="4">
        <v>7</v>
      </c>
      <c r="H566" s="4" t="s">
        <v>513</v>
      </c>
      <c r="I566" s="4">
        <v>124</v>
      </c>
      <c r="J566" s="3"/>
    </row>
    <row r="567" spans="1:10" ht="26.25">
      <c r="A567" s="4">
        <v>563</v>
      </c>
      <c r="B567" s="4" t="str">
        <f>T("02270045903")</f>
        <v>02270045903</v>
      </c>
      <c r="C567" s="4" t="str">
        <f>T("19702713047137179")</f>
        <v>19702713047137179</v>
      </c>
      <c r="D567" s="4" t="s">
        <v>1057</v>
      </c>
      <c r="E567" s="4" t="s">
        <v>665</v>
      </c>
      <c r="F567" s="4" t="s">
        <v>1058</v>
      </c>
      <c r="G567" s="4">
        <v>7</v>
      </c>
      <c r="H567" s="4" t="s">
        <v>513</v>
      </c>
      <c r="I567" s="4">
        <v>1698</v>
      </c>
      <c r="J567" s="3"/>
    </row>
    <row r="568" spans="1:10" ht="26.25">
      <c r="A568" s="4">
        <v>564</v>
      </c>
      <c r="B568" s="4" t="str">
        <f>T("02270046801")</f>
        <v>02270046801</v>
      </c>
      <c r="C568" s="4" t="str">
        <f>T("19842713047137063")</f>
        <v>19842713047137063</v>
      </c>
      <c r="D568" s="4" t="s">
        <v>1071</v>
      </c>
      <c r="E568" s="4" t="s">
        <v>1072</v>
      </c>
      <c r="F568" s="4" t="s">
        <v>1073</v>
      </c>
      <c r="G568" s="4">
        <v>7</v>
      </c>
      <c r="H568" s="4" t="s">
        <v>513</v>
      </c>
      <c r="I568" s="4">
        <v>4306</v>
      </c>
      <c r="J568" s="3"/>
    </row>
    <row r="569" spans="1:10" ht="26.25">
      <c r="A569" s="4">
        <v>565</v>
      </c>
      <c r="B569" s="4" t="str">
        <f>T("02270047362")</f>
        <v>02270047362</v>
      </c>
      <c r="C569" s="4" t="str">
        <f>T("19822713047136283")</f>
        <v>19822713047136283</v>
      </c>
      <c r="D569" s="4" t="s">
        <v>1077</v>
      </c>
      <c r="E569" s="4" t="s">
        <v>1078</v>
      </c>
      <c r="F569" s="4" t="s">
        <v>1079</v>
      </c>
      <c r="G569" s="4">
        <v>7</v>
      </c>
      <c r="H569" s="4" t="s">
        <v>513</v>
      </c>
      <c r="I569" s="4">
        <v>867</v>
      </c>
      <c r="J569" s="3"/>
    </row>
    <row r="570" spans="1:10" ht="26.25">
      <c r="A570" s="4">
        <v>566</v>
      </c>
      <c r="B570" s="4" t="str">
        <f>T("02270048509")</f>
        <v>02270048509</v>
      </c>
      <c r="C570" s="4" t="str">
        <f>T("19502713047135383")</f>
        <v>19502713047135383</v>
      </c>
      <c r="D570" s="4" t="s">
        <v>1111</v>
      </c>
      <c r="E570" s="4" t="s">
        <v>1112</v>
      </c>
      <c r="F570" s="4" t="s">
        <v>1113</v>
      </c>
      <c r="G570" s="4">
        <v>7</v>
      </c>
      <c r="H570" s="4" t="s">
        <v>513</v>
      </c>
      <c r="I570" s="4">
        <v>6</v>
      </c>
      <c r="J570" s="3"/>
    </row>
    <row r="571" spans="1:10" ht="26.25">
      <c r="A571" s="4">
        <v>567</v>
      </c>
      <c r="B571" s="4" t="str">
        <f>T("02270057327")</f>
        <v>02270057327</v>
      </c>
      <c r="C571" s="4" t="str">
        <f>T("19722713047135505")</f>
        <v>19722713047135505</v>
      </c>
      <c r="D571" s="4" t="s">
        <v>621</v>
      </c>
      <c r="E571" s="4" t="s">
        <v>1794</v>
      </c>
      <c r="F571" s="4" t="s">
        <v>1795</v>
      </c>
      <c r="G571" s="4">
        <v>7</v>
      </c>
      <c r="H571" s="4" t="s">
        <v>513</v>
      </c>
      <c r="I571" s="4">
        <v>5717</v>
      </c>
      <c r="J571" s="3"/>
    </row>
    <row r="572" spans="1:10" ht="26.25">
      <c r="A572" s="4">
        <v>568</v>
      </c>
      <c r="B572" s="4" t="str">
        <f>T("02270057328")</f>
        <v>02270057328</v>
      </c>
      <c r="C572" s="4" t="str">
        <f>T("19732713047137187")</f>
        <v>19732713047137187</v>
      </c>
      <c r="D572" s="4" t="s">
        <v>1796</v>
      </c>
      <c r="E572" s="4" t="s">
        <v>1797</v>
      </c>
      <c r="F572" s="4" t="s">
        <v>1798</v>
      </c>
      <c r="G572" s="4">
        <v>7</v>
      </c>
      <c r="H572" s="4" t="s">
        <v>513</v>
      </c>
      <c r="I572" s="4">
        <v>5718</v>
      </c>
      <c r="J572" s="3"/>
    </row>
    <row r="573" spans="1:10" ht="26.25">
      <c r="A573" s="4">
        <v>569</v>
      </c>
      <c r="B573" s="4" t="str">
        <f>T("02270057329")</f>
        <v>02270057329</v>
      </c>
      <c r="C573" s="4" t="str">
        <f>T("19752713047137178")</f>
        <v>19752713047137178</v>
      </c>
      <c r="D573" s="4" t="s">
        <v>1799</v>
      </c>
      <c r="E573" s="4" t="s">
        <v>1800</v>
      </c>
      <c r="F573" s="4" t="s">
        <v>1801</v>
      </c>
      <c r="G573" s="4">
        <v>7</v>
      </c>
      <c r="H573" s="4" t="s">
        <v>513</v>
      </c>
      <c r="I573" s="4">
        <v>5719</v>
      </c>
      <c r="J573" s="3"/>
    </row>
    <row r="574" spans="1:10" ht="26.25">
      <c r="A574" s="4">
        <v>570</v>
      </c>
      <c r="B574" s="4" t="str">
        <f>T("02270057330")</f>
        <v>02270057330</v>
      </c>
      <c r="C574" s="4" t="str">
        <f>T("19842713047135389")</f>
        <v>19842713047135389</v>
      </c>
      <c r="D574" s="4" t="s">
        <v>1802</v>
      </c>
      <c r="E574" s="4" t="s">
        <v>1803</v>
      </c>
      <c r="F574" s="4" t="s">
        <v>1804</v>
      </c>
      <c r="G574" s="4">
        <v>7</v>
      </c>
      <c r="H574" s="4" t="s">
        <v>513</v>
      </c>
      <c r="I574" s="4">
        <v>5720</v>
      </c>
      <c r="J574" s="3"/>
    </row>
    <row r="575" spans="1:10" ht="26.25">
      <c r="A575" s="4">
        <v>571</v>
      </c>
      <c r="B575" s="4" t="str">
        <f>T("02270057331")</f>
        <v>02270057331</v>
      </c>
      <c r="C575" s="4" t="str">
        <f>T("19712713047136621")</f>
        <v>19712713047136621</v>
      </c>
      <c r="D575" s="4" t="s">
        <v>1726</v>
      </c>
      <c r="E575" s="4" t="s">
        <v>1805</v>
      </c>
      <c r="F575" s="4" t="s">
        <v>648</v>
      </c>
      <c r="G575" s="4">
        <v>7</v>
      </c>
      <c r="H575" s="4" t="s">
        <v>513</v>
      </c>
      <c r="I575" s="4">
        <v>5721</v>
      </c>
      <c r="J575" s="3"/>
    </row>
    <row r="576" spans="1:10" ht="26.25">
      <c r="A576" s="4">
        <v>572</v>
      </c>
      <c r="B576" s="4" t="str">
        <f>T("02270057332")</f>
        <v>02270057332</v>
      </c>
      <c r="C576" s="4" t="str">
        <f>T("19742713047136798")</f>
        <v>19742713047136798</v>
      </c>
      <c r="D576" s="4" t="s">
        <v>1806</v>
      </c>
      <c r="E576" s="4" t="s">
        <v>1140</v>
      </c>
      <c r="F576" s="4" t="s">
        <v>1807</v>
      </c>
      <c r="G576" s="4">
        <v>7</v>
      </c>
      <c r="H576" s="4" t="s">
        <v>513</v>
      </c>
      <c r="I576" s="4">
        <v>5722</v>
      </c>
      <c r="J576" s="3"/>
    </row>
    <row r="577" spans="1:10" ht="26.25">
      <c r="A577" s="4">
        <v>573</v>
      </c>
      <c r="B577" s="4" t="str">
        <f>T("02270057333")</f>
        <v>02270057333</v>
      </c>
      <c r="C577" s="4" t="str">
        <f>T("19652713047137290")</f>
        <v>19652713047137290</v>
      </c>
      <c r="D577" s="4" t="s">
        <v>1808</v>
      </c>
      <c r="E577" s="4" t="s">
        <v>1809</v>
      </c>
      <c r="F577" s="4" t="s">
        <v>1810</v>
      </c>
      <c r="G577" s="4">
        <v>7</v>
      </c>
      <c r="H577" s="4" t="s">
        <v>513</v>
      </c>
      <c r="I577" s="4">
        <v>5723</v>
      </c>
      <c r="J577" s="3"/>
    </row>
    <row r="578" spans="1:10" ht="26.25">
      <c r="A578" s="4">
        <v>574</v>
      </c>
      <c r="B578" s="4" t="str">
        <f>T("02270057334")</f>
        <v>02270057334</v>
      </c>
      <c r="C578" s="4" t="str">
        <f>T("19724917773897624")</f>
        <v>19724917773897624</v>
      </c>
      <c r="D578" s="4" t="s">
        <v>1811</v>
      </c>
      <c r="E578" s="4" t="s">
        <v>1812</v>
      </c>
      <c r="F578" s="4" t="s">
        <v>1813</v>
      </c>
      <c r="G578" s="4">
        <v>7</v>
      </c>
      <c r="H578" s="4" t="s">
        <v>386</v>
      </c>
      <c r="I578" s="4">
        <v>5724</v>
      </c>
      <c r="J578" s="3"/>
    </row>
    <row r="579" spans="1:10" ht="26.25">
      <c r="A579" s="4">
        <v>575</v>
      </c>
      <c r="B579" s="4" t="str">
        <f>T("02270057335")</f>
        <v>02270057335</v>
      </c>
      <c r="C579" s="4" t="str">
        <f>T("19872713055158438")</f>
        <v>19872713055158438</v>
      </c>
      <c r="D579" s="4" t="s">
        <v>1814</v>
      </c>
      <c r="E579" s="4" t="s">
        <v>1815</v>
      </c>
      <c r="F579" s="4" t="s">
        <v>1816</v>
      </c>
      <c r="G579" s="4">
        <v>7</v>
      </c>
      <c r="H579" s="4" t="s">
        <v>513</v>
      </c>
      <c r="I579" s="4">
        <v>5725</v>
      </c>
      <c r="J579" s="3"/>
    </row>
    <row r="580" spans="1:10" ht="26.25">
      <c r="A580" s="4">
        <v>576</v>
      </c>
      <c r="B580" s="4" t="str">
        <f>T("02270057336")</f>
        <v>02270057336</v>
      </c>
      <c r="C580" s="4" t="str">
        <f>T("19682713047135513")</f>
        <v>19682713047135513</v>
      </c>
      <c r="D580" s="4" t="s">
        <v>1817</v>
      </c>
      <c r="E580" s="4" t="s">
        <v>1818</v>
      </c>
      <c r="F580" s="4" t="s">
        <v>1819</v>
      </c>
      <c r="G580" s="4">
        <v>7</v>
      </c>
      <c r="H580" s="4" t="s">
        <v>513</v>
      </c>
      <c r="I580" s="4">
        <v>5726</v>
      </c>
      <c r="J580" s="3"/>
    </row>
    <row r="581" spans="1:10" ht="26.25">
      <c r="A581" s="4">
        <v>577</v>
      </c>
      <c r="B581" s="4" t="str">
        <f>T("02270057337")</f>
        <v>02270057337</v>
      </c>
      <c r="C581" s="4" t="str">
        <f>T("19792713047141706")</f>
        <v>19792713047141706</v>
      </c>
      <c r="D581" s="4" t="s">
        <v>1820</v>
      </c>
      <c r="E581" s="4" t="s">
        <v>57</v>
      </c>
      <c r="F581" s="4" t="s">
        <v>761</v>
      </c>
      <c r="G581" s="4">
        <v>7</v>
      </c>
      <c r="H581" s="4" t="s">
        <v>513</v>
      </c>
      <c r="I581" s="4">
        <v>5727</v>
      </c>
      <c r="J581" s="3"/>
    </row>
    <row r="582" spans="1:10" ht="26.25">
      <c r="A582" s="4">
        <v>578</v>
      </c>
      <c r="B582" s="4" t="str">
        <f>T("02270057338")</f>
        <v>02270057338</v>
      </c>
      <c r="C582" s="4" t="str">
        <f>T("19682713047136165")</f>
        <v>19682713047136165</v>
      </c>
      <c r="D582" s="4" t="s">
        <v>1821</v>
      </c>
      <c r="E582" s="4" t="s">
        <v>1822</v>
      </c>
      <c r="F582" s="4" t="s">
        <v>1823</v>
      </c>
      <c r="G582" s="4">
        <v>7</v>
      </c>
      <c r="H582" s="4" t="s">
        <v>513</v>
      </c>
      <c r="I582" s="4">
        <v>5728</v>
      </c>
      <c r="J582" s="3"/>
    </row>
    <row r="583" spans="1:10" ht="26.25">
      <c r="A583" s="4">
        <v>579</v>
      </c>
      <c r="B583" s="4" t="str">
        <f>T("02270057339")</f>
        <v>02270057339</v>
      </c>
      <c r="C583" s="4" t="str">
        <f>T("19632713047136577")</f>
        <v>19632713047136577</v>
      </c>
      <c r="D583" s="4" t="s">
        <v>920</v>
      </c>
      <c r="E583" s="4" t="s">
        <v>313</v>
      </c>
      <c r="F583" s="4" t="s">
        <v>1824</v>
      </c>
      <c r="G583" s="4">
        <v>7</v>
      </c>
      <c r="H583" s="4" t="s">
        <v>513</v>
      </c>
      <c r="I583" s="4">
        <v>5729</v>
      </c>
      <c r="J583" s="3"/>
    </row>
    <row r="584" spans="1:10" ht="26.25">
      <c r="A584" s="4">
        <v>580</v>
      </c>
      <c r="B584" s="4" t="str">
        <f>T("02270057340")</f>
        <v>02270057340</v>
      </c>
      <c r="C584" s="4" t="str">
        <f>T("19802713047136548")</f>
        <v>19802713047136548</v>
      </c>
      <c r="D584" s="4" t="s">
        <v>1825</v>
      </c>
      <c r="E584" s="4" t="s">
        <v>474</v>
      </c>
      <c r="F584" s="4" t="s">
        <v>1826</v>
      </c>
      <c r="G584" s="4">
        <v>7</v>
      </c>
      <c r="H584" s="4" t="s">
        <v>513</v>
      </c>
      <c r="I584" s="4">
        <v>5730</v>
      </c>
      <c r="J584" s="3"/>
    </row>
    <row r="585" spans="1:10" ht="26.25">
      <c r="A585" s="4">
        <v>581</v>
      </c>
      <c r="B585" s="4" t="str">
        <f>T("02270057341")</f>
        <v>02270057341</v>
      </c>
      <c r="C585" s="4" t="str">
        <f>T("19722713047135840")</f>
        <v>19722713047135840</v>
      </c>
      <c r="D585" s="4" t="s">
        <v>1671</v>
      </c>
      <c r="E585" s="4" t="s">
        <v>791</v>
      </c>
      <c r="F585" s="4" t="s">
        <v>1480</v>
      </c>
      <c r="G585" s="4">
        <v>7</v>
      </c>
      <c r="H585" s="4" t="s">
        <v>513</v>
      </c>
      <c r="I585" s="4">
        <v>5731</v>
      </c>
      <c r="J585" s="3"/>
    </row>
    <row r="586" spans="1:10" ht="26.25">
      <c r="A586" s="4">
        <v>582</v>
      </c>
      <c r="B586" s="4" t="str">
        <f>T("02270057342")</f>
        <v>02270057342</v>
      </c>
      <c r="C586" s="4" t="str">
        <f>T("19652713047135438")</f>
        <v>19652713047135438</v>
      </c>
      <c r="D586" s="4" t="s">
        <v>1435</v>
      </c>
      <c r="E586" s="4" t="s">
        <v>1827</v>
      </c>
      <c r="F586" s="4" t="s">
        <v>1828</v>
      </c>
      <c r="G586" s="4">
        <v>7</v>
      </c>
      <c r="H586" s="4" t="s">
        <v>513</v>
      </c>
      <c r="I586" s="4">
        <v>5732</v>
      </c>
      <c r="J586" s="3"/>
    </row>
    <row r="587" spans="1:10" ht="26.25">
      <c r="A587" s="4">
        <v>583</v>
      </c>
      <c r="B587" s="4" t="str">
        <f>T("02270057343")</f>
        <v>02270057343</v>
      </c>
      <c r="C587" s="4" t="str">
        <f>T("19712713047135667")</f>
        <v>19712713047135667</v>
      </c>
      <c r="D587" s="4" t="s">
        <v>1829</v>
      </c>
      <c r="E587" s="4" t="s">
        <v>1830</v>
      </c>
      <c r="F587" s="4" t="s">
        <v>1021</v>
      </c>
      <c r="G587" s="4">
        <v>7</v>
      </c>
      <c r="H587" s="4" t="s">
        <v>513</v>
      </c>
      <c r="I587" s="4">
        <v>5733</v>
      </c>
      <c r="J587" s="3"/>
    </row>
    <row r="588" spans="1:10" ht="26.25">
      <c r="A588" s="4">
        <v>584</v>
      </c>
      <c r="B588" s="4" t="str">
        <f>T("02270057344")</f>
        <v>02270057344</v>
      </c>
      <c r="C588" s="4" t="str">
        <f>T("19672713047135836")</f>
        <v>19672713047135836</v>
      </c>
      <c r="D588" s="4" t="s">
        <v>1831</v>
      </c>
      <c r="E588" s="4" t="s">
        <v>1220</v>
      </c>
      <c r="F588" s="4" t="s">
        <v>1832</v>
      </c>
      <c r="G588" s="4">
        <v>7</v>
      </c>
      <c r="H588" s="4" t="s">
        <v>513</v>
      </c>
      <c r="I588" s="4">
        <v>5734</v>
      </c>
      <c r="J588" s="3"/>
    </row>
    <row r="589" spans="1:10" ht="26.25">
      <c r="A589" s="4">
        <v>585</v>
      </c>
      <c r="B589" s="4" t="str">
        <f>T("02270057345")</f>
        <v>02270057345</v>
      </c>
      <c r="C589" s="4" t="str">
        <f>T("19602713047135640")</f>
        <v>19602713047135640</v>
      </c>
      <c r="D589" s="4" t="s">
        <v>1833</v>
      </c>
      <c r="E589" s="4" t="s">
        <v>1834</v>
      </c>
      <c r="F589" s="4" t="s">
        <v>524</v>
      </c>
      <c r="G589" s="4">
        <v>7</v>
      </c>
      <c r="H589" s="4" t="s">
        <v>513</v>
      </c>
      <c r="I589" s="4">
        <v>5735</v>
      </c>
      <c r="J589" s="3"/>
    </row>
    <row r="590" spans="1:10" ht="26.25">
      <c r="A590" s="4">
        <v>586</v>
      </c>
      <c r="B590" s="4" t="str">
        <f>T("02270057346")</f>
        <v>02270057346</v>
      </c>
      <c r="C590" s="4" t="str">
        <f>T("19892713047136089")</f>
        <v>19892713047136089</v>
      </c>
      <c r="D590" s="4" t="s">
        <v>1835</v>
      </c>
      <c r="E590" s="4" t="s">
        <v>1836</v>
      </c>
      <c r="F590" s="4" t="s">
        <v>1837</v>
      </c>
      <c r="G590" s="4">
        <v>7</v>
      </c>
      <c r="H590" s="4" t="s">
        <v>513</v>
      </c>
      <c r="I590" s="4">
        <v>5736</v>
      </c>
      <c r="J590" s="3"/>
    </row>
    <row r="591" spans="1:10" ht="26.25">
      <c r="A591" s="4">
        <v>587</v>
      </c>
      <c r="B591" s="4" t="str">
        <f>T("02270057347")</f>
        <v>02270057347</v>
      </c>
      <c r="C591" s="4" t="str">
        <f>T("19772713047135445")</f>
        <v>19772713047135445</v>
      </c>
      <c r="D591" s="4" t="s">
        <v>394</v>
      </c>
      <c r="E591" s="4" t="s">
        <v>185</v>
      </c>
      <c r="F591" s="4" t="s">
        <v>1838</v>
      </c>
      <c r="G591" s="4">
        <v>7</v>
      </c>
      <c r="H591" s="4" t="s">
        <v>513</v>
      </c>
      <c r="I591" s="4">
        <v>5737</v>
      </c>
      <c r="J591" s="3"/>
    </row>
    <row r="592" spans="1:10" ht="26.25">
      <c r="A592" s="4">
        <v>588</v>
      </c>
      <c r="B592" s="4" t="str">
        <f>T("02270057348")</f>
        <v>02270057348</v>
      </c>
      <c r="C592" s="4" t="str">
        <f>T("19712713047132586")</f>
        <v>19712713047132586</v>
      </c>
      <c r="D592" s="4" t="s">
        <v>1839</v>
      </c>
      <c r="E592" s="4" t="s">
        <v>220</v>
      </c>
      <c r="F592" s="4" t="s">
        <v>1840</v>
      </c>
      <c r="G592" s="4">
        <v>7</v>
      </c>
      <c r="H592" s="4" t="s">
        <v>513</v>
      </c>
      <c r="I592" s="4">
        <v>5738</v>
      </c>
      <c r="J592" s="3"/>
    </row>
    <row r="593" spans="1:10" ht="26.25">
      <c r="A593" s="4">
        <v>589</v>
      </c>
      <c r="B593" s="4" t="str">
        <f>T("02270057349")</f>
        <v>02270057349</v>
      </c>
      <c r="C593" s="4" t="str">
        <f>T("19662713047136422")</f>
        <v>19662713047136422</v>
      </c>
      <c r="D593" s="4" t="s">
        <v>1841</v>
      </c>
      <c r="E593" s="4" t="s">
        <v>1842</v>
      </c>
      <c r="F593" s="4" t="s">
        <v>1843</v>
      </c>
      <c r="G593" s="4">
        <v>7</v>
      </c>
      <c r="H593" s="4" t="s">
        <v>513</v>
      </c>
      <c r="I593" s="4">
        <v>5739</v>
      </c>
      <c r="J593" s="3"/>
    </row>
    <row r="594" spans="1:10" ht="26.25">
      <c r="A594" s="4">
        <v>590</v>
      </c>
      <c r="B594" s="4" t="str">
        <f>T("02270057350")</f>
        <v>02270057350</v>
      </c>
      <c r="C594" s="4" t="str">
        <f>T("19702713047137039")</f>
        <v>19702713047137039</v>
      </c>
      <c r="D594" s="4" t="s">
        <v>1844</v>
      </c>
      <c r="E594" s="4" t="s">
        <v>1845</v>
      </c>
      <c r="F594" s="4" t="s">
        <v>1846</v>
      </c>
      <c r="G594" s="4">
        <v>7</v>
      </c>
      <c r="H594" s="4" t="s">
        <v>513</v>
      </c>
      <c r="I594" s="4">
        <v>5740</v>
      </c>
      <c r="J594" s="3"/>
    </row>
    <row r="595" spans="1:10" ht="26.25">
      <c r="A595" s="4">
        <v>591</v>
      </c>
      <c r="B595" s="4" t="str">
        <f>T("02270057351")</f>
        <v>02270057351</v>
      </c>
      <c r="C595" s="4" t="str">
        <f>T("19672713047136455")</f>
        <v>19672713047136455</v>
      </c>
      <c r="D595" s="4" t="s">
        <v>1847</v>
      </c>
      <c r="E595" s="4" t="s">
        <v>1848</v>
      </c>
      <c r="F595" s="4" t="s">
        <v>1849</v>
      </c>
      <c r="G595" s="4">
        <v>7</v>
      </c>
      <c r="H595" s="4" t="s">
        <v>513</v>
      </c>
      <c r="I595" s="4">
        <v>5741</v>
      </c>
      <c r="J595" s="3"/>
    </row>
    <row r="596" spans="1:10" ht="26.25">
      <c r="A596" s="4">
        <v>592</v>
      </c>
      <c r="B596" s="4" t="str">
        <f>T("02270057352")</f>
        <v>02270057352</v>
      </c>
      <c r="C596" s="4" t="str">
        <f>T("19602713047135753")</f>
        <v>19602713047135753</v>
      </c>
      <c r="D596" s="4" t="s">
        <v>1850</v>
      </c>
      <c r="E596" s="4" t="s">
        <v>1851</v>
      </c>
      <c r="F596" s="4" t="s">
        <v>1852</v>
      </c>
      <c r="G596" s="4">
        <v>7</v>
      </c>
      <c r="H596" s="4" t="s">
        <v>513</v>
      </c>
      <c r="I596" s="4">
        <v>5742</v>
      </c>
      <c r="J596" s="3"/>
    </row>
    <row r="597" spans="1:10" ht="26.25">
      <c r="A597" s="4">
        <v>593</v>
      </c>
      <c r="B597" s="4" t="str">
        <f>T("02270057353")</f>
        <v>02270057353</v>
      </c>
      <c r="C597" s="4" t="str">
        <f>T("19672713047137159")</f>
        <v>19672713047137159</v>
      </c>
      <c r="D597" s="4" t="s">
        <v>1853</v>
      </c>
      <c r="E597" s="4" t="s">
        <v>1854</v>
      </c>
      <c r="F597" s="4" t="s">
        <v>1855</v>
      </c>
      <c r="G597" s="4">
        <v>7</v>
      </c>
      <c r="H597" s="4" t="s">
        <v>513</v>
      </c>
      <c r="I597" s="4">
        <v>5743</v>
      </c>
      <c r="J597" s="3"/>
    </row>
    <row r="598" spans="1:10" ht="26.25">
      <c r="A598" s="4">
        <v>594</v>
      </c>
      <c r="B598" s="4" t="str">
        <f>T("02270057354")</f>
        <v>02270057354</v>
      </c>
      <c r="C598" s="4" t="str">
        <f>T("19612713047132631")</f>
        <v>19612713047132631</v>
      </c>
      <c r="D598" s="4" t="s">
        <v>426</v>
      </c>
      <c r="E598" s="4" t="s">
        <v>1203</v>
      </c>
      <c r="F598" s="4" t="s">
        <v>1856</v>
      </c>
      <c r="G598" s="4">
        <v>7</v>
      </c>
      <c r="H598" s="4" t="s">
        <v>513</v>
      </c>
      <c r="I598" s="4">
        <v>5744</v>
      </c>
      <c r="J598" s="3"/>
    </row>
    <row r="599" spans="1:10" ht="26.25">
      <c r="A599" s="4">
        <v>595</v>
      </c>
      <c r="B599" s="4" t="str">
        <f>T("02270057355")</f>
        <v>02270057355</v>
      </c>
      <c r="C599" s="4" t="str">
        <f>T("19683313047286958")</f>
        <v>19683313047286958</v>
      </c>
      <c r="D599" s="4" t="s">
        <v>1857</v>
      </c>
      <c r="E599" s="4" t="s">
        <v>774</v>
      </c>
      <c r="F599" s="4" t="s">
        <v>1858</v>
      </c>
      <c r="G599" s="4">
        <v>7</v>
      </c>
      <c r="H599" s="4" t="s">
        <v>513</v>
      </c>
      <c r="I599" s="4">
        <v>5745</v>
      </c>
      <c r="J599" s="3"/>
    </row>
    <row r="600" spans="1:10" ht="26.25">
      <c r="A600" s="4">
        <v>596</v>
      </c>
      <c r="B600" s="4" t="str">
        <f>T("02270057356")</f>
        <v>02270057356</v>
      </c>
      <c r="C600" s="4" t="str">
        <f>T("19652713047135731")</f>
        <v>19652713047135731</v>
      </c>
      <c r="D600" s="4" t="s">
        <v>1152</v>
      </c>
      <c r="E600" s="4" t="s">
        <v>1859</v>
      </c>
      <c r="F600" s="4" t="s">
        <v>1860</v>
      </c>
      <c r="G600" s="4">
        <v>7</v>
      </c>
      <c r="H600" s="4" t="s">
        <v>513</v>
      </c>
      <c r="I600" s="4">
        <v>5746</v>
      </c>
      <c r="J600" s="3"/>
    </row>
    <row r="601" spans="1:10" ht="26.25">
      <c r="A601" s="4">
        <v>597</v>
      </c>
      <c r="B601" s="4" t="str">
        <f>T("02270057357")</f>
        <v>02270057357</v>
      </c>
      <c r="C601" s="4" t="str">
        <f>T("19602713047135832")</f>
        <v>19602713047135832</v>
      </c>
      <c r="D601" s="4" t="s">
        <v>14</v>
      </c>
      <c r="E601" s="4" t="s">
        <v>1861</v>
      </c>
      <c r="F601" s="4" t="s">
        <v>1862</v>
      </c>
      <c r="G601" s="4">
        <v>7</v>
      </c>
      <c r="H601" s="4" t="s">
        <v>513</v>
      </c>
      <c r="I601" s="4">
        <v>5747</v>
      </c>
      <c r="J601" s="3"/>
    </row>
    <row r="602" spans="1:10" ht="26.25">
      <c r="A602" s="4">
        <v>598</v>
      </c>
      <c r="B602" s="4" t="str">
        <f>T("02270057358")</f>
        <v>02270057358</v>
      </c>
      <c r="C602" s="4" t="str">
        <f>T("19792713047136179")</f>
        <v>19792713047136179</v>
      </c>
      <c r="D602" s="4" t="s">
        <v>1863</v>
      </c>
      <c r="E602" s="4" t="s">
        <v>1864</v>
      </c>
      <c r="F602" s="4" t="s">
        <v>427</v>
      </c>
      <c r="G602" s="4">
        <v>7</v>
      </c>
      <c r="H602" s="4" t="s">
        <v>513</v>
      </c>
      <c r="I602" s="4">
        <v>5748</v>
      </c>
      <c r="J602" s="3"/>
    </row>
    <row r="603" spans="1:10" ht="26.25">
      <c r="A603" s="4">
        <v>599</v>
      </c>
      <c r="B603" s="4" t="str">
        <f>T("02270057359")</f>
        <v>02270057359</v>
      </c>
      <c r="C603" s="4" t="str">
        <f>T("19622713047137116")</f>
        <v>19622713047137116</v>
      </c>
      <c r="D603" s="4" t="s">
        <v>683</v>
      </c>
      <c r="E603" s="4" t="s">
        <v>204</v>
      </c>
      <c r="F603" s="4" t="s">
        <v>1865</v>
      </c>
      <c r="G603" s="4">
        <v>7</v>
      </c>
      <c r="H603" s="4" t="s">
        <v>513</v>
      </c>
      <c r="I603" s="4">
        <v>5749</v>
      </c>
      <c r="J603" s="3"/>
    </row>
    <row r="604" spans="1:10" ht="26.25">
      <c r="A604" s="4">
        <v>600</v>
      </c>
      <c r="B604" s="4" t="str">
        <f>T("02270057360")</f>
        <v>02270057360</v>
      </c>
      <c r="C604" s="4" t="str">
        <f>T("19672713047136456")</f>
        <v>19672713047136456</v>
      </c>
      <c r="D604" s="4" t="s">
        <v>1866</v>
      </c>
      <c r="E604" s="4" t="s">
        <v>1867</v>
      </c>
      <c r="F604" s="4" t="s">
        <v>1868</v>
      </c>
      <c r="G604" s="4">
        <v>7</v>
      </c>
      <c r="H604" s="4" t="s">
        <v>513</v>
      </c>
      <c r="I604" s="4">
        <v>5750</v>
      </c>
      <c r="J604" s="3"/>
    </row>
    <row r="605" spans="1:10" ht="26.25">
      <c r="A605" s="4">
        <v>601</v>
      </c>
      <c r="B605" s="4" t="str">
        <f>T("02270057361")</f>
        <v>02270057361</v>
      </c>
      <c r="C605" s="4" t="str">
        <f>T("19622713047136508")</f>
        <v>19622713047136508</v>
      </c>
      <c r="D605" s="4" t="s">
        <v>1869</v>
      </c>
      <c r="E605" s="4" t="s">
        <v>1870</v>
      </c>
      <c r="F605" s="4" t="s">
        <v>1871</v>
      </c>
      <c r="G605" s="4">
        <v>7</v>
      </c>
      <c r="H605" s="4" t="s">
        <v>513</v>
      </c>
      <c r="I605" s="4">
        <v>5751</v>
      </c>
      <c r="J605" s="3"/>
    </row>
    <row r="606" spans="1:10" ht="26.25">
      <c r="A606" s="4">
        <v>602</v>
      </c>
      <c r="B606" s="4" t="str">
        <f>T("02270057362")</f>
        <v>02270057362</v>
      </c>
      <c r="C606" s="4" t="str">
        <f>T("19692717725599261")</f>
        <v>19692717725599261</v>
      </c>
      <c r="D606" s="4" t="s">
        <v>1872</v>
      </c>
      <c r="E606" s="4" t="s">
        <v>1873</v>
      </c>
      <c r="F606" s="4" t="s">
        <v>1874</v>
      </c>
      <c r="G606" s="4">
        <v>7</v>
      </c>
      <c r="H606" s="4" t="s">
        <v>513</v>
      </c>
      <c r="I606" s="4">
        <v>5752</v>
      </c>
      <c r="J606" s="3"/>
    </row>
    <row r="607" spans="1:10" ht="26.25">
      <c r="A607" s="4">
        <v>603</v>
      </c>
      <c r="B607" s="4" t="str">
        <f>T("02270057363")</f>
        <v>02270057363</v>
      </c>
      <c r="C607" s="4" t="str">
        <f>T("19682713047135990")</f>
        <v>19682713047135990</v>
      </c>
      <c r="D607" s="4" t="s">
        <v>1875</v>
      </c>
      <c r="E607" s="4" t="s">
        <v>45</v>
      </c>
      <c r="F607" s="4" t="s">
        <v>1876</v>
      </c>
      <c r="G607" s="4">
        <v>7</v>
      </c>
      <c r="H607" s="4" t="s">
        <v>513</v>
      </c>
      <c r="I607" s="4">
        <v>5753</v>
      </c>
      <c r="J607" s="3"/>
    </row>
    <row r="608" spans="1:10" ht="26.25">
      <c r="A608" s="4">
        <v>604</v>
      </c>
      <c r="B608" s="4" t="str">
        <f>T("02270057364")</f>
        <v>02270057364</v>
      </c>
      <c r="C608" s="4" t="str">
        <f>T("19622713047135576")</f>
        <v>19622713047135576</v>
      </c>
      <c r="D608" s="4" t="s">
        <v>1877</v>
      </c>
      <c r="E608" s="4" t="s">
        <v>18</v>
      </c>
      <c r="F608" s="4" t="s">
        <v>1878</v>
      </c>
      <c r="G608" s="4">
        <v>7</v>
      </c>
      <c r="H608" s="4" t="s">
        <v>513</v>
      </c>
      <c r="I608" s="4">
        <v>5754</v>
      </c>
      <c r="J608" s="3"/>
    </row>
    <row r="609" spans="1:10" ht="26.25">
      <c r="A609" s="4">
        <v>605</v>
      </c>
      <c r="B609" s="4" t="str">
        <f>T("02270057365")</f>
        <v>02270057365</v>
      </c>
      <c r="C609" s="4" t="str">
        <f>T("19842713047136169")</f>
        <v>19842713047136169</v>
      </c>
      <c r="D609" s="4" t="s">
        <v>1879</v>
      </c>
      <c r="E609" s="4" t="s">
        <v>1880</v>
      </c>
      <c r="F609" s="4" t="s">
        <v>1695</v>
      </c>
      <c r="G609" s="4">
        <v>7</v>
      </c>
      <c r="H609" s="4" t="s">
        <v>513</v>
      </c>
      <c r="I609" s="4">
        <v>5755</v>
      </c>
      <c r="J609" s="3"/>
    </row>
    <row r="610" spans="1:10" ht="26.25">
      <c r="A610" s="4">
        <v>606</v>
      </c>
      <c r="B610" s="4" t="str">
        <f>T("02270057366")</f>
        <v>02270057366</v>
      </c>
      <c r="C610" s="4" t="str">
        <f>T("19752713047135568")</f>
        <v>19752713047135568</v>
      </c>
      <c r="D610" s="4" t="s">
        <v>1881</v>
      </c>
      <c r="E610" s="4" t="s">
        <v>31</v>
      </c>
      <c r="F610" s="4" t="s">
        <v>1882</v>
      </c>
      <c r="G610" s="4">
        <v>7</v>
      </c>
      <c r="H610" s="4" t="s">
        <v>513</v>
      </c>
      <c r="I610" s="4">
        <v>5756</v>
      </c>
      <c r="J610" s="3"/>
    </row>
    <row r="611" spans="1:10" ht="26.25">
      <c r="A611" s="4">
        <v>607</v>
      </c>
      <c r="B611" s="4" t="str">
        <f>T("02270057367")</f>
        <v>02270057367</v>
      </c>
      <c r="C611" s="4" t="str">
        <f>T("19622713047135803")</f>
        <v>19622713047135803</v>
      </c>
      <c r="D611" s="4" t="s">
        <v>1883</v>
      </c>
      <c r="E611" s="4" t="s">
        <v>1153</v>
      </c>
      <c r="F611" s="4" t="s">
        <v>705</v>
      </c>
      <c r="G611" s="4">
        <v>7</v>
      </c>
      <c r="H611" s="4" t="s">
        <v>513</v>
      </c>
      <c r="I611" s="4">
        <v>5757</v>
      </c>
      <c r="J611" s="3"/>
    </row>
    <row r="612" spans="1:10" ht="26.25">
      <c r="A612" s="4">
        <v>608</v>
      </c>
      <c r="B612" s="4" t="str">
        <f>T("02270057368")</f>
        <v>02270057368</v>
      </c>
      <c r="C612" s="4" t="str">
        <f>T("19722713047136257")</f>
        <v>19722713047136257</v>
      </c>
      <c r="D612" s="4" t="s">
        <v>1884</v>
      </c>
      <c r="E612" s="4" t="s">
        <v>1885</v>
      </c>
      <c r="F612" s="4" t="s">
        <v>1886</v>
      </c>
      <c r="G612" s="4">
        <v>7</v>
      </c>
      <c r="H612" s="4" t="s">
        <v>513</v>
      </c>
      <c r="I612" s="4">
        <v>5758</v>
      </c>
      <c r="J612" s="3"/>
    </row>
    <row r="613" spans="1:10" ht="26.25">
      <c r="A613" s="4">
        <v>609</v>
      </c>
      <c r="B613" s="4" t="str">
        <f>T("02270057369")</f>
        <v>02270057369</v>
      </c>
      <c r="C613" s="4" t="str">
        <f>T("19632713047135822")</f>
        <v>19632713047135822</v>
      </c>
      <c r="D613" s="4" t="s">
        <v>1887</v>
      </c>
      <c r="E613" s="4" t="s">
        <v>1888</v>
      </c>
      <c r="F613" s="4" t="s">
        <v>1889</v>
      </c>
      <c r="G613" s="4">
        <v>7</v>
      </c>
      <c r="H613" s="4" t="s">
        <v>513</v>
      </c>
      <c r="I613" s="4">
        <v>5759</v>
      </c>
      <c r="J613" s="3"/>
    </row>
    <row r="614" spans="1:10" ht="26.25">
      <c r="A614" s="4">
        <v>610</v>
      </c>
      <c r="B614" s="4" t="str">
        <f>T("02270057370")</f>
        <v>02270057370</v>
      </c>
      <c r="C614" s="4" t="str">
        <f>T("19642713047135521")</f>
        <v>19642713047135521</v>
      </c>
      <c r="D614" s="4" t="s">
        <v>1890</v>
      </c>
      <c r="E614" s="4" t="s">
        <v>1891</v>
      </c>
      <c r="F614" s="4" t="s">
        <v>1892</v>
      </c>
      <c r="G614" s="4">
        <v>7</v>
      </c>
      <c r="H614" s="4" t="s">
        <v>513</v>
      </c>
      <c r="I614" s="4">
        <v>5760</v>
      </c>
      <c r="J614" s="3"/>
    </row>
    <row r="615" spans="1:10" ht="26.25">
      <c r="A615" s="4">
        <v>611</v>
      </c>
      <c r="B615" s="4" t="str">
        <f>T("02270057371")</f>
        <v>02270057371</v>
      </c>
      <c r="C615" s="4" t="str">
        <f>T("19692713047136531")</f>
        <v>19692713047136531</v>
      </c>
      <c r="D615" s="4" t="s">
        <v>1600</v>
      </c>
      <c r="E615" s="4" t="s">
        <v>1149</v>
      </c>
      <c r="F615" s="4" t="s">
        <v>1893</v>
      </c>
      <c r="G615" s="4">
        <v>7</v>
      </c>
      <c r="H615" s="4" t="s">
        <v>513</v>
      </c>
      <c r="I615" s="4">
        <v>5761</v>
      </c>
      <c r="J615" s="3"/>
    </row>
    <row r="616" spans="1:10" ht="26.25">
      <c r="A616" s="4">
        <v>612</v>
      </c>
      <c r="B616" s="4" t="str">
        <f>T("02270057372")</f>
        <v>02270057372</v>
      </c>
      <c r="C616" s="4" t="str">
        <f>T("19622713047135841")</f>
        <v>19622713047135841</v>
      </c>
      <c r="D616" s="4" t="s">
        <v>1894</v>
      </c>
      <c r="E616" s="4" t="s">
        <v>1895</v>
      </c>
      <c r="F616" s="4" t="s">
        <v>512</v>
      </c>
      <c r="G616" s="4">
        <v>7</v>
      </c>
      <c r="H616" s="4" t="s">
        <v>513</v>
      </c>
      <c r="I616" s="4">
        <v>5762</v>
      </c>
      <c r="J616" s="3"/>
    </row>
    <row r="617" spans="1:10" ht="26.25">
      <c r="A617" s="4">
        <v>613</v>
      </c>
      <c r="B617" s="4" t="str">
        <f>T("02270057373")</f>
        <v>02270057373</v>
      </c>
      <c r="C617" s="4" t="str">
        <f>T("19642713047135986")</f>
        <v>19642713047135986</v>
      </c>
      <c r="D617" s="4" t="s">
        <v>1896</v>
      </c>
      <c r="E617" s="4" t="s">
        <v>1030</v>
      </c>
      <c r="F617" s="4" t="s">
        <v>16</v>
      </c>
      <c r="G617" s="4">
        <v>7</v>
      </c>
      <c r="H617" s="4" t="s">
        <v>513</v>
      </c>
      <c r="I617" s="4">
        <v>5763</v>
      </c>
      <c r="J617" s="3"/>
    </row>
    <row r="618" spans="1:10" ht="26.25">
      <c r="A618" s="4">
        <v>614</v>
      </c>
      <c r="B618" s="4" t="str">
        <f>T("02270057374")</f>
        <v>02270057374</v>
      </c>
      <c r="C618" s="4" t="str">
        <f>T("19672713047135790")</f>
        <v>19672713047135790</v>
      </c>
      <c r="D618" s="4" t="s">
        <v>1897</v>
      </c>
      <c r="E618" s="4" t="s">
        <v>1898</v>
      </c>
      <c r="F618" s="4" t="s">
        <v>1899</v>
      </c>
      <c r="G618" s="4">
        <v>7</v>
      </c>
      <c r="H618" s="4" t="s">
        <v>513</v>
      </c>
      <c r="I618" s="4">
        <v>5764</v>
      </c>
      <c r="J618" s="3"/>
    </row>
    <row r="619" spans="1:10" ht="26.25">
      <c r="A619" s="4">
        <v>615</v>
      </c>
      <c r="B619" s="4" t="str">
        <f>T("02270057375")</f>
        <v>02270057375</v>
      </c>
      <c r="C619" s="4" t="str">
        <f>T("19712713047137065")</f>
        <v>19712713047137065</v>
      </c>
      <c r="D619" s="4" t="s">
        <v>1900</v>
      </c>
      <c r="E619" s="4" t="s">
        <v>1901</v>
      </c>
      <c r="F619" s="4" t="s">
        <v>1902</v>
      </c>
      <c r="G619" s="4">
        <v>7</v>
      </c>
      <c r="H619" s="4" t="s">
        <v>513</v>
      </c>
      <c r="I619" s="4">
        <v>5765</v>
      </c>
      <c r="J619" s="3"/>
    </row>
    <row r="620" spans="1:10">
      <c r="A620" s="4">
        <v>616</v>
      </c>
      <c r="B620" s="4" t="str">
        <f>T("02270057376")</f>
        <v>02270057376</v>
      </c>
      <c r="C620" s="4" t="str">
        <f>T("1451698342")</f>
        <v>1451698342</v>
      </c>
      <c r="D620" s="4" t="s">
        <v>1903</v>
      </c>
      <c r="E620" s="4" t="s">
        <v>1586</v>
      </c>
      <c r="F620" s="4" t="s">
        <v>1904</v>
      </c>
      <c r="G620" s="4">
        <v>7</v>
      </c>
      <c r="H620" s="4" t="s">
        <v>513</v>
      </c>
      <c r="I620" s="4">
        <v>5766</v>
      </c>
      <c r="J620" s="3"/>
    </row>
    <row r="621" spans="1:10" ht="26.25">
      <c r="A621" s="4">
        <v>617</v>
      </c>
      <c r="B621" s="4" t="str">
        <f>T("02270057377")</f>
        <v>02270057377</v>
      </c>
      <c r="C621" s="4" t="str">
        <f>T("19722713047136157")</f>
        <v>19722713047136157</v>
      </c>
      <c r="D621" s="4" t="s">
        <v>1905</v>
      </c>
      <c r="E621" s="4" t="s">
        <v>1906</v>
      </c>
      <c r="F621" s="4" t="s">
        <v>1907</v>
      </c>
      <c r="G621" s="4">
        <v>7</v>
      </c>
      <c r="H621" s="4" t="s">
        <v>513</v>
      </c>
      <c r="I621" s="4">
        <v>5767</v>
      </c>
      <c r="J621" s="3"/>
    </row>
    <row r="622" spans="1:10" ht="26.25">
      <c r="A622" s="4">
        <v>618</v>
      </c>
      <c r="B622" s="4" t="str">
        <f>T("02270057378")</f>
        <v>02270057378</v>
      </c>
      <c r="C622" s="4" t="str">
        <f>T("19622713047137300")</f>
        <v>19622713047137300</v>
      </c>
      <c r="D622" s="4" t="s">
        <v>549</v>
      </c>
      <c r="E622" s="4" t="s">
        <v>301</v>
      </c>
      <c r="F622" s="4" t="s">
        <v>1908</v>
      </c>
      <c r="G622" s="4">
        <v>7</v>
      </c>
      <c r="H622" s="4" t="s">
        <v>513</v>
      </c>
      <c r="I622" s="4">
        <v>5768</v>
      </c>
      <c r="J622" s="3"/>
    </row>
    <row r="623" spans="1:10" ht="26.25">
      <c r="A623" s="4">
        <v>619</v>
      </c>
      <c r="B623" s="4" t="str">
        <f>T("02270095496")</f>
        <v>02270095496</v>
      </c>
      <c r="C623" s="4" t="str">
        <f>T("19862713047136019")</f>
        <v>19862713047136019</v>
      </c>
      <c r="D623" s="4" t="s">
        <v>1998</v>
      </c>
      <c r="E623" s="4" t="s">
        <v>1818</v>
      </c>
      <c r="F623" s="4" t="s">
        <v>1999</v>
      </c>
      <c r="G623" s="4">
        <v>7</v>
      </c>
      <c r="H623" s="4" t="s">
        <v>513</v>
      </c>
      <c r="I623" s="4">
        <v>4567</v>
      </c>
      <c r="J623" s="3"/>
    </row>
    <row r="624" spans="1:10" ht="26.25">
      <c r="A624" s="4">
        <v>620</v>
      </c>
      <c r="B624" s="4" t="str">
        <f>T("02270021102")</f>
        <v>02270021102</v>
      </c>
      <c r="C624" s="4" t="str">
        <f>T("19582713047137588")</f>
        <v>19582713047137588</v>
      </c>
      <c r="D624" s="4" t="s">
        <v>510</v>
      </c>
      <c r="E624" s="4" t="s">
        <v>511</v>
      </c>
      <c r="F624" s="4" t="s">
        <v>512</v>
      </c>
      <c r="G624" s="4">
        <v>8</v>
      </c>
      <c r="H624" s="4" t="s">
        <v>513</v>
      </c>
      <c r="I624" s="4">
        <v>872</v>
      </c>
      <c r="J624" s="3"/>
    </row>
    <row r="625" spans="1:10" ht="26.25">
      <c r="A625" s="4">
        <v>621</v>
      </c>
      <c r="B625" s="4" t="str">
        <f>T("02270021103")</f>
        <v>02270021103</v>
      </c>
      <c r="C625" s="4" t="str">
        <f>T("19782713047137579")</f>
        <v>19782713047137579</v>
      </c>
      <c r="D625" s="4" t="s">
        <v>514</v>
      </c>
      <c r="E625" s="4" t="s">
        <v>515</v>
      </c>
      <c r="F625" s="4" t="s">
        <v>516</v>
      </c>
      <c r="G625" s="4">
        <v>8</v>
      </c>
      <c r="H625" s="4" t="s">
        <v>513</v>
      </c>
      <c r="I625" s="4">
        <v>1704</v>
      </c>
      <c r="J625" s="3"/>
    </row>
    <row r="626" spans="1:10" ht="26.25">
      <c r="A626" s="4">
        <v>622</v>
      </c>
      <c r="B626" s="4" t="str">
        <f>T("02270021112")</f>
        <v>02270021112</v>
      </c>
      <c r="C626" s="4" t="str">
        <f>T("19652713047139293")</f>
        <v>19652713047139293</v>
      </c>
      <c r="D626" s="4" t="s">
        <v>517</v>
      </c>
      <c r="E626" s="4" t="s">
        <v>518</v>
      </c>
      <c r="F626" s="4" t="s">
        <v>519</v>
      </c>
      <c r="G626" s="4">
        <v>8</v>
      </c>
      <c r="H626" s="4" t="s">
        <v>513</v>
      </c>
      <c r="I626" s="4">
        <v>1705</v>
      </c>
      <c r="J626" s="3"/>
    </row>
    <row r="627" spans="1:10" ht="26.25">
      <c r="A627" s="4">
        <v>623</v>
      </c>
      <c r="B627" s="4" t="str">
        <f>T("02270021116")</f>
        <v>02270021116</v>
      </c>
      <c r="C627" s="4" t="str">
        <f>T("19492713047139932")</f>
        <v>19492713047139932</v>
      </c>
      <c r="D627" s="4" t="s">
        <v>336</v>
      </c>
      <c r="E627" s="4" t="s">
        <v>520</v>
      </c>
      <c r="F627" s="4" t="s">
        <v>521</v>
      </c>
      <c r="G627" s="4">
        <v>8</v>
      </c>
      <c r="H627" s="4" t="s">
        <v>513</v>
      </c>
      <c r="I627" s="4">
        <v>128</v>
      </c>
      <c r="J627" s="3"/>
    </row>
    <row r="628" spans="1:10" ht="26.25">
      <c r="A628" s="4">
        <v>624</v>
      </c>
      <c r="B628" s="4" t="str">
        <f>T("02270021120")</f>
        <v>02270021120</v>
      </c>
      <c r="C628" s="4" t="str">
        <f>T("19452713047138169")</f>
        <v>19452713047138169</v>
      </c>
      <c r="D628" s="4" t="s">
        <v>522</v>
      </c>
      <c r="E628" s="4" t="s">
        <v>523</v>
      </c>
      <c r="F628" s="4" t="s">
        <v>524</v>
      </c>
      <c r="G628" s="4">
        <v>8</v>
      </c>
      <c r="H628" s="4" t="s">
        <v>513</v>
      </c>
      <c r="I628" s="4">
        <v>4315</v>
      </c>
      <c r="J628" s="3"/>
    </row>
    <row r="629" spans="1:10" ht="26.25">
      <c r="A629" s="4">
        <v>625</v>
      </c>
      <c r="B629" s="4" t="str">
        <f>T("02270021123")</f>
        <v>02270021123</v>
      </c>
      <c r="C629" s="4" t="str">
        <f>T("19632713047137896")</f>
        <v>19632713047137896</v>
      </c>
      <c r="D629" s="4" t="s">
        <v>525</v>
      </c>
      <c r="E629" s="4" t="s">
        <v>526</v>
      </c>
      <c r="F629" s="4" t="s">
        <v>527</v>
      </c>
      <c r="G629" s="4">
        <v>8</v>
      </c>
      <c r="H629" s="4" t="s">
        <v>513</v>
      </c>
      <c r="I629" s="4">
        <v>4310</v>
      </c>
      <c r="J629" s="3"/>
    </row>
    <row r="630" spans="1:10" ht="26.25">
      <c r="A630" s="4">
        <v>626</v>
      </c>
      <c r="B630" s="4" t="str">
        <f>T("02270021126")</f>
        <v>02270021126</v>
      </c>
      <c r="C630" s="4" t="str">
        <f>T("19672713047139356")</f>
        <v>19672713047139356</v>
      </c>
      <c r="D630" s="4" t="s">
        <v>528</v>
      </c>
      <c r="E630" s="4" t="s">
        <v>529</v>
      </c>
      <c r="F630" s="4" t="s">
        <v>530</v>
      </c>
      <c r="G630" s="4">
        <v>8</v>
      </c>
      <c r="H630" s="4" t="s">
        <v>513</v>
      </c>
      <c r="I630" s="4">
        <v>2740</v>
      </c>
      <c r="J630" s="3"/>
    </row>
    <row r="631" spans="1:10" ht="26.25">
      <c r="A631" s="4">
        <v>627</v>
      </c>
      <c r="B631" s="4" t="str">
        <f>T("02270021128")</f>
        <v>02270021128</v>
      </c>
      <c r="C631" s="4" t="str">
        <f>T("19542713047139928")</f>
        <v>19542713047139928</v>
      </c>
      <c r="D631" s="4" t="s">
        <v>531</v>
      </c>
      <c r="E631" s="4" t="s">
        <v>532</v>
      </c>
      <c r="F631" s="4" t="s">
        <v>533</v>
      </c>
      <c r="G631" s="4">
        <v>8</v>
      </c>
      <c r="H631" s="4" t="s">
        <v>513</v>
      </c>
      <c r="I631" s="4">
        <v>2744</v>
      </c>
      <c r="J631" s="3"/>
    </row>
    <row r="632" spans="1:10" ht="26.25">
      <c r="A632" s="4">
        <v>628</v>
      </c>
      <c r="B632" s="4" t="str">
        <f>T("02270021132")</f>
        <v>02270021132</v>
      </c>
      <c r="C632" s="4" t="str">
        <f>T("19752713047139664")</f>
        <v>19752713047139664</v>
      </c>
      <c r="D632" s="4" t="s">
        <v>534</v>
      </c>
      <c r="E632" s="4" t="s">
        <v>535</v>
      </c>
      <c r="F632" s="4" t="s">
        <v>536</v>
      </c>
      <c r="G632" s="4">
        <v>8</v>
      </c>
      <c r="H632" s="4" t="s">
        <v>513</v>
      </c>
      <c r="I632" s="4">
        <v>1360</v>
      </c>
      <c r="J632" s="3"/>
    </row>
    <row r="633" spans="1:10" ht="26.25">
      <c r="A633" s="4">
        <v>629</v>
      </c>
      <c r="B633" s="4" t="str">
        <f>T("02270021136")</f>
        <v>02270021136</v>
      </c>
      <c r="C633" s="4" t="str">
        <f>T("19802713047139652")</f>
        <v>19802713047139652</v>
      </c>
      <c r="D633" s="4" t="s">
        <v>537</v>
      </c>
      <c r="E633" s="4" t="s">
        <v>81</v>
      </c>
      <c r="F633" s="4" t="s">
        <v>538</v>
      </c>
      <c r="G633" s="4">
        <v>8</v>
      </c>
      <c r="H633" s="4" t="s">
        <v>513</v>
      </c>
      <c r="I633" s="4">
        <v>2741</v>
      </c>
      <c r="J633" s="3"/>
    </row>
    <row r="634" spans="1:10" ht="26.25">
      <c r="A634" s="4">
        <v>630</v>
      </c>
      <c r="B634" s="4" t="str">
        <f>T("02270021139")</f>
        <v>02270021139</v>
      </c>
      <c r="C634" s="4" t="str">
        <f>T("19712713047140001")</f>
        <v>19712713047140001</v>
      </c>
      <c r="D634" s="4" t="s">
        <v>539</v>
      </c>
      <c r="E634" s="4" t="s">
        <v>534</v>
      </c>
      <c r="F634" s="4" t="s">
        <v>540</v>
      </c>
      <c r="G634" s="4">
        <v>8</v>
      </c>
      <c r="H634" s="4" t="s">
        <v>513</v>
      </c>
      <c r="I634" s="4">
        <v>871</v>
      </c>
      <c r="J634" s="3"/>
    </row>
    <row r="635" spans="1:10" ht="26.25">
      <c r="A635" s="4">
        <v>631</v>
      </c>
      <c r="B635" s="4" t="str">
        <f>T("02270021143")</f>
        <v>02270021143</v>
      </c>
      <c r="C635" s="4" t="str">
        <f>T("19672713047140021")</f>
        <v>19672713047140021</v>
      </c>
      <c r="D635" s="4" t="s">
        <v>541</v>
      </c>
      <c r="E635" s="4" t="s">
        <v>542</v>
      </c>
      <c r="F635" s="4" t="s">
        <v>543</v>
      </c>
      <c r="G635" s="4">
        <v>8</v>
      </c>
      <c r="H635" s="4" t="s">
        <v>513</v>
      </c>
      <c r="I635" s="4">
        <v>4312</v>
      </c>
      <c r="J635" s="3"/>
    </row>
    <row r="636" spans="1:10" ht="26.25">
      <c r="A636" s="4">
        <v>632</v>
      </c>
      <c r="B636" s="4" t="str">
        <f>T("02270021146")</f>
        <v>02270021146</v>
      </c>
      <c r="C636" s="4" t="str">
        <f>T("19662713047138123")</f>
        <v>19662713047138123</v>
      </c>
      <c r="D636" s="4" t="s">
        <v>544</v>
      </c>
      <c r="E636" s="4" t="s">
        <v>545</v>
      </c>
      <c r="F636" s="4" t="s">
        <v>546</v>
      </c>
      <c r="G636" s="4">
        <v>8</v>
      </c>
      <c r="H636" s="4" t="s">
        <v>513</v>
      </c>
      <c r="I636" s="4">
        <v>4309</v>
      </c>
      <c r="J636" s="3"/>
    </row>
    <row r="637" spans="1:10" ht="26.25">
      <c r="A637" s="4">
        <v>633</v>
      </c>
      <c r="B637" s="4" t="str">
        <f>T("02270021148")</f>
        <v>02270021148</v>
      </c>
      <c r="C637" s="4" t="str">
        <f>T("19612713047138125")</f>
        <v>19612713047138125</v>
      </c>
      <c r="D637" s="4" t="s">
        <v>81</v>
      </c>
      <c r="E637" s="4" t="s">
        <v>102</v>
      </c>
      <c r="F637" s="4" t="s">
        <v>547</v>
      </c>
      <c r="G637" s="4">
        <v>8</v>
      </c>
      <c r="H637" s="4" t="s">
        <v>513</v>
      </c>
      <c r="I637" s="4">
        <v>2743</v>
      </c>
      <c r="J637" s="3"/>
    </row>
    <row r="638" spans="1:10" ht="26.25">
      <c r="A638" s="4">
        <v>634</v>
      </c>
      <c r="B638" s="4" t="str">
        <f>T("02270021152")</f>
        <v>02270021152</v>
      </c>
      <c r="C638" s="4" t="str">
        <f>T("19692713047139280")</f>
        <v>19692713047139280</v>
      </c>
      <c r="D638" s="4" t="s">
        <v>548</v>
      </c>
      <c r="E638" s="4" t="s">
        <v>549</v>
      </c>
      <c r="F638" s="4" t="s">
        <v>52</v>
      </c>
      <c r="G638" s="4">
        <v>8</v>
      </c>
      <c r="H638" s="4" t="s">
        <v>513</v>
      </c>
      <c r="I638" s="4">
        <v>3378</v>
      </c>
      <c r="J638" s="3"/>
    </row>
    <row r="639" spans="1:10" ht="26.25">
      <c r="A639" s="4">
        <v>635</v>
      </c>
      <c r="B639" s="4" t="str">
        <f>T("02270021155")</f>
        <v>02270021155</v>
      </c>
      <c r="C639" s="4" t="str">
        <f>T("19782713047137578")</f>
        <v>19782713047137578</v>
      </c>
      <c r="D639" s="4" t="s">
        <v>550</v>
      </c>
      <c r="E639" s="4" t="s">
        <v>551</v>
      </c>
      <c r="F639" s="4" t="s">
        <v>512</v>
      </c>
      <c r="G639" s="4">
        <v>8</v>
      </c>
      <c r="H639" s="4" t="s">
        <v>513</v>
      </c>
      <c r="I639" s="4">
        <v>4314</v>
      </c>
      <c r="J639" s="3"/>
    </row>
    <row r="640" spans="1:10" ht="26.25">
      <c r="A640" s="4">
        <v>636</v>
      </c>
      <c r="B640" s="4" t="str">
        <f>T("02270021158")</f>
        <v>02270021158</v>
      </c>
      <c r="C640" s="4" t="str">
        <f>T("19722713047138074")</f>
        <v>19722713047138074</v>
      </c>
      <c r="D640" s="4" t="s">
        <v>552</v>
      </c>
      <c r="E640" s="4" t="s">
        <v>279</v>
      </c>
      <c r="F640" s="4" t="s">
        <v>553</v>
      </c>
      <c r="G640" s="4">
        <v>8</v>
      </c>
      <c r="H640" s="4" t="s">
        <v>513</v>
      </c>
      <c r="I640" s="4">
        <v>3514</v>
      </c>
      <c r="J640" s="3"/>
    </row>
    <row r="641" spans="1:10" ht="26.25">
      <c r="A641" s="4">
        <v>637</v>
      </c>
      <c r="B641" s="4" t="str">
        <f>T("02270021164")</f>
        <v>02270021164</v>
      </c>
      <c r="C641" s="4" t="str">
        <f>T("19552713047138081")</f>
        <v>19552713047138081</v>
      </c>
      <c r="D641" s="4" t="s">
        <v>279</v>
      </c>
      <c r="E641" s="4" t="s">
        <v>554</v>
      </c>
      <c r="F641" s="4" t="s">
        <v>555</v>
      </c>
      <c r="G641" s="4">
        <v>8</v>
      </c>
      <c r="H641" s="4" t="s">
        <v>513</v>
      </c>
      <c r="I641" s="4">
        <v>3515</v>
      </c>
      <c r="J641" s="3"/>
    </row>
    <row r="642" spans="1:10" ht="26.25">
      <c r="A642" s="4">
        <v>638</v>
      </c>
      <c r="B642" s="4" t="str">
        <f>T("02270021168")</f>
        <v>02270021168</v>
      </c>
      <c r="C642" s="4" t="str">
        <f>T("19402713047138536")</f>
        <v>19402713047138536</v>
      </c>
      <c r="D642" s="4" t="s">
        <v>556</v>
      </c>
      <c r="E642" s="4" t="s">
        <v>557</v>
      </c>
      <c r="F642" s="4" t="s">
        <v>558</v>
      </c>
      <c r="G642" s="4">
        <v>8</v>
      </c>
      <c r="H642" s="4" t="s">
        <v>513</v>
      </c>
      <c r="I642" s="4">
        <v>1520</v>
      </c>
      <c r="J642" s="3"/>
    </row>
    <row r="643" spans="1:10" ht="26.25">
      <c r="A643" s="4">
        <v>639</v>
      </c>
      <c r="B643" s="4" t="str">
        <f>T("02270021174")</f>
        <v>02270021174</v>
      </c>
      <c r="C643" s="4" t="str">
        <f>T("19472713047142541")</f>
        <v>19472713047142541</v>
      </c>
      <c r="D643" s="4" t="s">
        <v>559</v>
      </c>
      <c r="E643" s="4" t="s">
        <v>560</v>
      </c>
      <c r="F643" s="4" t="s">
        <v>561</v>
      </c>
      <c r="G643" s="4">
        <v>8</v>
      </c>
      <c r="H643" s="4" t="s">
        <v>513</v>
      </c>
      <c r="I643" s="4">
        <v>2746</v>
      </c>
      <c r="J643" s="3"/>
    </row>
    <row r="644" spans="1:10" ht="26.25">
      <c r="A644" s="4">
        <v>640</v>
      </c>
      <c r="B644" s="4" t="str">
        <f>T("02270021177")</f>
        <v>02270021177</v>
      </c>
      <c r="C644" s="4" t="str">
        <f>T("19502713047139454")</f>
        <v>19502713047139454</v>
      </c>
      <c r="D644" s="4" t="s">
        <v>562</v>
      </c>
      <c r="E644" s="4" t="s">
        <v>563</v>
      </c>
      <c r="F644" s="4" t="s">
        <v>564</v>
      </c>
      <c r="G644" s="4">
        <v>8</v>
      </c>
      <c r="H644" s="4" t="s">
        <v>513</v>
      </c>
      <c r="I644" s="4">
        <v>869</v>
      </c>
      <c r="J644" s="3"/>
    </row>
    <row r="645" spans="1:10" ht="26.25">
      <c r="A645" s="4">
        <v>641</v>
      </c>
      <c r="B645" s="4" t="str">
        <f>T("02270021182")</f>
        <v>02270021182</v>
      </c>
      <c r="C645" s="4" t="str">
        <f>T("19572713047138530")</f>
        <v>19572713047138530</v>
      </c>
      <c r="D645" s="4" t="s">
        <v>565</v>
      </c>
      <c r="E645" s="4" t="s">
        <v>566</v>
      </c>
      <c r="F645" s="4" t="s">
        <v>567</v>
      </c>
      <c r="G645" s="4">
        <v>8</v>
      </c>
      <c r="H645" s="4" t="s">
        <v>513</v>
      </c>
      <c r="I645" s="4">
        <v>1361</v>
      </c>
      <c r="J645" s="3"/>
    </row>
    <row r="646" spans="1:10" ht="26.25">
      <c r="A646" s="4">
        <v>642</v>
      </c>
      <c r="B646" s="4" t="str">
        <f>T("02270021184")</f>
        <v>02270021184</v>
      </c>
      <c r="C646" s="4" t="str">
        <f>T("19562713047139829")</f>
        <v>19562713047139829</v>
      </c>
      <c r="D646" s="4" t="s">
        <v>568</v>
      </c>
      <c r="E646" s="4" t="s">
        <v>569</v>
      </c>
      <c r="F646" s="4" t="s">
        <v>570</v>
      </c>
      <c r="G646" s="4">
        <v>8</v>
      </c>
      <c r="H646" s="4" t="s">
        <v>513</v>
      </c>
      <c r="I646" s="4">
        <v>3850</v>
      </c>
      <c r="J646" s="3"/>
    </row>
    <row r="647" spans="1:10" ht="26.25">
      <c r="A647" s="4">
        <v>643</v>
      </c>
      <c r="B647" s="4" t="str">
        <f>T("02270021190")</f>
        <v>02270021190</v>
      </c>
      <c r="C647" s="4" t="str">
        <f>T("19582713047138524")</f>
        <v>19582713047138524</v>
      </c>
      <c r="D647" s="4" t="s">
        <v>571</v>
      </c>
      <c r="E647" s="4" t="s">
        <v>572</v>
      </c>
      <c r="F647" s="4" t="s">
        <v>573</v>
      </c>
      <c r="G647" s="4">
        <v>8</v>
      </c>
      <c r="H647" s="4" t="s">
        <v>513</v>
      </c>
      <c r="I647" s="4">
        <v>1703</v>
      </c>
      <c r="J647" s="3"/>
    </row>
    <row r="648" spans="1:10" ht="26.25">
      <c r="A648" s="4">
        <v>644</v>
      </c>
      <c r="B648" s="4" t="str">
        <f>T("02270021192")</f>
        <v>02270021192</v>
      </c>
      <c r="C648" s="4" t="str">
        <f>T("19412713047139308")</f>
        <v>19412713047139308</v>
      </c>
      <c r="D648" s="4" t="s">
        <v>574</v>
      </c>
      <c r="E648" s="4" t="s">
        <v>575</v>
      </c>
      <c r="F648" s="4" t="s">
        <v>576</v>
      </c>
      <c r="G648" s="4">
        <v>8</v>
      </c>
      <c r="H648" s="4" t="s">
        <v>513</v>
      </c>
      <c r="I648" s="4">
        <v>870</v>
      </c>
      <c r="J648" s="3"/>
    </row>
    <row r="649" spans="1:10" ht="26.25">
      <c r="A649" s="4">
        <v>645</v>
      </c>
      <c r="B649" s="4" t="str">
        <f>T("02270021196")</f>
        <v>02270021196</v>
      </c>
      <c r="C649" s="4" t="str">
        <f>T("19682713047137933")</f>
        <v>19682713047137933</v>
      </c>
      <c r="D649" s="4" t="s">
        <v>577</v>
      </c>
      <c r="E649" s="4" t="s">
        <v>578</v>
      </c>
      <c r="F649" s="4" t="s">
        <v>579</v>
      </c>
      <c r="G649" s="4">
        <v>8</v>
      </c>
      <c r="H649" s="4" t="s">
        <v>513</v>
      </c>
      <c r="I649" s="4">
        <v>2745</v>
      </c>
      <c r="J649" s="3"/>
    </row>
    <row r="650" spans="1:10" ht="26.25">
      <c r="A650" s="4">
        <v>646</v>
      </c>
      <c r="B650" s="4" t="str">
        <f>T("02270021199")</f>
        <v>02270021199</v>
      </c>
      <c r="C650" s="4" t="str">
        <f>T("19582713047137543")</f>
        <v>19582713047137543</v>
      </c>
      <c r="D650" s="4" t="s">
        <v>580</v>
      </c>
      <c r="E650" s="4" t="s">
        <v>581</v>
      </c>
      <c r="F650" s="4" t="s">
        <v>582</v>
      </c>
      <c r="G650" s="4">
        <v>8</v>
      </c>
      <c r="H650" s="4" t="s">
        <v>513</v>
      </c>
      <c r="I650" s="4">
        <v>129</v>
      </c>
      <c r="J650" s="3"/>
    </row>
    <row r="651" spans="1:10" ht="26.25">
      <c r="A651" s="4">
        <v>647</v>
      </c>
      <c r="B651" s="4" t="str">
        <f>T("02270021201")</f>
        <v>02270021201</v>
      </c>
      <c r="C651" s="4" t="str">
        <f>T("19582713047137934")</f>
        <v>19582713047137934</v>
      </c>
      <c r="D651" s="4" t="s">
        <v>583</v>
      </c>
      <c r="E651" s="4" t="s">
        <v>584</v>
      </c>
      <c r="F651" s="4" t="s">
        <v>585</v>
      </c>
      <c r="G651" s="4">
        <v>8</v>
      </c>
      <c r="H651" s="4" t="s">
        <v>513</v>
      </c>
      <c r="I651" s="4">
        <v>2742</v>
      </c>
      <c r="J651" s="3"/>
    </row>
    <row r="652" spans="1:10" ht="26.25">
      <c r="A652" s="4">
        <v>648</v>
      </c>
      <c r="B652" s="4" t="str">
        <f>T("02270022445")</f>
        <v>02270022445</v>
      </c>
      <c r="C652" s="4" t="str">
        <f>T("19702713047139802")</f>
        <v>19702713047139802</v>
      </c>
      <c r="D652" s="4" t="s">
        <v>839</v>
      </c>
      <c r="E652" s="4" t="s">
        <v>840</v>
      </c>
      <c r="F652" s="4" t="s">
        <v>841</v>
      </c>
      <c r="G652" s="4">
        <v>8</v>
      </c>
      <c r="H652" s="4" t="s">
        <v>513</v>
      </c>
      <c r="I652" s="4">
        <v>3849</v>
      </c>
      <c r="J652" s="3"/>
    </row>
    <row r="653" spans="1:10" ht="26.25">
      <c r="A653" s="4">
        <v>649</v>
      </c>
      <c r="B653" s="4" t="str">
        <f>T("02270022452")</f>
        <v>02270022452</v>
      </c>
      <c r="C653" s="4" t="str">
        <f>T("19662713047139430")</f>
        <v>19662713047139430</v>
      </c>
      <c r="D653" s="4" t="s">
        <v>842</v>
      </c>
      <c r="E653" s="4" t="s">
        <v>843</v>
      </c>
      <c r="F653" s="4" t="s">
        <v>844</v>
      </c>
      <c r="G653" s="4">
        <v>8</v>
      </c>
      <c r="H653" s="4" t="s">
        <v>513</v>
      </c>
      <c r="I653" s="4">
        <v>3848</v>
      </c>
      <c r="J653" s="3"/>
    </row>
    <row r="654" spans="1:10" ht="26.25">
      <c r="A654" s="4">
        <v>650</v>
      </c>
      <c r="B654" s="4" t="str">
        <f>T("02270027824")</f>
        <v>02270027824</v>
      </c>
      <c r="C654" s="4" t="str">
        <f>T("19762713047139909")</f>
        <v>19762713047139909</v>
      </c>
      <c r="D654" s="4" t="s">
        <v>673</v>
      </c>
      <c r="E654" s="4" t="s">
        <v>922</v>
      </c>
      <c r="F654" s="4" t="s">
        <v>923</v>
      </c>
      <c r="G654" s="4">
        <v>8</v>
      </c>
      <c r="H654" s="4" t="s">
        <v>513</v>
      </c>
      <c r="I654" s="4">
        <v>4307</v>
      </c>
      <c r="J654" s="3"/>
    </row>
    <row r="655" spans="1:10" ht="26.25">
      <c r="A655" s="4">
        <v>651</v>
      </c>
      <c r="B655" s="4" t="str">
        <f>T("02270027826")</f>
        <v>02270027826</v>
      </c>
      <c r="C655" s="4" t="str">
        <f>T("19822713047138556")</f>
        <v>19822713047138556</v>
      </c>
      <c r="D655" s="4" t="s">
        <v>924</v>
      </c>
      <c r="E655" s="4" t="s">
        <v>925</v>
      </c>
      <c r="F655" s="4" t="s">
        <v>592</v>
      </c>
      <c r="G655" s="4">
        <v>8</v>
      </c>
      <c r="H655" s="4" t="s">
        <v>513</v>
      </c>
      <c r="I655" s="4">
        <v>4313</v>
      </c>
      <c r="J655" s="3"/>
    </row>
    <row r="656" spans="1:10" ht="26.25">
      <c r="A656" s="4">
        <v>652</v>
      </c>
      <c r="B656" s="4" t="str">
        <f>T("02270027830")</f>
        <v>02270027830</v>
      </c>
      <c r="C656" s="4" t="str">
        <f>T("19792713047141946")</f>
        <v>19792713047141946</v>
      </c>
      <c r="D656" s="4" t="s">
        <v>926</v>
      </c>
      <c r="E656" s="4" t="s">
        <v>927</v>
      </c>
      <c r="F656" s="4" t="s">
        <v>928</v>
      </c>
      <c r="G656" s="4">
        <v>8</v>
      </c>
      <c r="H656" s="4" t="s">
        <v>513</v>
      </c>
      <c r="I656" s="4">
        <v>126</v>
      </c>
      <c r="J656" s="3"/>
    </row>
    <row r="657" spans="1:10" ht="26.25">
      <c r="A657" s="4">
        <v>653</v>
      </c>
      <c r="B657" s="4" t="str">
        <f>T("02270027832")</f>
        <v>02270027832</v>
      </c>
      <c r="C657" s="4" t="str">
        <f>T("19602713047139487")</f>
        <v>19602713047139487</v>
      </c>
      <c r="D657" s="4" t="s">
        <v>929</v>
      </c>
      <c r="E657" s="4" t="s">
        <v>930</v>
      </c>
      <c r="F657" s="4" t="s">
        <v>931</v>
      </c>
      <c r="G657" s="4">
        <v>8</v>
      </c>
      <c r="H657" s="4" t="s">
        <v>513</v>
      </c>
      <c r="I657" s="4">
        <v>3513</v>
      </c>
      <c r="J657" s="3"/>
    </row>
    <row r="658" spans="1:10" ht="26.25">
      <c r="A658" s="4">
        <v>654</v>
      </c>
      <c r="B658" s="4" t="str">
        <f>T("02270027833")</f>
        <v>02270027833</v>
      </c>
      <c r="C658" s="4" t="str">
        <f>T("19802713047138516")</f>
        <v>19802713047138516</v>
      </c>
      <c r="D658" s="4" t="s">
        <v>932</v>
      </c>
      <c r="E658" s="4" t="s">
        <v>933</v>
      </c>
      <c r="F658" s="4" t="s">
        <v>934</v>
      </c>
      <c r="G658" s="4">
        <v>8</v>
      </c>
      <c r="H658" s="4" t="s">
        <v>513</v>
      </c>
      <c r="I658" s="4">
        <v>4311</v>
      </c>
      <c r="J658" s="3"/>
    </row>
    <row r="659" spans="1:10" ht="26.25">
      <c r="A659" s="4">
        <v>655</v>
      </c>
      <c r="B659" s="4" t="str">
        <f>T("02270027837")</f>
        <v>02270027837</v>
      </c>
      <c r="C659" s="4" t="str">
        <f>T("19602713047140071")</f>
        <v>19602713047140071</v>
      </c>
      <c r="D659" s="4" t="s">
        <v>625</v>
      </c>
      <c r="E659" s="4" t="s">
        <v>935</v>
      </c>
      <c r="F659" s="4" t="s">
        <v>936</v>
      </c>
      <c r="G659" s="4">
        <v>8</v>
      </c>
      <c r="H659" s="4" t="s">
        <v>513</v>
      </c>
      <c r="I659" s="4">
        <v>1359</v>
      </c>
      <c r="J659" s="3"/>
    </row>
    <row r="660" spans="1:10" ht="26.25">
      <c r="A660" s="4">
        <v>656</v>
      </c>
      <c r="B660" s="4" t="str">
        <f>T("02270028230")</f>
        <v>02270028230</v>
      </c>
      <c r="C660" s="4" t="str">
        <f>T("19332713047141698")</f>
        <v>19332713047141698</v>
      </c>
      <c r="D660" s="4" t="s">
        <v>962</v>
      </c>
      <c r="E660" s="4" t="s">
        <v>963</v>
      </c>
      <c r="F660" s="4" t="s">
        <v>964</v>
      </c>
      <c r="G660" s="4">
        <v>8</v>
      </c>
      <c r="H660" s="4" t="s">
        <v>513</v>
      </c>
      <c r="I660" s="4">
        <v>130</v>
      </c>
      <c r="J660" s="3"/>
    </row>
    <row r="661" spans="1:10" ht="26.25">
      <c r="A661" s="4">
        <v>657</v>
      </c>
      <c r="B661" s="4" t="str">
        <f>T("02270029889")</f>
        <v>02270029889</v>
      </c>
      <c r="C661" s="4" t="str">
        <f>T("19292713047139764")</f>
        <v>19292713047139764</v>
      </c>
      <c r="D661" s="4" t="s">
        <v>973</v>
      </c>
      <c r="E661" s="4" t="s">
        <v>974</v>
      </c>
      <c r="F661" s="4" t="s">
        <v>975</v>
      </c>
      <c r="G661" s="4">
        <v>8</v>
      </c>
      <c r="H661" s="4" t="s">
        <v>513</v>
      </c>
      <c r="I661" s="4">
        <v>2857</v>
      </c>
      <c r="J661" s="3"/>
    </row>
    <row r="662" spans="1:10" ht="26.25">
      <c r="A662" s="4">
        <v>658</v>
      </c>
      <c r="B662" s="4" t="str">
        <f>T("02270031796")</f>
        <v>02270031796</v>
      </c>
      <c r="C662" s="4" t="str">
        <f>T("19752713047139607")</f>
        <v>19752713047139607</v>
      </c>
      <c r="D662" s="4" t="s">
        <v>993</v>
      </c>
      <c r="E662" s="4" t="s">
        <v>994</v>
      </c>
      <c r="F662" s="4" t="s">
        <v>995</v>
      </c>
      <c r="G662" s="4">
        <v>8</v>
      </c>
      <c r="H662" s="4" t="s">
        <v>513</v>
      </c>
      <c r="I662" s="4">
        <v>127</v>
      </c>
      <c r="J662" s="3"/>
    </row>
    <row r="663" spans="1:10" ht="26.25">
      <c r="A663" s="4">
        <v>659</v>
      </c>
      <c r="B663" s="4" t="str">
        <f>T("02270041353")</f>
        <v>02270041353</v>
      </c>
      <c r="C663" s="4" t="str">
        <f>T("19622713047138669")</f>
        <v>19622713047138669</v>
      </c>
      <c r="D663" s="4" t="s">
        <v>404</v>
      </c>
      <c r="E663" s="4" t="s">
        <v>287</v>
      </c>
      <c r="F663" s="4" t="s">
        <v>1033</v>
      </c>
      <c r="G663" s="4">
        <v>8</v>
      </c>
      <c r="H663" s="4" t="s">
        <v>513</v>
      </c>
      <c r="I663" s="4">
        <v>3516</v>
      </c>
      <c r="J663" s="3"/>
    </row>
    <row r="664" spans="1:10" ht="26.25">
      <c r="A664" s="4">
        <v>660</v>
      </c>
      <c r="B664" s="4" t="str">
        <f>T("02270045659")</f>
        <v>02270045659</v>
      </c>
      <c r="C664" s="4" t="str">
        <f>T("19642713047139309")</f>
        <v>19642713047139309</v>
      </c>
      <c r="D664" s="4" t="s">
        <v>1042</v>
      </c>
      <c r="E664" s="4" t="s">
        <v>1043</v>
      </c>
      <c r="F664" s="4" t="s">
        <v>1044</v>
      </c>
      <c r="G664" s="4">
        <v>8</v>
      </c>
      <c r="H664" s="4" t="s">
        <v>513</v>
      </c>
      <c r="I664" s="4">
        <v>1702</v>
      </c>
      <c r="J664" s="3"/>
    </row>
    <row r="665" spans="1:10" ht="26.25">
      <c r="A665" s="4">
        <v>661</v>
      </c>
      <c r="B665" s="4" t="str">
        <f>T("02270045781")</f>
        <v>02270045781</v>
      </c>
      <c r="C665" s="4" t="str">
        <f>T("19652713047140139")</f>
        <v>19652713047140139</v>
      </c>
      <c r="D665" s="4" t="s">
        <v>81</v>
      </c>
      <c r="E665" s="4" t="s">
        <v>48</v>
      </c>
      <c r="F665" s="4" t="s">
        <v>1048</v>
      </c>
      <c r="G665" s="4">
        <v>8</v>
      </c>
      <c r="H665" s="4" t="s">
        <v>513</v>
      </c>
      <c r="I665" s="4">
        <v>3137</v>
      </c>
      <c r="J665" s="3"/>
    </row>
    <row r="666" spans="1:10">
      <c r="A666" s="4">
        <v>662</v>
      </c>
      <c r="B666" s="4" t="str">
        <f>T("02270048151")</f>
        <v>02270048151</v>
      </c>
      <c r="C666" s="4" t="str">
        <f>T("6432805429")</f>
        <v>6432805429</v>
      </c>
      <c r="D666" s="4" t="s">
        <v>1089</v>
      </c>
      <c r="E666" s="4" t="s">
        <v>1090</v>
      </c>
      <c r="F666" s="4" t="s">
        <v>1091</v>
      </c>
      <c r="G666" s="4">
        <v>8</v>
      </c>
      <c r="H666" s="4" t="s">
        <v>513</v>
      </c>
      <c r="I666" s="4">
        <v>722</v>
      </c>
      <c r="J666" s="3"/>
    </row>
    <row r="667" spans="1:10" ht="26.25">
      <c r="A667" s="4">
        <v>663</v>
      </c>
      <c r="B667" s="4" t="str">
        <f>T("02270048467")</f>
        <v>02270048467</v>
      </c>
      <c r="C667" s="4" t="str">
        <f>T("19532713047138662")</f>
        <v>19532713047138662</v>
      </c>
      <c r="D667" s="4" t="s">
        <v>1103</v>
      </c>
      <c r="E667" s="4" t="s">
        <v>1104</v>
      </c>
      <c r="F667" s="4" t="s">
        <v>1105</v>
      </c>
      <c r="G667" s="4">
        <v>8</v>
      </c>
      <c r="H667" s="4" t="s">
        <v>513</v>
      </c>
      <c r="I667" s="4">
        <v>4</v>
      </c>
      <c r="J667" s="3"/>
    </row>
    <row r="668" spans="1:10">
      <c r="A668" s="4">
        <v>664</v>
      </c>
      <c r="B668" s="4" t="str">
        <f>T("02270057291")</f>
        <v>02270057291</v>
      </c>
      <c r="C668" s="4" t="str">
        <f>T("3754193831")</f>
        <v>3754193831</v>
      </c>
      <c r="D668" s="4" t="s">
        <v>1722</v>
      </c>
      <c r="E668" s="4" t="s">
        <v>1723</v>
      </c>
      <c r="F668" s="4" t="s">
        <v>1724</v>
      </c>
      <c r="G668" s="4">
        <v>8</v>
      </c>
      <c r="H668" s="4" t="s">
        <v>513</v>
      </c>
      <c r="I668" s="4">
        <v>5681</v>
      </c>
      <c r="J668" s="3"/>
    </row>
    <row r="669" spans="1:10" ht="26.25">
      <c r="A669" s="4">
        <v>665</v>
      </c>
      <c r="B669" s="4" t="str">
        <f>T("02270057292")</f>
        <v>02270057292</v>
      </c>
      <c r="C669" s="4" t="str">
        <f>T("19712713047138600")</f>
        <v>19712713047138600</v>
      </c>
      <c r="D669" s="4" t="s">
        <v>1725</v>
      </c>
      <c r="E669" s="4" t="s">
        <v>1726</v>
      </c>
      <c r="F669" s="4" t="s">
        <v>1727</v>
      </c>
      <c r="G669" s="4">
        <v>8</v>
      </c>
      <c r="H669" s="4" t="s">
        <v>513</v>
      </c>
      <c r="I669" s="4">
        <v>5682</v>
      </c>
      <c r="J669" s="3"/>
    </row>
    <row r="670" spans="1:10" ht="26.25">
      <c r="A670" s="4">
        <v>666</v>
      </c>
      <c r="B670" s="4" t="str">
        <f>T("02270057293")</f>
        <v>02270057293</v>
      </c>
      <c r="C670" s="4" t="str">
        <f>T("19652713047139687")</f>
        <v>19652713047139687</v>
      </c>
      <c r="D670" s="4" t="s">
        <v>791</v>
      </c>
      <c r="E670" s="4" t="s">
        <v>377</v>
      </c>
      <c r="F670" s="4" t="s">
        <v>1728</v>
      </c>
      <c r="G670" s="4">
        <v>8</v>
      </c>
      <c r="H670" s="4" t="s">
        <v>513</v>
      </c>
      <c r="I670" s="4">
        <v>5683</v>
      </c>
      <c r="J670" s="3"/>
    </row>
    <row r="671" spans="1:10" ht="26.25">
      <c r="A671" s="4">
        <v>667</v>
      </c>
      <c r="B671" s="4" t="str">
        <f>T("02270057294")</f>
        <v>02270057294</v>
      </c>
      <c r="C671" s="4" t="str">
        <f>T("19852713047140451")</f>
        <v>19852713047140451</v>
      </c>
      <c r="D671" s="4" t="s">
        <v>1729</v>
      </c>
      <c r="E671" s="4" t="s">
        <v>135</v>
      </c>
      <c r="F671" s="4" t="s">
        <v>1730</v>
      </c>
      <c r="G671" s="4">
        <v>8</v>
      </c>
      <c r="H671" s="4" t="s">
        <v>513</v>
      </c>
      <c r="I671" s="4">
        <v>5684</v>
      </c>
      <c r="J671" s="3"/>
    </row>
    <row r="672" spans="1:10" ht="26.25">
      <c r="A672" s="4">
        <v>668</v>
      </c>
      <c r="B672" s="4" t="str">
        <f>T("02270057295")</f>
        <v>02270057295</v>
      </c>
      <c r="C672" s="4" t="str">
        <f>T("19702713047139761")</f>
        <v>19702713047139761</v>
      </c>
      <c r="D672" s="4" t="s">
        <v>1273</v>
      </c>
      <c r="E672" s="4" t="s">
        <v>644</v>
      </c>
      <c r="F672" s="4" t="s">
        <v>1731</v>
      </c>
      <c r="G672" s="4">
        <v>8</v>
      </c>
      <c r="H672" s="4" t="s">
        <v>513</v>
      </c>
      <c r="I672" s="4">
        <v>5685</v>
      </c>
      <c r="J672" s="3"/>
    </row>
    <row r="673" spans="1:10" ht="26.25">
      <c r="A673" s="4">
        <v>669</v>
      </c>
      <c r="B673" s="4" t="str">
        <f>T("02270057296")</f>
        <v>02270057296</v>
      </c>
      <c r="C673" s="4" t="str">
        <f>T("19832713047138166")</f>
        <v>19832713047138166</v>
      </c>
      <c r="D673" s="4" t="s">
        <v>71</v>
      </c>
      <c r="E673" s="4" t="s">
        <v>1732</v>
      </c>
      <c r="F673" s="4" t="s">
        <v>1733</v>
      </c>
      <c r="G673" s="4">
        <v>8</v>
      </c>
      <c r="H673" s="4" t="s">
        <v>513</v>
      </c>
      <c r="I673" s="4">
        <v>5686</v>
      </c>
      <c r="J673" s="3"/>
    </row>
    <row r="674" spans="1:10" ht="26.25">
      <c r="A674" s="4">
        <v>670</v>
      </c>
      <c r="B674" s="4" t="str">
        <f>T("02270057297")</f>
        <v>02270057297</v>
      </c>
      <c r="C674" s="4" t="str">
        <f>T("19752713047140016")</f>
        <v>19752713047140016</v>
      </c>
      <c r="D674" s="4" t="s">
        <v>799</v>
      </c>
      <c r="E674" s="4" t="s">
        <v>969</v>
      </c>
      <c r="F674" s="4" t="s">
        <v>1734</v>
      </c>
      <c r="G674" s="4">
        <v>8</v>
      </c>
      <c r="H674" s="4" t="s">
        <v>513</v>
      </c>
      <c r="I674" s="4">
        <v>5687</v>
      </c>
      <c r="J674" s="3"/>
    </row>
    <row r="675" spans="1:10" ht="26.25">
      <c r="A675" s="4">
        <v>671</v>
      </c>
      <c r="B675" s="4" t="str">
        <f>T("02270057298")</f>
        <v>02270057298</v>
      </c>
      <c r="C675" s="4" t="str">
        <f>T("19652713047140023")</f>
        <v>19652713047140023</v>
      </c>
      <c r="D675" s="4" t="s">
        <v>1735</v>
      </c>
      <c r="E675" s="4" t="s">
        <v>1736</v>
      </c>
      <c r="F675" s="4" t="s">
        <v>442</v>
      </c>
      <c r="G675" s="4">
        <v>8</v>
      </c>
      <c r="H675" s="4" t="s">
        <v>513</v>
      </c>
      <c r="I675" s="4">
        <v>5688</v>
      </c>
      <c r="J675" s="3"/>
    </row>
    <row r="676" spans="1:10" ht="26.25">
      <c r="A676" s="4">
        <v>672</v>
      </c>
      <c r="B676" s="4" t="str">
        <f>T("02270057299")</f>
        <v>02270057299</v>
      </c>
      <c r="C676" s="4" t="str">
        <f>T("19642713047138430")</f>
        <v>19642713047138430</v>
      </c>
      <c r="D676" s="4" t="s">
        <v>676</v>
      </c>
      <c r="E676" s="4" t="s">
        <v>1737</v>
      </c>
      <c r="F676" s="4" t="s">
        <v>1738</v>
      </c>
      <c r="G676" s="4">
        <v>8</v>
      </c>
      <c r="H676" s="4" t="s">
        <v>513</v>
      </c>
      <c r="I676" s="4">
        <v>5689</v>
      </c>
      <c r="J676" s="3"/>
    </row>
    <row r="677" spans="1:10" ht="26.25">
      <c r="A677" s="4">
        <v>673</v>
      </c>
      <c r="B677" s="4" t="str">
        <f>T("02270057300")</f>
        <v>02270057300</v>
      </c>
      <c r="C677" s="4" t="str">
        <f>T("19642713047138467")</f>
        <v>19642713047138467</v>
      </c>
      <c r="D677" s="4" t="s">
        <v>1273</v>
      </c>
      <c r="E677" s="4" t="s">
        <v>1739</v>
      </c>
      <c r="F677" s="4" t="s">
        <v>546</v>
      </c>
      <c r="G677" s="4">
        <v>8</v>
      </c>
      <c r="H677" s="4" t="s">
        <v>513</v>
      </c>
      <c r="I677" s="4">
        <v>5690</v>
      </c>
      <c r="J677" s="3"/>
    </row>
    <row r="678" spans="1:10" ht="26.25">
      <c r="A678" s="4">
        <v>674</v>
      </c>
      <c r="B678" s="4" t="str">
        <f>T("02270057301")</f>
        <v>02270057301</v>
      </c>
      <c r="C678" s="4" t="str">
        <f>T("19652713047139323")</f>
        <v>19652713047139323</v>
      </c>
      <c r="D678" s="4" t="s">
        <v>1740</v>
      </c>
      <c r="E678" s="4" t="s">
        <v>1741</v>
      </c>
      <c r="F678" s="4" t="s">
        <v>191</v>
      </c>
      <c r="G678" s="4">
        <v>8</v>
      </c>
      <c r="H678" s="4" t="s">
        <v>513</v>
      </c>
      <c r="I678" s="4">
        <v>5691</v>
      </c>
      <c r="J678" s="3"/>
    </row>
    <row r="679" spans="1:10" ht="26.25">
      <c r="A679" s="4">
        <v>675</v>
      </c>
      <c r="B679" s="4" t="str">
        <f>T("02270057302")</f>
        <v>02270057302</v>
      </c>
      <c r="C679" s="4" t="str">
        <f>T("19652713047139695")</f>
        <v>19652713047139695</v>
      </c>
      <c r="D679" s="4" t="s">
        <v>1742</v>
      </c>
      <c r="E679" s="4" t="s">
        <v>81</v>
      </c>
      <c r="F679" s="4" t="s">
        <v>1743</v>
      </c>
      <c r="G679" s="4">
        <v>8</v>
      </c>
      <c r="H679" s="4" t="s">
        <v>513</v>
      </c>
      <c r="I679" s="4">
        <v>5692</v>
      </c>
      <c r="J679" s="3"/>
    </row>
    <row r="680" spans="1:10" ht="26.25">
      <c r="A680" s="4">
        <v>676</v>
      </c>
      <c r="B680" s="4" t="str">
        <f>T("02270057303")</f>
        <v>02270057303</v>
      </c>
      <c r="C680" s="4" t="str">
        <f>T("19632713047139398")</f>
        <v>19632713047139398</v>
      </c>
      <c r="D680" s="4" t="s">
        <v>376</v>
      </c>
      <c r="E680" s="4" t="s">
        <v>1744</v>
      </c>
      <c r="F680" s="4" t="s">
        <v>19</v>
      </c>
      <c r="G680" s="4">
        <v>8</v>
      </c>
      <c r="H680" s="4" t="s">
        <v>513</v>
      </c>
      <c r="I680" s="4">
        <v>5693</v>
      </c>
      <c r="J680" s="3"/>
    </row>
    <row r="681" spans="1:10" ht="26.25">
      <c r="A681" s="4">
        <v>677</v>
      </c>
      <c r="B681" s="4" t="str">
        <f>T("02270057304")</f>
        <v>02270057304</v>
      </c>
      <c r="C681" s="4" t="str">
        <f>T("19682713047138373")</f>
        <v>19682713047138373</v>
      </c>
      <c r="D681" s="4" t="s">
        <v>1423</v>
      </c>
      <c r="E681" s="4" t="s">
        <v>1745</v>
      </c>
      <c r="F681" s="4" t="s">
        <v>1746</v>
      </c>
      <c r="G681" s="4">
        <v>8</v>
      </c>
      <c r="H681" s="4" t="s">
        <v>513</v>
      </c>
      <c r="I681" s="4">
        <v>5694</v>
      </c>
      <c r="J681" s="3"/>
    </row>
    <row r="682" spans="1:10" ht="26.25">
      <c r="A682" s="4">
        <v>678</v>
      </c>
      <c r="B682" s="4" t="str">
        <f>T("02270057305")</f>
        <v>02270057305</v>
      </c>
      <c r="C682" s="4" t="str">
        <f>T("19602713047139305")</f>
        <v>19602713047139305</v>
      </c>
      <c r="D682" s="4" t="s">
        <v>1747</v>
      </c>
      <c r="E682" s="4" t="s">
        <v>120</v>
      </c>
      <c r="F682" s="4" t="s">
        <v>1748</v>
      </c>
      <c r="G682" s="4">
        <v>8</v>
      </c>
      <c r="H682" s="4" t="s">
        <v>513</v>
      </c>
      <c r="I682" s="4">
        <v>5695</v>
      </c>
      <c r="J682" s="3"/>
    </row>
    <row r="683" spans="1:10" ht="26.25">
      <c r="A683" s="4">
        <v>679</v>
      </c>
      <c r="B683" s="4" t="str">
        <f>T("02270057306")</f>
        <v>02270057306</v>
      </c>
      <c r="C683" s="4" t="str">
        <f>T("19762713047139746")</f>
        <v>19762713047139746</v>
      </c>
      <c r="D683" s="4" t="s">
        <v>1749</v>
      </c>
      <c r="E683" s="4" t="s">
        <v>1750</v>
      </c>
      <c r="F683" s="4" t="s">
        <v>1751</v>
      </c>
      <c r="G683" s="4">
        <v>8</v>
      </c>
      <c r="H683" s="4" t="s">
        <v>513</v>
      </c>
      <c r="I683" s="4">
        <v>5696</v>
      </c>
      <c r="J683" s="3"/>
    </row>
    <row r="684" spans="1:10">
      <c r="A684" s="4">
        <v>680</v>
      </c>
      <c r="B684" s="4" t="str">
        <f>T("02270057307")</f>
        <v>02270057307</v>
      </c>
      <c r="C684" s="4" t="str">
        <f>T("6899266867")</f>
        <v>6899266867</v>
      </c>
      <c r="D684" s="4" t="s">
        <v>1752</v>
      </c>
      <c r="E684" s="4" t="s">
        <v>1753</v>
      </c>
      <c r="F684" s="4" t="s">
        <v>1754</v>
      </c>
      <c r="G684" s="4">
        <v>8</v>
      </c>
      <c r="H684" s="4" t="s">
        <v>513</v>
      </c>
      <c r="I684" s="4">
        <v>5697</v>
      </c>
      <c r="J684" s="3"/>
    </row>
    <row r="685" spans="1:10" ht="26.25">
      <c r="A685" s="4">
        <v>681</v>
      </c>
      <c r="B685" s="4" t="str">
        <f>T("02270057308")</f>
        <v>02270057308</v>
      </c>
      <c r="C685" s="4" t="str">
        <f>T("19852713047139978")</f>
        <v>19852713047139978</v>
      </c>
      <c r="D685" s="4" t="s">
        <v>767</v>
      </c>
      <c r="E685" s="4" t="s">
        <v>120</v>
      </c>
      <c r="F685" s="4" t="s">
        <v>1730</v>
      </c>
      <c r="G685" s="4">
        <v>8</v>
      </c>
      <c r="H685" s="4" t="s">
        <v>513</v>
      </c>
      <c r="I685" s="4">
        <v>5698</v>
      </c>
      <c r="J685" s="3"/>
    </row>
    <row r="686" spans="1:10">
      <c r="A686" s="4">
        <v>682</v>
      </c>
      <c r="B686" s="4" t="str">
        <f>T("02270057309")</f>
        <v>02270057309</v>
      </c>
      <c r="C686" s="4" t="str">
        <f>T("2839677388")</f>
        <v>2839677388</v>
      </c>
      <c r="D686" s="4" t="s">
        <v>1755</v>
      </c>
      <c r="E686" s="4" t="s">
        <v>1756</v>
      </c>
      <c r="F686" s="4" t="s">
        <v>1757</v>
      </c>
      <c r="G686" s="4">
        <v>8</v>
      </c>
      <c r="H686" s="4" t="s">
        <v>513</v>
      </c>
      <c r="I686" s="4">
        <v>5699</v>
      </c>
      <c r="J686" s="3"/>
    </row>
    <row r="687" spans="1:10">
      <c r="A687" s="4">
        <v>683</v>
      </c>
      <c r="B687" s="4" t="str">
        <f>T("02270057310")</f>
        <v>02270057310</v>
      </c>
      <c r="C687" s="4" t="str">
        <f>T("1944948403")</f>
        <v>1944948403</v>
      </c>
      <c r="D687" s="4" t="s">
        <v>1758</v>
      </c>
      <c r="E687" s="4" t="s">
        <v>1759</v>
      </c>
      <c r="F687" s="4" t="s">
        <v>1760</v>
      </c>
      <c r="G687" s="4">
        <v>8</v>
      </c>
      <c r="H687" s="4" t="s">
        <v>513</v>
      </c>
      <c r="I687" s="4">
        <v>5700</v>
      </c>
      <c r="J687" s="3"/>
    </row>
    <row r="688" spans="1:10" ht="26.25">
      <c r="A688" s="4">
        <v>684</v>
      </c>
      <c r="B688" s="4" t="str">
        <f>T("02270057311")</f>
        <v>02270057311</v>
      </c>
      <c r="C688" s="4" t="str">
        <f>T("19702713047140048")</f>
        <v>19702713047140048</v>
      </c>
      <c r="D688" s="4" t="s">
        <v>1761</v>
      </c>
      <c r="E688" s="4" t="s">
        <v>1762</v>
      </c>
      <c r="F688" s="4" t="s">
        <v>1763</v>
      </c>
      <c r="G688" s="4">
        <v>8</v>
      </c>
      <c r="H688" s="4" t="s">
        <v>513</v>
      </c>
      <c r="I688" s="4">
        <v>5701</v>
      </c>
      <c r="J688" s="3"/>
    </row>
    <row r="689" spans="1:10" ht="26.25">
      <c r="A689" s="4">
        <v>685</v>
      </c>
      <c r="B689" s="4" t="str">
        <f>T("02270057312")</f>
        <v>02270057312</v>
      </c>
      <c r="C689" s="4" t="str">
        <f>T("19702713047140051")</f>
        <v>19702713047140051</v>
      </c>
      <c r="D689" s="4" t="s">
        <v>1435</v>
      </c>
      <c r="E689" s="4" t="s">
        <v>1764</v>
      </c>
      <c r="F689" s="4" t="s">
        <v>1765</v>
      </c>
      <c r="G689" s="4">
        <v>8</v>
      </c>
      <c r="H689" s="4" t="s">
        <v>513</v>
      </c>
      <c r="I689" s="4">
        <v>5702</v>
      </c>
      <c r="J689" s="3"/>
    </row>
    <row r="690" spans="1:10" ht="26.25">
      <c r="A690" s="4">
        <v>686</v>
      </c>
      <c r="B690" s="4" t="str">
        <f>T("02270057313")</f>
        <v>02270057313</v>
      </c>
      <c r="C690" s="4" t="str">
        <f>T("19833313060908546")</f>
        <v>19833313060908546</v>
      </c>
      <c r="D690" s="4" t="s">
        <v>1766</v>
      </c>
      <c r="E690" s="4" t="s">
        <v>1767</v>
      </c>
      <c r="F690" s="4" t="s">
        <v>1768</v>
      </c>
      <c r="G690" s="4">
        <v>8</v>
      </c>
      <c r="H690" s="4" t="s">
        <v>513</v>
      </c>
      <c r="I690" s="4">
        <v>5703</v>
      </c>
      <c r="J690" s="3"/>
    </row>
    <row r="691" spans="1:10" ht="26.25">
      <c r="A691" s="4">
        <v>687</v>
      </c>
      <c r="B691" s="4" t="str">
        <f>T("02270057314")</f>
        <v>02270057314</v>
      </c>
      <c r="C691" s="4" t="str">
        <f>T("19612713047140014")</f>
        <v>19612713047140014</v>
      </c>
      <c r="D691" s="4" t="s">
        <v>1769</v>
      </c>
      <c r="E691" s="4" t="s">
        <v>1770</v>
      </c>
      <c r="F691" s="4" t="s">
        <v>1771</v>
      </c>
      <c r="G691" s="4">
        <v>8</v>
      </c>
      <c r="H691" s="4" t="s">
        <v>513</v>
      </c>
      <c r="I691" s="4">
        <v>5704</v>
      </c>
      <c r="J691" s="3"/>
    </row>
    <row r="692" spans="1:10" ht="26.25">
      <c r="A692" s="4">
        <v>688</v>
      </c>
      <c r="B692" s="4" t="str">
        <f>T("02270057315")</f>
        <v>02270057315</v>
      </c>
      <c r="C692" s="4" t="str">
        <f>T("19632713047140018")</f>
        <v>19632713047140018</v>
      </c>
      <c r="D692" s="4" t="s">
        <v>1772</v>
      </c>
      <c r="E692" s="4" t="s">
        <v>1563</v>
      </c>
      <c r="F692" s="4" t="s">
        <v>1773</v>
      </c>
      <c r="G692" s="4">
        <v>8</v>
      </c>
      <c r="H692" s="4" t="s">
        <v>513</v>
      </c>
      <c r="I692" s="4">
        <v>5705</v>
      </c>
      <c r="J692" s="3"/>
    </row>
    <row r="693" spans="1:10" ht="26.25">
      <c r="A693" s="4">
        <v>689</v>
      </c>
      <c r="B693" s="4" t="str">
        <f>T("02270057316")</f>
        <v>02270057316</v>
      </c>
      <c r="C693" s="4" t="str">
        <f>T("19602713047140060")</f>
        <v>19602713047140060</v>
      </c>
      <c r="D693" s="4" t="s">
        <v>1642</v>
      </c>
      <c r="E693" s="4" t="s">
        <v>1645</v>
      </c>
      <c r="F693" s="4" t="s">
        <v>1774</v>
      </c>
      <c r="G693" s="4">
        <v>8</v>
      </c>
      <c r="H693" s="4" t="s">
        <v>513</v>
      </c>
      <c r="I693" s="4">
        <v>5706</v>
      </c>
      <c r="J693" s="3"/>
    </row>
    <row r="694" spans="1:10" ht="26.25">
      <c r="A694" s="4">
        <v>690</v>
      </c>
      <c r="B694" s="4" t="str">
        <f>T("02270057317")</f>
        <v>02270057317</v>
      </c>
      <c r="C694" s="4" t="str">
        <f>T("19752713047137873")</f>
        <v>19752713047137873</v>
      </c>
      <c r="D694" s="4" t="s">
        <v>621</v>
      </c>
      <c r="E694" s="4" t="s">
        <v>1775</v>
      </c>
      <c r="F694" s="4" t="s">
        <v>1776</v>
      </c>
      <c r="G694" s="4">
        <v>8</v>
      </c>
      <c r="H694" s="4" t="s">
        <v>513</v>
      </c>
      <c r="I694" s="4">
        <v>5707</v>
      </c>
      <c r="J694" s="3"/>
    </row>
    <row r="695" spans="1:10" ht="26.25">
      <c r="A695" s="4">
        <v>691</v>
      </c>
      <c r="B695" s="4" t="str">
        <f>T("02270057318")</f>
        <v>02270057318</v>
      </c>
      <c r="C695" s="4" t="str">
        <f>T("19632713047137587")</f>
        <v>19632713047137587</v>
      </c>
      <c r="D695" s="4" t="s">
        <v>1273</v>
      </c>
      <c r="E695" s="4" t="s">
        <v>1777</v>
      </c>
      <c r="F695" s="4" t="s">
        <v>1254</v>
      </c>
      <c r="G695" s="4">
        <v>8</v>
      </c>
      <c r="H695" s="4" t="s">
        <v>513</v>
      </c>
      <c r="I695" s="4">
        <v>5708</v>
      </c>
      <c r="J695" s="3"/>
    </row>
    <row r="696" spans="1:10" ht="26.25">
      <c r="A696" s="4">
        <v>692</v>
      </c>
      <c r="B696" s="4" t="str">
        <f>T("02270057319")</f>
        <v>02270057319</v>
      </c>
      <c r="C696" s="4" t="str">
        <f>T("19782713047137607")</f>
        <v>19782713047137607</v>
      </c>
      <c r="D696" s="4" t="s">
        <v>1778</v>
      </c>
      <c r="E696" s="4" t="s">
        <v>399</v>
      </c>
      <c r="F696" s="4" t="s">
        <v>1779</v>
      </c>
      <c r="G696" s="4">
        <v>8</v>
      </c>
      <c r="H696" s="4" t="s">
        <v>513</v>
      </c>
      <c r="I696" s="4">
        <v>5709</v>
      </c>
      <c r="J696" s="3"/>
    </row>
    <row r="697" spans="1:10" ht="26.25">
      <c r="A697" s="4">
        <v>693</v>
      </c>
      <c r="B697" s="4" t="str">
        <f>T("02270057320")</f>
        <v>02270057320</v>
      </c>
      <c r="C697" s="4" t="str">
        <f>T("19882713047137847")</f>
        <v>19882713047137847</v>
      </c>
      <c r="D697" s="4" t="s">
        <v>1780</v>
      </c>
      <c r="E697" s="4" t="s">
        <v>1781</v>
      </c>
      <c r="F697" s="4" t="s">
        <v>1782</v>
      </c>
      <c r="G697" s="4">
        <v>8</v>
      </c>
      <c r="H697" s="4" t="s">
        <v>513</v>
      </c>
      <c r="I697" s="4">
        <v>5710</v>
      </c>
      <c r="J697" s="3"/>
    </row>
    <row r="698" spans="1:10" ht="26.25">
      <c r="A698" s="4">
        <v>694</v>
      </c>
      <c r="B698" s="4" t="str">
        <f>T("02270057321")</f>
        <v>02270057321</v>
      </c>
      <c r="C698" s="4" t="str">
        <f>T("19612713047139387")</f>
        <v>19612713047139387</v>
      </c>
      <c r="D698" s="4" t="s">
        <v>1783</v>
      </c>
      <c r="E698" s="4" t="s">
        <v>1784</v>
      </c>
      <c r="F698" s="4" t="s">
        <v>1785</v>
      </c>
      <c r="G698" s="4">
        <v>8</v>
      </c>
      <c r="H698" s="4" t="s">
        <v>513</v>
      </c>
      <c r="I698" s="4">
        <v>5711</v>
      </c>
      <c r="J698" s="3"/>
    </row>
    <row r="699" spans="1:10">
      <c r="A699" s="4">
        <v>695</v>
      </c>
      <c r="B699" s="4" t="str">
        <f>T("02270057322")</f>
        <v>02270057322</v>
      </c>
      <c r="C699" s="4" t="str">
        <f>T("5546686683")</f>
        <v>5546686683</v>
      </c>
      <c r="D699" s="4" t="s">
        <v>1786</v>
      </c>
      <c r="E699" s="4" t="s">
        <v>1787</v>
      </c>
      <c r="F699" s="4" t="s">
        <v>1788</v>
      </c>
      <c r="G699" s="4">
        <v>8</v>
      </c>
      <c r="H699" s="4" t="s">
        <v>513</v>
      </c>
      <c r="I699" s="4">
        <v>5712</v>
      </c>
      <c r="J699" s="3"/>
    </row>
    <row r="700" spans="1:10" ht="26.25">
      <c r="A700" s="4">
        <v>696</v>
      </c>
      <c r="B700" s="4" t="str">
        <f>T("02270057323")</f>
        <v>02270057323</v>
      </c>
      <c r="C700" s="4" t="str">
        <f>T("19632713047138610")</f>
        <v>19632713047138610</v>
      </c>
      <c r="D700" s="4" t="s">
        <v>279</v>
      </c>
      <c r="E700" s="4" t="s">
        <v>1789</v>
      </c>
      <c r="F700" s="4" t="s">
        <v>1790</v>
      </c>
      <c r="G700" s="4">
        <v>8</v>
      </c>
      <c r="H700" s="4" t="s">
        <v>513</v>
      </c>
      <c r="I700" s="4">
        <v>5713</v>
      </c>
      <c r="J700" s="3"/>
    </row>
    <row r="701" spans="1:10" ht="26.25">
      <c r="A701" s="4">
        <v>697</v>
      </c>
      <c r="B701" s="4" t="str">
        <f>T("02270057324")</f>
        <v>02270057324</v>
      </c>
      <c r="C701" s="4" t="str">
        <f>T("19562713047139328")</f>
        <v>19562713047139328</v>
      </c>
      <c r="D701" s="4" t="s">
        <v>44</v>
      </c>
      <c r="E701" s="4" t="s">
        <v>1149</v>
      </c>
      <c r="F701" s="4" t="s">
        <v>1791</v>
      </c>
      <c r="G701" s="4">
        <v>8</v>
      </c>
      <c r="H701" s="4" t="s">
        <v>513</v>
      </c>
      <c r="I701" s="4">
        <v>5714</v>
      </c>
      <c r="J701" s="3"/>
    </row>
    <row r="702" spans="1:10" ht="26.25">
      <c r="A702" s="4">
        <v>698</v>
      </c>
      <c r="B702" s="4" t="str">
        <f>T("02270057325")</f>
        <v>02270057325</v>
      </c>
      <c r="C702" s="4" t="str">
        <f>T("19652713047140012")</f>
        <v>19652713047140012</v>
      </c>
      <c r="D702" s="4" t="s">
        <v>1792</v>
      </c>
      <c r="E702" s="4" t="s">
        <v>376</v>
      </c>
      <c r="F702" s="4" t="s">
        <v>1793</v>
      </c>
      <c r="G702" s="4">
        <v>8</v>
      </c>
      <c r="H702" s="4" t="s">
        <v>513</v>
      </c>
      <c r="I702" s="4">
        <v>5715</v>
      </c>
      <c r="J702" s="3"/>
    </row>
    <row r="703" spans="1:10" ht="26.25">
      <c r="A703" s="4">
        <v>699</v>
      </c>
      <c r="B703" s="4" t="str">
        <f>T("02270021730")</f>
        <v>02270021730</v>
      </c>
      <c r="C703" s="4" t="str">
        <f>T("19542713047000002")</f>
        <v>19542713047000002</v>
      </c>
      <c r="D703" s="4" t="s">
        <v>670</v>
      </c>
      <c r="E703" s="4" t="s">
        <v>671</v>
      </c>
      <c r="F703" s="4" t="s">
        <v>672</v>
      </c>
      <c r="G703" s="4">
        <v>9</v>
      </c>
      <c r="H703" s="4" t="s">
        <v>513</v>
      </c>
      <c r="I703" s="4">
        <v>3854</v>
      </c>
      <c r="J703" s="3"/>
    </row>
    <row r="704" spans="1:10" ht="26.25">
      <c r="A704" s="4">
        <v>700</v>
      </c>
      <c r="B704" s="4" t="str">
        <f>T("02270021736")</f>
        <v>02270021736</v>
      </c>
      <c r="C704" s="4" t="str">
        <f>T("19472713047140810")</f>
        <v>19472713047140810</v>
      </c>
      <c r="D704" s="4" t="s">
        <v>673</v>
      </c>
      <c r="E704" s="4" t="s">
        <v>674</v>
      </c>
      <c r="F704" s="4" t="s">
        <v>675</v>
      </c>
      <c r="G704" s="4">
        <v>9</v>
      </c>
      <c r="H704" s="4" t="s">
        <v>513</v>
      </c>
      <c r="I704" s="4">
        <v>2747</v>
      </c>
      <c r="J704" s="3"/>
    </row>
    <row r="705" spans="1:10" ht="26.25">
      <c r="A705" s="4">
        <v>701</v>
      </c>
      <c r="B705" s="4" t="str">
        <f>T("02270021742")</f>
        <v>02270021742</v>
      </c>
      <c r="C705" s="4" t="str">
        <f>T("19652713047140565")</f>
        <v>19652713047140565</v>
      </c>
      <c r="D705" s="4" t="s">
        <v>676</v>
      </c>
      <c r="E705" s="4" t="s">
        <v>677</v>
      </c>
      <c r="F705" s="4" t="s">
        <v>678</v>
      </c>
      <c r="G705" s="4">
        <v>9</v>
      </c>
      <c r="H705" s="4" t="s">
        <v>513</v>
      </c>
      <c r="I705" s="4">
        <v>877</v>
      </c>
      <c r="J705" s="3"/>
    </row>
    <row r="706" spans="1:10" ht="26.25">
      <c r="A706" s="4">
        <v>702</v>
      </c>
      <c r="B706" s="4" t="str">
        <f>T("02270021746")</f>
        <v>02270021746</v>
      </c>
      <c r="C706" s="4" t="str">
        <f>T("19542713047140477")</f>
        <v>19542713047140477</v>
      </c>
      <c r="D706" s="4" t="s">
        <v>679</v>
      </c>
      <c r="E706" s="4" t="s">
        <v>680</v>
      </c>
      <c r="F706" s="4" t="s">
        <v>681</v>
      </c>
      <c r="G706" s="4">
        <v>9</v>
      </c>
      <c r="H706" s="4" t="s">
        <v>513</v>
      </c>
      <c r="I706" s="4">
        <v>1364</v>
      </c>
      <c r="J706" s="3"/>
    </row>
    <row r="707" spans="1:10" ht="26.25">
      <c r="A707" s="4">
        <v>703</v>
      </c>
      <c r="B707" s="4" t="str">
        <f>T("02270021750")</f>
        <v>02270021750</v>
      </c>
      <c r="C707" s="4" t="str">
        <f>T("19652713047140485")</f>
        <v>19652713047140485</v>
      </c>
      <c r="D707" s="4" t="s">
        <v>449</v>
      </c>
      <c r="E707" s="4" t="s">
        <v>682</v>
      </c>
      <c r="F707" s="4" t="s">
        <v>133</v>
      </c>
      <c r="G707" s="4">
        <v>9</v>
      </c>
      <c r="H707" s="4" t="s">
        <v>513</v>
      </c>
      <c r="I707" s="4">
        <v>2858</v>
      </c>
      <c r="J707" s="3"/>
    </row>
    <row r="708" spans="1:10" ht="26.25">
      <c r="A708" s="4">
        <v>704</v>
      </c>
      <c r="B708" s="4" t="str">
        <f>T("02270021757")</f>
        <v>02270021757</v>
      </c>
      <c r="C708" s="4" t="str">
        <f>T("19602713047140625")</f>
        <v>19602713047140625</v>
      </c>
      <c r="D708" s="4" t="s">
        <v>683</v>
      </c>
      <c r="E708" s="4" t="s">
        <v>581</v>
      </c>
      <c r="F708" s="4" t="s">
        <v>684</v>
      </c>
      <c r="G708" s="4">
        <v>9</v>
      </c>
      <c r="H708" s="4" t="s">
        <v>513</v>
      </c>
      <c r="I708" s="4">
        <v>4319</v>
      </c>
      <c r="J708" s="3"/>
    </row>
    <row r="709" spans="1:10" ht="26.25">
      <c r="A709" s="4">
        <v>705</v>
      </c>
      <c r="B709" s="4" t="str">
        <f>T("02270021759")</f>
        <v>02270021759</v>
      </c>
      <c r="C709" s="4" t="str">
        <f>T("19722713047140567")</f>
        <v>19722713047140567</v>
      </c>
      <c r="D709" s="4" t="s">
        <v>685</v>
      </c>
      <c r="E709" s="4" t="s">
        <v>686</v>
      </c>
      <c r="F709" s="4" t="s">
        <v>687</v>
      </c>
      <c r="G709" s="4">
        <v>9</v>
      </c>
      <c r="H709" s="4" t="s">
        <v>513</v>
      </c>
      <c r="I709" s="4">
        <v>4318</v>
      </c>
      <c r="J709" s="3"/>
    </row>
    <row r="710" spans="1:10" ht="26.25">
      <c r="A710" s="4">
        <v>706</v>
      </c>
      <c r="B710" s="4" t="str">
        <f>T("02270021763")</f>
        <v>02270021763</v>
      </c>
      <c r="C710" s="4" t="str">
        <f>T("19642713047140277")</f>
        <v>19642713047140277</v>
      </c>
      <c r="D710" s="4" t="s">
        <v>688</v>
      </c>
      <c r="E710" s="4" t="s">
        <v>689</v>
      </c>
      <c r="F710" s="4" t="s">
        <v>690</v>
      </c>
      <c r="G710" s="4">
        <v>9</v>
      </c>
      <c r="H710" s="4" t="s">
        <v>513</v>
      </c>
      <c r="I710" s="4">
        <v>3858</v>
      </c>
      <c r="J710" s="3"/>
    </row>
    <row r="711" spans="1:10" ht="26.25">
      <c r="A711" s="4">
        <v>707</v>
      </c>
      <c r="B711" s="4" t="str">
        <f>T("02270021771")</f>
        <v>02270021771</v>
      </c>
      <c r="C711" s="4" t="str">
        <f>T("19432713047141545")</f>
        <v>19432713047141545</v>
      </c>
      <c r="D711" s="4" t="s">
        <v>691</v>
      </c>
      <c r="E711" s="4" t="s">
        <v>692</v>
      </c>
      <c r="F711" s="4" t="s">
        <v>693</v>
      </c>
      <c r="G711" s="4">
        <v>9</v>
      </c>
      <c r="H711" s="4" t="s">
        <v>513</v>
      </c>
      <c r="I711" s="4">
        <v>1363</v>
      </c>
      <c r="J711" s="3"/>
    </row>
    <row r="712" spans="1:10" ht="26.25">
      <c r="A712" s="4">
        <v>708</v>
      </c>
      <c r="B712" s="4" t="str">
        <f>T("02270021775")</f>
        <v>02270021775</v>
      </c>
      <c r="C712" s="4" t="str">
        <f>T("19602713047141342")</f>
        <v>19602713047141342</v>
      </c>
      <c r="D712" s="4" t="s">
        <v>694</v>
      </c>
      <c r="E712" s="4" t="s">
        <v>683</v>
      </c>
      <c r="F712" s="4" t="s">
        <v>695</v>
      </c>
      <c r="G712" s="4">
        <v>9</v>
      </c>
      <c r="H712" s="4" t="s">
        <v>513</v>
      </c>
      <c r="I712" s="4">
        <v>878</v>
      </c>
      <c r="J712" s="3"/>
    </row>
    <row r="713" spans="1:10" ht="26.25">
      <c r="A713" s="4">
        <v>709</v>
      </c>
      <c r="B713" s="4" t="str">
        <f>T("02270021780")</f>
        <v>02270021780</v>
      </c>
      <c r="C713" s="4" t="str">
        <f>T("19582713047140841")</f>
        <v>19582713047140841</v>
      </c>
      <c r="D713" s="4" t="s">
        <v>696</v>
      </c>
      <c r="E713" s="4" t="s">
        <v>697</v>
      </c>
      <c r="F713" s="4" t="s">
        <v>698</v>
      </c>
      <c r="G713" s="4">
        <v>9</v>
      </c>
      <c r="H713" s="4" t="s">
        <v>513</v>
      </c>
      <c r="I713" s="4">
        <v>3856</v>
      </c>
      <c r="J713" s="3"/>
    </row>
    <row r="714" spans="1:10" ht="26.25">
      <c r="A714" s="4">
        <v>710</v>
      </c>
      <c r="B714" s="4" t="str">
        <f>T("02270021784")</f>
        <v>02270021784</v>
      </c>
      <c r="C714" s="4" t="str">
        <f>T("19422713047140444")</f>
        <v>19422713047140444</v>
      </c>
      <c r="D714" s="4" t="s">
        <v>683</v>
      </c>
      <c r="E714" s="4" t="s">
        <v>699</v>
      </c>
      <c r="F714" s="4" t="s">
        <v>700</v>
      </c>
      <c r="G714" s="4">
        <v>9</v>
      </c>
      <c r="H714" s="4" t="s">
        <v>513</v>
      </c>
      <c r="I714" s="4">
        <v>132</v>
      </c>
      <c r="J714" s="3"/>
    </row>
    <row r="715" spans="1:10" ht="26.25">
      <c r="A715" s="4">
        <v>711</v>
      </c>
      <c r="B715" s="4" t="str">
        <f>T("02270021789")</f>
        <v>02270021789</v>
      </c>
      <c r="C715" s="4" t="str">
        <f>T("19432713047140834")</f>
        <v>19432713047140834</v>
      </c>
      <c r="D715" s="4" t="s">
        <v>632</v>
      </c>
      <c r="E715" s="4" t="s">
        <v>701</v>
      </c>
      <c r="F715" s="4" t="s">
        <v>702</v>
      </c>
      <c r="G715" s="4">
        <v>9</v>
      </c>
      <c r="H715" s="4" t="s">
        <v>513</v>
      </c>
      <c r="I715" s="4">
        <v>4322</v>
      </c>
      <c r="J715" s="3"/>
    </row>
    <row r="716" spans="1:10" ht="26.25">
      <c r="A716" s="4">
        <v>712</v>
      </c>
      <c r="B716" s="4" t="str">
        <f>T("02270021794")</f>
        <v>02270021794</v>
      </c>
      <c r="C716" s="4" t="str">
        <f>T("19632713047141597")</f>
        <v>19632713047141597</v>
      </c>
      <c r="D716" s="4" t="s">
        <v>703</v>
      </c>
      <c r="E716" s="4" t="s">
        <v>704</v>
      </c>
      <c r="F716" s="4" t="s">
        <v>705</v>
      </c>
      <c r="G716" s="4">
        <v>9</v>
      </c>
      <c r="H716" s="4" t="s">
        <v>513</v>
      </c>
      <c r="I716" s="4">
        <v>3523</v>
      </c>
      <c r="J716" s="3"/>
    </row>
    <row r="717" spans="1:10" ht="26.25">
      <c r="A717" s="4">
        <v>713</v>
      </c>
      <c r="B717" s="4" t="str">
        <f>T("02270021798")</f>
        <v>02270021798</v>
      </c>
      <c r="C717" s="4" t="str">
        <f>T("19583313047049540")</f>
        <v>19583313047049540</v>
      </c>
      <c r="D717" s="4" t="s">
        <v>706</v>
      </c>
      <c r="E717" s="4" t="s">
        <v>707</v>
      </c>
      <c r="F717" s="4" t="s">
        <v>708</v>
      </c>
      <c r="G717" s="4">
        <v>9</v>
      </c>
      <c r="H717" s="4" t="s">
        <v>513</v>
      </c>
      <c r="I717" s="4">
        <v>135</v>
      </c>
      <c r="J717" s="3"/>
    </row>
    <row r="718" spans="1:10" ht="26.25">
      <c r="A718" s="4">
        <v>714</v>
      </c>
      <c r="B718" s="4" t="str">
        <f>T("02270021804")</f>
        <v>02270021804</v>
      </c>
      <c r="C718" s="4" t="str">
        <f>T("19672713047141198")</f>
        <v>19672713047141198</v>
      </c>
      <c r="D718" s="4" t="s">
        <v>709</v>
      </c>
      <c r="E718" s="4" t="s">
        <v>710</v>
      </c>
      <c r="F718" s="4" t="s">
        <v>711</v>
      </c>
      <c r="G718" s="4">
        <v>9</v>
      </c>
      <c r="H718" s="4" t="s">
        <v>513</v>
      </c>
      <c r="I718" s="4">
        <v>3522</v>
      </c>
      <c r="J718" s="3"/>
    </row>
    <row r="719" spans="1:10" ht="26.25">
      <c r="A719" s="4">
        <v>715</v>
      </c>
      <c r="B719" s="4" t="str">
        <f>T("02270021809")</f>
        <v>02270021809</v>
      </c>
      <c r="C719" s="4" t="str">
        <f>T("19632713047141242")</f>
        <v>19632713047141242</v>
      </c>
      <c r="D719" s="4" t="s">
        <v>712</v>
      </c>
      <c r="E719" s="4" t="s">
        <v>713</v>
      </c>
      <c r="F719" s="4" t="s">
        <v>316</v>
      </c>
      <c r="G719" s="4">
        <v>9</v>
      </c>
      <c r="H719" s="4" t="s">
        <v>513</v>
      </c>
      <c r="I719" s="4">
        <v>2748</v>
      </c>
      <c r="J719" s="3"/>
    </row>
    <row r="720" spans="1:10" ht="26.25">
      <c r="A720" s="4">
        <v>716</v>
      </c>
      <c r="B720" s="4" t="str">
        <f>T("02270021812")</f>
        <v>02270021812</v>
      </c>
      <c r="C720" s="4" t="str">
        <f>T("19322713047138799")</f>
        <v>19322713047138799</v>
      </c>
      <c r="D720" s="4" t="s">
        <v>591</v>
      </c>
      <c r="E720" s="4" t="s">
        <v>714</v>
      </c>
      <c r="F720" s="4" t="s">
        <v>715</v>
      </c>
      <c r="G720" s="4">
        <v>9</v>
      </c>
      <c r="H720" s="4" t="s">
        <v>513</v>
      </c>
      <c r="I720" s="4">
        <v>134</v>
      </c>
      <c r="J720" s="3"/>
    </row>
    <row r="721" spans="1:10" ht="26.25">
      <c r="A721" s="4">
        <v>717</v>
      </c>
      <c r="B721" s="4" t="str">
        <f>T("02270021818")</f>
        <v>02270021818</v>
      </c>
      <c r="C721" s="4" t="str">
        <f>T("19402713047141303")</f>
        <v>19402713047141303</v>
      </c>
      <c r="D721" s="4" t="s">
        <v>716</v>
      </c>
      <c r="E721" s="4" t="s">
        <v>717</v>
      </c>
      <c r="F721" s="4" t="s">
        <v>718</v>
      </c>
      <c r="G721" s="4">
        <v>9</v>
      </c>
      <c r="H721" s="4" t="s">
        <v>513</v>
      </c>
      <c r="I721" s="4">
        <v>3379</v>
      </c>
      <c r="J721" s="3"/>
    </row>
    <row r="722" spans="1:10" ht="26.25">
      <c r="A722" s="4">
        <v>718</v>
      </c>
      <c r="B722" s="4" t="str">
        <f>T("02270022034")</f>
        <v>02270022034</v>
      </c>
      <c r="C722" s="4" t="str">
        <f>T("19542713047139137")</f>
        <v>19542713047139137</v>
      </c>
      <c r="D722" s="4" t="s">
        <v>719</v>
      </c>
      <c r="E722" s="4" t="s">
        <v>720</v>
      </c>
      <c r="F722" s="4" t="s">
        <v>721</v>
      </c>
      <c r="G722" s="4">
        <v>9</v>
      </c>
      <c r="H722" s="4" t="s">
        <v>513</v>
      </c>
      <c r="I722" s="4">
        <v>131</v>
      </c>
      <c r="J722" s="3"/>
    </row>
    <row r="723" spans="1:10" ht="26.25">
      <c r="A723" s="4">
        <v>719</v>
      </c>
      <c r="B723" s="4" t="str">
        <f>T("02270022131")</f>
        <v>02270022131</v>
      </c>
      <c r="C723" s="4" t="str">
        <f>T("19562713047139052")</f>
        <v>19562713047139052</v>
      </c>
      <c r="D723" s="4" t="s">
        <v>31</v>
      </c>
      <c r="E723" s="4" t="s">
        <v>287</v>
      </c>
      <c r="F723" s="4" t="s">
        <v>722</v>
      </c>
      <c r="G723" s="4">
        <v>9</v>
      </c>
      <c r="H723" s="4" t="s">
        <v>513</v>
      </c>
      <c r="I723" s="4">
        <v>876</v>
      </c>
      <c r="J723" s="3"/>
    </row>
    <row r="724" spans="1:10" ht="26.25">
      <c r="A724" s="4">
        <v>720</v>
      </c>
      <c r="B724" s="4" t="str">
        <f>T("02270022147")</f>
        <v>02270022147</v>
      </c>
      <c r="C724" s="4" t="str">
        <f>T("19712713047140346")</f>
        <v>19712713047140346</v>
      </c>
      <c r="D724" s="4" t="s">
        <v>723</v>
      </c>
      <c r="E724" s="4" t="s">
        <v>724</v>
      </c>
      <c r="F724" s="4" t="s">
        <v>725</v>
      </c>
      <c r="G724" s="4">
        <v>9</v>
      </c>
      <c r="H724" s="4" t="s">
        <v>513</v>
      </c>
      <c r="I724" s="4">
        <v>4323</v>
      </c>
      <c r="J724" s="3"/>
    </row>
    <row r="725" spans="1:10" ht="26.25">
      <c r="A725" s="4">
        <v>721</v>
      </c>
      <c r="B725" s="4" t="str">
        <f>T("02270022161")</f>
        <v>02270022161</v>
      </c>
      <c r="C725" s="4" t="str">
        <f>T("19502713047140236")</f>
        <v>19502713047140236</v>
      </c>
      <c r="D725" s="4" t="s">
        <v>726</v>
      </c>
      <c r="E725" s="4" t="s">
        <v>492</v>
      </c>
      <c r="F725" s="4" t="s">
        <v>727</v>
      </c>
      <c r="G725" s="4">
        <v>9</v>
      </c>
      <c r="H725" s="4" t="s">
        <v>513</v>
      </c>
      <c r="I725" s="4">
        <v>2750</v>
      </c>
      <c r="J725" s="3"/>
    </row>
    <row r="726" spans="1:10" ht="26.25">
      <c r="A726" s="4">
        <v>722</v>
      </c>
      <c r="B726" s="4" t="str">
        <f>T("02270022172")</f>
        <v>02270022172</v>
      </c>
      <c r="C726" s="4" t="str">
        <f>T("19652713047138793")</f>
        <v>19652713047138793</v>
      </c>
      <c r="D726" s="4" t="s">
        <v>618</v>
      </c>
      <c r="E726" s="4" t="s">
        <v>728</v>
      </c>
      <c r="F726" s="4" t="s">
        <v>729</v>
      </c>
      <c r="G726" s="4">
        <v>9</v>
      </c>
      <c r="H726" s="4" t="s">
        <v>513</v>
      </c>
      <c r="I726" s="4">
        <v>2753</v>
      </c>
      <c r="J726" s="3"/>
    </row>
    <row r="727" spans="1:10" ht="26.25">
      <c r="A727" s="4">
        <v>723</v>
      </c>
      <c r="B727" s="4" t="str">
        <f>T("02270022176")</f>
        <v>02270022176</v>
      </c>
      <c r="C727" s="4" t="str">
        <f>T("19562713047140388")</f>
        <v>19562713047140388</v>
      </c>
      <c r="D727" s="4" t="s">
        <v>730</v>
      </c>
      <c r="E727" s="4" t="s">
        <v>229</v>
      </c>
      <c r="F727" s="4" t="s">
        <v>731</v>
      </c>
      <c r="G727" s="4">
        <v>9</v>
      </c>
      <c r="H727" s="4" t="s">
        <v>513</v>
      </c>
      <c r="I727" s="4">
        <v>3139</v>
      </c>
      <c r="J727" s="3"/>
    </row>
    <row r="728" spans="1:10" ht="26.25">
      <c r="A728" s="4">
        <v>724</v>
      </c>
      <c r="B728" s="4" t="str">
        <f>T("02270022184")</f>
        <v>02270022184</v>
      </c>
      <c r="C728" s="4" t="str">
        <f>T("19502713047140370")</f>
        <v>19502713047140370</v>
      </c>
      <c r="D728" s="4" t="s">
        <v>732</v>
      </c>
      <c r="E728" s="4" t="s">
        <v>733</v>
      </c>
      <c r="F728" s="4" t="s">
        <v>734</v>
      </c>
      <c r="G728" s="4">
        <v>9</v>
      </c>
      <c r="H728" s="4" t="s">
        <v>513</v>
      </c>
      <c r="I728" s="4">
        <v>1706</v>
      </c>
      <c r="J728" s="3"/>
    </row>
    <row r="729" spans="1:10" ht="26.25">
      <c r="A729" s="4">
        <v>725</v>
      </c>
      <c r="B729" s="4" t="str">
        <f>T("02270022190")</f>
        <v>02270022190</v>
      </c>
      <c r="C729" s="4" t="str">
        <f>T("19582713047139556")</f>
        <v>19582713047139556</v>
      </c>
      <c r="D729" s="4" t="s">
        <v>735</v>
      </c>
      <c r="E729" s="4" t="s">
        <v>736</v>
      </c>
      <c r="F729" s="4" t="s">
        <v>737</v>
      </c>
      <c r="G729" s="4">
        <v>9</v>
      </c>
      <c r="H729" s="4" t="s">
        <v>513</v>
      </c>
      <c r="I729" s="4">
        <v>3519</v>
      </c>
      <c r="J729" s="3"/>
    </row>
    <row r="730" spans="1:10" ht="26.25">
      <c r="A730" s="4">
        <v>726</v>
      </c>
      <c r="B730" s="4" t="str">
        <f>T("02270022192")</f>
        <v>02270022192</v>
      </c>
      <c r="C730" s="4" t="str">
        <f>T("19692713047139511")</f>
        <v>19692713047139511</v>
      </c>
      <c r="D730" s="4" t="s">
        <v>738</v>
      </c>
      <c r="E730" s="4" t="s">
        <v>739</v>
      </c>
      <c r="F730" s="4" t="s">
        <v>740</v>
      </c>
      <c r="G730" s="4">
        <v>9</v>
      </c>
      <c r="H730" s="4" t="s">
        <v>513</v>
      </c>
      <c r="I730" s="4">
        <v>3521</v>
      </c>
      <c r="J730" s="3"/>
    </row>
    <row r="731" spans="1:10" ht="26.25">
      <c r="A731" s="4">
        <v>727</v>
      </c>
      <c r="B731" s="4" t="str">
        <f>T("02270022202")</f>
        <v>02270022202</v>
      </c>
      <c r="C731" s="4" t="str">
        <f>T("19622713047141363")</f>
        <v>19622713047141363</v>
      </c>
      <c r="D731" s="4" t="s">
        <v>741</v>
      </c>
      <c r="E731" s="4" t="s">
        <v>742</v>
      </c>
      <c r="F731" s="4" t="s">
        <v>743</v>
      </c>
      <c r="G731" s="4">
        <v>9</v>
      </c>
      <c r="H731" s="4" t="s">
        <v>513</v>
      </c>
      <c r="I731" s="4">
        <v>4316</v>
      </c>
      <c r="J731" s="3"/>
    </row>
    <row r="732" spans="1:10" ht="26.25">
      <c r="A732" s="4">
        <v>728</v>
      </c>
      <c r="B732" s="4" t="str">
        <f>T("02270022205")</f>
        <v>02270022205</v>
      </c>
      <c r="C732" s="4" t="str">
        <f>T("19772713047141442")</f>
        <v>19772713047141442</v>
      </c>
      <c r="D732" s="4" t="s">
        <v>744</v>
      </c>
      <c r="E732" s="4" t="s">
        <v>745</v>
      </c>
      <c r="F732" s="4" t="s">
        <v>746</v>
      </c>
      <c r="G732" s="4">
        <v>9</v>
      </c>
      <c r="H732" s="4" t="s">
        <v>513</v>
      </c>
      <c r="I732" s="4">
        <v>4317</v>
      </c>
      <c r="J732" s="3"/>
    </row>
    <row r="733" spans="1:10" ht="26.25">
      <c r="A733" s="4">
        <v>729</v>
      </c>
      <c r="B733" s="4" t="str">
        <f>T("02270022209")</f>
        <v>02270022209</v>
      </c>
      <c r="C733" s="4" t="str">
        <f>T("19702713047139053")</f>
        <v>19702713047139053</v>
      </c>
      <c r="D733" s="4" t="s">
        <v>750</v>
      </c>
      <c r="E733" s="4" t="s">
        <v>287</v>
      </c>
      <c r="F733" s="4" t="s">
        <v>751</v>
      </c>
      <c r="G733" s="4">
        <v>9</v>
      </c>
      <c r="H733" s="4" t="s">
        <v>513</v>
      </c>
      <c r="I733" s="4">
        <v>3520</v>
      </c>
      <c r="J733" s="3"/>
    </row>
    <row r="734" spans="1:10" ht="26.25">
      <c r="A734" s="4">
        <v>730</v>
      </c>
      <c r="B734" s="4" t="str">
        <f>T("02270022216")</f>
        <v>02270022216</v>
      </c>
      <c r="C734" s="4" t="str">
        <f>T("19712713047139721")</f>
        <v>19712713047139721</v>
      </c>
      <c r="D734" s="4" t="s">
        <v>754</v>
      </c>
      <c r="E734" s="4" t="s">
        <v>755</v>
      </c>
      <c r="F734" s="4" t="s">
        <v>756</v>
      </c>
      <c r="G734" s="4">
        <v>9</v>
      </c>
      <c r="H734" s="4" t="s">
        <v>513</v>
      </c>
      <c r="I734" s="4">
        <v>133</v>
      </c>
      <c r="J734" s="3"/>
    </row>
    <row r="735" spans="1:10" ht="26.25">
      <c r="A735" s="4">
        <v>731</v>
      </c>
      <c r="B735" s="4" t="str">
        <f>T("02270022224")</f>
        <v>02270022224</v>
      </c>
      <c r="C735" s="4" t="str">
        <f>T("19562713047141345")</f>
        <v>19562713047141345</v>
      </c>
      <c r="D735" s="4" t="s">
        <v>625</v>
      </c>
      <c r="E735" s="4" t="s">
        <v>760</v>
      </c>
      <c r="F735" s="4" t="s">
        <v>761</v>
      </c>
      <c r="G735" s="4">
        <v>9</v>
      </c>
      <c r="H735" s="4" t="s">
        <v>513</v>
      </c>
      <c r="I735" s="4">
        <v>2749</v>
      </c>
      <c r="J735" s="3"/>
    </row>
    <row r="736" spans="1:10" ht="26.25">
      <c r="A736" s="4">
        <v>732</v>
      </c>
      <c r="B736" s="4" t="str">
        <f>T("02270022459")</f>
        <v>02270022459</v>
      </c>
      <c r="C736" s="4" t="str">
        <f>T("19622713047141408")</f>
        <v>19622713047141408</v>
      </c>
      <c r="D736" s="4" t="s">
        <v>845</v>
      </c>
      <c r="E736" s="4" t="s">
        <v>846</v>
      </c>
      <c r="F736" s="4" t="s">
        <v>847</v>
      </c>
      <c r="G736" s="4">
        <v>9</v>
      </c>
      <c r="H736" s="4" t="s">
        <v>513</v>
      </c>
      <c r="I736" s="4">
        <v>4321</v>
      </c>
      <c r="J736" s="3"/>
    </row>
    <row r="737" spans="1:10" ht="26.25">
      <c r="A737" s="4">
        <v>733</v>
      </c>
      <c r="B737" s="4" t="str">
        <f>T("02270023654")</f>
        <v>02270023654</v>
      </c>
      <c r="C737" s="4" t="str">
        <f>T("19672713047141611")</f>
        <v>19672713047141611</v>
      </c>
      <c r="D737" s="4" t="s">
        <v>848</v>
      </c>
      <c r="E737" s="4" t="s">
        <v>849</v>
      </c>
      <c r="F737" s="4" t="s">
        <v>850</v>
      </c>
      <c r="G737" s="4">
        <v>9</v>
      </c>
      <c r="H737" s="4" t="s">
        <v>513</v>
      </c>
      <c r="I737" s="4">
        <v>1362</v>
      </c>
      <c r="J737" s="3"/>
    </row>
    <row r="738" spans="1:10" ht="26.25">
      <c r="A738" s="4">
        <v>734</v>
      </c>
      <c r="B738" s="4" t="str">
        <f>T("02270027701")</f>
        <v>02270027701</v>
      </c>
      <c r="C738" s="4" t="str">
        <f>T("19502713047143012")</f>
        <v>19502713047143012</v>
      </c>
      <c r="D738" s="4" t="s">
        <v>898</v>
      </c>
      <c r="E738" s="4" t="s">
        <v>665</v>
      </c>
      <c r="F738" s="4" t="s">
        <v>899</v>
      </c>
      <c r="G738" s="4">
        <v>9</v>
      </c>
      <c r="H738" s="4" t="s">
        <v>513</v>
      </c>
      <c r="I738" s="4">
        <v>1709</v>
      </c>
      <c r="J738" s="3"/>
    </row>
    <row r="739" spans="1:10" ht="26.25">
      <c r="A739" s="4">
        <v>735</v>
      </c>
      <c r="B739" s="4" t="str">
        <f>T("02270027839")</f>
        <v>02270027839</v>
      </c>
      <c r="C739" s="4" t="str">
        <f>T("19582713047141175")</f>
        <v>19582713047141175</v>
      </c>
      <c r="D739" s="4" t="s">
        <v>937</v>
      </c>
      <c r="E739" s="4" t="s">
        <v>938</v>
      </c>
      <c r="F739" s="4" t="s">
        <v>939</v>
      </c>
      <c r="G739" s="4">
        <v>9</v>
      </c>
      <c r="H739" s="4" t="s">
        <v>513</v>
      </c>
      <c r="I739" s="4">
        <v>1708</v>
      </c>
      <c r="J739" s="3"/>
    </row>
    <row r="740" spans="1:10" ht="26.25">
      <c r="A740" s="4">
        <v>736</v>
      </c>
      <c r="B740" s="4" t="str">
        <f>T("02270027842")</f>
        <v>02270027842</v>
      </c>
      <c r="C740" s="4" t="str">
        <f>T("19702713047141279")</f>
        <v>19702713047141279</v>
      </c>
      <c r="D740" s="4" t="s">
        <v>940</v>
      </c>
      <c r="E740" s="4" t="s">
        <v>941</v>
      </c>
      <c r="F740" s="4" t="s">
        <v>942</v>
      </c>
      <c r="G740" s="4">
        <v>9</v>
      </c>
      <c r="H740" s="4" t="s">
        <v>513</v>
      </c>
      <c r="I740" s="4">
        <v>3512</v>
      </c>
      <c r="J740" s="3"/>
    </row>
    <row r="741" spans="1:10" ht="26.25">
      <c r="A741" s="4">
        <v>737</v>
      </c>
      <c r="B741" s="4" t="str">
        <f>T("02270027845")</f>
        <v>02270027845</v>
      </c>
      <c r="C741" s="4" t="str">
        <f>T("19632713047140407")</f>
        <v>19632713047140407</v>
      </c>
      <c r="D741" s="4" t="s">
        <v>920</v>
      </c>
      <c r="E741" s="4" t="s">
        <v>213</v>
      </c>
      <c r="F741" s="4" t="s">
        <v>943</v>
      </c>
      <c r="G741" s="4">
        <v>9</v>
      </c>
      <c r="H741" s="4" t="s">
        <v>513</v>
      </c>
      <c r="I741" s="4">
        <v>3518</v>
      </c>
      <c r="J741" s="3"/>
    </row>
    <row r="742" spans="1:10" ht="26.25">
      <c r="A742" s="4">
        <v>738</v>
      </c>
      <c r="B742" s="4" t="str">
        <f>T("02270027850")</f>
        <v>02270027850</v>
      </c>
      <c r="C742" s="4" t="str">
        <f>T("19632713047139558")</f>
        <v>19632713047139558</v>
      </c>
      <c r="D742" s="4" t="s">
        <v>646</v>
      </c>
      <c r="E742" s="4" t="s">
        <v>944</v>
      </c>
      <c r="F742" s="4" t="s">
        <v>945</v>
      </c>
      <c r="G742" s="4">
        <v>9</v>
      </c>
      <c r="H742" s="4" t="s">
        <v>513</v>
      </c>
      <c r="I742" s="4">
        <v>2751</v>
      </c>
      <c r="J742" s="3"/>
    </row>
    <row r="743" spans="1:10" ht="26.25">
      <c r="A743" s="4">
        <v>739</v>
      </c>
      <c r="B743" s="4" t="str">
        <f>T("02270027853")</f>
        <v>02270027853</v>
      </c>
      <c r="C743" s="4" t="str">
        <f>T("19452713047139524")</f>
        <v>19452713047139524</v>
      </c>
      <c r="D743" s="4" t="s">
        <v>946</v>
      </c>
      <c r="E743" s="4" t="s">
        <v>947</v>
      </c>
      <c r="F743" s="4" t="s">
        <v>948</v>
      </c>
      <c r="G743" s="4">
        <v>9</v>
      </c>
      <c r="H743" s="4" t="s">
        <v>513</v>
      </c>
      <c r="I743" s="4">
        <v>875</v>
      </c>
      <c r="J743" s="3"/>
    </row>
    <row r="744" spans="1:10" ht="26.25">
      <c r="A744" s="4">
        <v>740</v>
      </c>
      <c r="B744" s="4" t="str">
        <f>T("02270027855")</f>
        <v>02270027855</v>
      </c>
      <c r="C744" s="4" t="str">
        <f>T("19732713047139543")</f>
        <v>19732713047139543</v>
      </c>
      <c r="D744" s="4" t="s">
        <v>949</v>
      </c>
      <c r="E744" s="4" t="s">
        <v>950</v>
      </c>
      <c r="F744" s="4" t="s">
        <v>159</v>
      </c>
      <c r="G744" s="4">
        <v>9</v>
      </c>
      <c r="H744" s="4" t="s">
        <v>513</v>
      </c>
      <c r="I744" s="4">
        <v>874</v>
      </c>
      <c r="J744" s="3"/>
    </row>
    <row r="745" spans="1:10" ht="26.25">
      <c r="A745" s="4">
        <v>741</v>
      </c>
      <c r="B745" s="4" t="str">
        <f>T("02270027858")</f>
        <v>02270027858</v>
      </c>
      <c r="C745" s="4" t="str">
        <f>T("19582713047141181")</f>
        <v>19582713047141181</v>
      </c>
      <c r="D745" s="4" t="s">
        <v>750</v>
      </c>
      <c r="E745" s="4" t="s">
        <v>951</v>
      </c>
      <c r="F745" s="4" t="s">
        <v>952</v>
      </c>
      <c r="G745" s="4">
        <v>9</v>
      </c>
      <c r="H745" s="4" t="s">
        <v>513</v>
      </c>
      <c r="I745" s="4">
        <v>3857</v>
      </c>
      <c r="J745" s="3"/>
    </row>
    <row r="746" spans="1:10" ht="26.25">
      <c r="A746" s="4">
        <v>742</v>
      </c>
      <c r="B746" s="4" t="str">
        <f>T("02270027863")</f>
        <v>02270027863</v>
      </c>
      <c r="C746" s="4" t="str">
        <f>T("19672713047141229")</f>
        <v>19672713047141229</v>
      </c>
      <c r="D746" s="4" t="s">
        <v>625</v>
      </c>
      <c r="E746" s="4" t="s">
        <v>953</v>
      </c>
      <c r="F746" s="4" t="s">
        <v>19</v>
      </c>
      <c r="G746" s="4">
        <v>9</v>
      </c>
      <c r="H746" s="4" t="s">
        <v>513</v>
      </c>
      <c r="I746" s="4">
        <v>1679</v>
      </c>
      <c r="J746" s="3"/>
    </row>
    <row r="747" spans="1:10" ht="26.25">
      <c r="A747" s="4">
        <v>743</v>
      </c>
      <c r="B747" s="4" t="str">
        <f>T("02270028206")</f>
        <v>02270028206</v>
      </c>
      <c r="C747" s="4" t="str">
        <f>T("19704794514190965")</f>
        <v>19704794514190965</v>
      </c>
      <c r="D747" s="4" t="s">
        <v>959</v>
      </c>
      <c r="E747" s="4" t="s">
        <v>960</v>
      </c>
      <c r="F747" s="4" t="s">
        <v>961</v>
      </c>
      <c r="G747" s="4">
        <v>9</v>
      </c>
      <c r="H747" s="4" t="s">
        <v>513</v>
      </c>
      <c r="I747" s="4">
        <v>3855</v>
      </c>
      <c r="J747" s="3"/>
    </row>
    <row r="748" spans="1:10" ht="26.25">
      <c r="A748" s="4">
        <v>744</v>
      </c>
      <c r="B748" s="4" t="str">
        <f>T("02270028342")</f>
        <v>02270028342</v>
      </c>
      <c r="C748" s="4" t="str">
        <f>T("19472713047141215")</f>
        <v>19472713047141215</v>
      </c>
      <c r="D748" s="4" t="s">
        <v>968</v>
      </c>
      <c r="E748" s="4" t="s">
        <v>969</v>
      </c>
      <c r="F748" s="4" t="s">
        <v>597</v>
      </c>
      <c r="G748" s="4">
        <v>9</v>
      </c>
      <c r="H748" s="4" t="s">
        <v>513</v>
      </c>
      <c r="I748" s="4">
        <v>3517</v>
      </c>
      <c r="J748" s="3"/>
    </row>
    <row r="749" spans="1:10" ht="26.25">
      <c r="A749" s="4">
        <v>745</v>
      </c>
      <c r="B749" s="4" t="str">
        <f>T("02270028345")</f>
        <v>02270028345</v>
      </c>
      <c r="C749" s="4" t="str">
        <f>T("19572713047141228")</f>
        <v>19572713047141228</v>
      </c>
      <c r="D749" s="4" t="s">
        <v>970</v>
      </c>
      <c r="E749" s="4" t="s">
        <v>971</v>
      </c>
      <c r="F749" s="4" t="s">
        <v>972</v>
      </c>
      <c r="G749" s="4">
        <v>9</v>
      </c>
      <c r="H749" s="4" t="s">
        <v>513</v>
      </c>
      <c r="I749" s="4">
        <v>4324</v>
      </c>
      <c r="J749" s="3"/>
    </row>
    <row r="750" spans="1:10" ht="26.25">
      <c r="A750" s="4">
        <v>746</v>
      </c>
      <c r="B750" s="4" t="str">
        <f>T("02270029904")</f>
        <v>02270029904</v>
      </c>
      <c r="C750" s="4" t="str">
        <f>T("19672713047139229")</f>
        <v>19672713047139229</v>
      </c>
      <c r="D750" s="4" t="s">
        <v>976</v>
      </c>
      <c r="E750" s="4" t="s">
        <v>977</v>
      </c>
      <c r="F750" s="4" t="s">
        <v>978</v>
      </c>
      <c r="G750" s="4">
        <v>9</v>
      </c>
      <c r="H750" s="4" t="s">
        <v>513</v>
      </c>
      <c r="I750" s="4">
        <v>4320</v>
      </c>
      <c r="J750" s="3"/>
    </row>
    <row r="751" spans="1:10" ht="26.25">
      <c r="A751" s="4">
        <v>747</v>
      </c>
      <c r="B751" s="4" t="str">
        <f>T("02270029906")</f>
        <v>02270029906</v>
      </c>
      <c r="C751" s="4" t="str">
        <f>T("19882717751457074")</f>
        <v>19882717751457074</v>
      </c>
      <c r="D751" s="4" t="s">
        <v>979</v>
      </c>
      <c r="E751" s="4" t="s">
        <v>980</v>
      </c>
      <c r="F751" s="4" t="s">
        <v>981</v>
      </c>
      <c r="G751" s="4">
        <v>9</v>
      </c>
      <c r="H751" s="4" t="s">
        <v>513</v>
      </c>
      <c r="I751" s="4">
        <v>3852</v>
      </c>
      <c r="J751" s="3"/>
    </row>
    <row r="752" spans="1:10" ht="26.25">
      <c r="A752" s="4">
        <v>748</v>
      </c>
      <c r="B752" s="4" t="str">
        <f>T("02270040954")</f>
        <v>02270040954</v>
      </c>
      <c r="C752" s="4" t="str">
        <f>T("19652713047139141")</f>
        <v>19652713047139141</v>
      </c>
      <c r="D752" s="4" t="s">
        <v>1022</v>
      </c>
      <c r="E752" s="4" t="s">
        <v>1023</v>
      </c>
      <c r="F752" s="4" t="s">
        <v>1024</v>
      </c>
      <c r="G752" s="4">
        <v>9</v>
      </c>
      <c r="H752" s="4" t="s">
        <v>513</v>
      </c>
      <c r="I752" s="4">
        <v>3844</v>
      </c>
      <c r="J752" s="3"/>
    </row>
    <row r="753" spans="1:10" ht="26.25">
      <c r="A753" s="4">
        <v>749</v>
      </c>
      <c r="B753" s="4" t="str">
        <f>T("02270045644")</f>
        <v>02270045644</v>
      </c>
      <c r="C753" s="4" t="str">
        <f>T("19402713047140267")</f>
        <v>19402713047140267</v>
      </c>
      <c r="D753" s="4" t="s">
        <v>404</v>
      </c>
      <c r="E753" s="4" t="s">
        <v>1040</v>
      </c>
      <c r="F753" s="4" t="s">
        <v>1041</v>
      </c>
      <c r="G753" s="4">
        <v>9</v>
      </c>
      <c r="H753" s="4" t="s">
        <v>513</v>
      </c>
      <c r="I753" s="4">
        <v>2752</v>
      </c>
      <c r="J753" s="3"/>
    </row>
    <row r="754" spans="1:10" ht="26.25">
      <c r="A754" s="4">
        <v>750</v>
      </c>
      <c r="B754" s="4" t="str">
        <f>T("02270045934")</f>
        <v>02270045934</v>
      </c>
      <c r="C754" s="4" t="str">
        <f>T("19702713047140335")</f>
        <v>19702713047140335</v>
      </c>
      <c r="D754" s="4" t="s">
        <v>1061</v>
      </c>
      <c r="E754" s="4" t="s">
        <v>449</v>
      </c>
      <c r="F754" s="4" t="s">
        <v>1062</v>
      </c>
      <c r="G754" s="4">
        <v>9</v>
      </c>
      <c r="H754" s="4" t="s">
        <v>513</v>
      </c>
      <c r="I754" s="4">
        <v>638</v>
      </c>
      <c r="J754" s="3"/>
    </row>
    <row r="755" spans="1:10" ht="26.25">
      <c r="A755" s="4">
        <v>751</v>
      </c>
      <c r="B755" s="4" t="str">
        <f>T("02270048465")</f>
        <v>02270048465</v>
      </c>
      <c r="C755" s="4" t="str">
        <f>T("19572713047141495")</f>
        <v>19572713047141495</v>
      </c>
      <c r="D755" s="4" t="s">
        <v>1098</v>
      </c>
      <c r="E755" s="4" t="s">
        <v>1099</v>
      </c>
      <c r="F755" s="4" t="s">
        <v>1100</v>
      </c>
      <c r="G755" s="4">
        <v>9</v>
      </c>
      <c r="H755" s="4" t="s">
        <v>513</v>
      </c>
      <c r="I755" s="4">
        <v>2</v>
      </c>
      <c r="J755" s="3"/>
    </row>
    <row r="756" spans="1:10" ht="26.25">
      <c r="A756" s="4">
        <v>752</v>
      </c>
      <c r="B756" s="4" t="str">
        <f>T("02270048466")</f>
        <v>02270048466</v>
      </c>
      <c r="C756" s="4" t="str">
        <f>T("19512713047140805")</f>
        <v>19512713047140805</v>
      </c>
      <c r="D756" s="4" t="s">
        <v>68</v>
      </c>
      <c r="E756" s="4" t="s">
        <v>1101</v>
      </c>
      <c r="F756" s="4" t="s">
        <v>1102</v>
      </c>
      <c r="G756" s="4">
        <v>9</v>
      </c>
      <c r="H756" s="4" t="s">
        <v>513</v>
      </c>
      <c r="I756" s="4">
        <v>3</v>
      </c>
      <c r="J756" s="3"/>
    </row>
    <row r="757" spans="1:10" ht="26.25">
      <c r="A757" s="4">
        <v>753</v>
      </c>
      <c r="B757" s="4" t="str">
        <f>T("02270057379")</f>
        <v>02270057379</v>
      </c>
      <c r="C757" s="4" t="str">
        <f>T("19612713047141489")</f>
        <v>19612713047141489</v>
      </c>
      <c r="D757" s="4" t="s">
        <v>1449</v>
      </c>
      <c r="E757" s="4" t="s">
        <v>623</v>
      </c>
      <c r="F757" s="4" t="s">
        <v>1909</v>
      </c>
      <c r="G757" s="4">
        <v>9</v>
      </c>
      <c r="H757" s="4" t="s">
        <v>513</v>
      </c>
      <c r="I757" s="4">
        <v>5769</v>
      </c>
      <c r="J757" s="3"/>
    </row>
    <row r="758" spans="1:10" ht="26.25">
      <c r="A758" s="4">
        <v>754</v>
      </c>
      <c r="B758" s="4" t="str">
        <f>T("02270057380")</f>
        <v>02270057380</v>
      </c>
      <c r="C758" s="4" t="str">
        <f>T("19592713047139077")</f>
        <v>19592713047139077</v>
      </c>
      <c r="D758" s="4" t="s">
        <v>1910</v>
      </c>
      <c r="E758" s="4" t="s">
        <v>1911</v>
      </c>
      <c r="F758" s="4" t="s">
        <v>1024</v>
      </c>
      <c r="G758" s="4">
        <v>9</v>
      </c>
      <c r="H758" s="4" t="s">
        <v>513</v>
      </c>
      <c r="I758" s="4">
        <v>5770</v>
      </c>
      <c r="J758" s="3"/>
    </row>
    <row r="759" spans="1:10" ht="26.25">
      <c r="A759" s="4">
        <v>755</v>
      </c>
      <c r="B759" s="4" t="str">
        <f>T("02270057381")</f>
        <v>02270057381</v>
      </c>
      <c r="C759" s="4" t="str">
        <f>T("19552713047139081")</f>
        <v>19552713047139081</v>
      </c>
      <c r="D759" s="4" t="s">
        <v>811</v>
      </c>
      <c r="E759" s="4" t="s">
        <v>904</v>
      </c>
      <c r="F759" s="4" t="s">
        <v>1912</v>
      </c>
      <c r="G759" s="4">
        <v>9</v>
      </c>
      <c r="H759" s="4" t="s">
        <v>513</v>
      </c>
      <c r="I759" s="4">
        <v>5771</v>
      </c>
      <c r="J759" s="3"/>
    </row>
    <row r="760" spans="1:10" ht="26.25">
      <c r="A760" s="4">
        <v>756</v>
      </c>
      <c r="B760" s="4" t="str">
        <f>T("02270057382")</f>
        <v>02270057382</v>
      </c>
      <c r="C760" s="4" t="str">
        <f>T("19702713047139164")</f>
        <v>19702713047139164</v>
      </c>
      <c r="D760" s="4" t="s">
        <v>1650</v>
      </c>
      <c r="E760" s="4" t="s">
        <v>623</v>
      </c>
      <c r="F760" s="4" t="s">
        <v>546</v>
      </c>
      <c r="G760" s="4">
        <v>9</v>
      </c>
      <c r="H760" s="4" t="s">
        <v>513</v>
      </c>
      <c r="I760" s="4">
        <v>5772</v>
      </c>
      <c r="J760" s="3"/>
    </row>
    <row r="761" spans="1:10" ht="26.25">
      <c r="A761" s="4">
        <v>757</v>
      </c>
      <c r="B761" s="4" t="str">
        <f>T("02270057383")</f>
        <v>02270057383</v>
      </c>
      <c r="C761" s="4" t="str">
        <f>T("19803313047254522")</f>
        <v>19803313047254522</v>
      </c>
      <c r="D761" s="4" t="s">
        <v>1913</v>
      </c>
      <c r="E761" s="4" t="s">
        <v>1914</v>
      </c>
      <c r="F761" s="4" t="s">
        <v>19</v>
      </c>
      <c r="G761" s="4">
        <v>9</v>
      </c>
      <c r="H761" s="4" t="s">
        <v>513</v>
      </c>
      <c r="I761" s="4">
        <v>5773</v>
      </c>
      <c r="J761" s="3"/>
    </row>
    <row r="762" spans="1:10" ht="26.25">
      <c r="A762" s="4">
        <v>758</v>
      </c>
      <c r="B762" s="4" t="str">
        <f>T("02270057384")</f>
        <v>02270057384</v>
      </c>
      <c r="C762" s="4" t="str">
        <f>T("19472713047141402")</f>
        <v>19472713047141402</v>
      </c>
      <c r="D762" s="4" t="s">
        <v>27</v>
      </c>
      <c r="E762" s="4" t="s">
        <v>331</v>
      </c>
      <c r="F762" s="4" t="s">
        <v>1915</v>
      </c>
      <c r="G762" s="4">
        <v>9</v>
      </c>
      <c r="H762" s="4" t="s">
        <v>513</v>
      </c>
      <c r="I762" s="4">
        <v>5774</v>
      </c>
      <c r="J762" s="3"/>
    </row>
    <row r="763" spans="1:10" ht="26.25">
      <c r="A763" s="4">
        <v>759</v>
      </c>
      <c r="B763" s="4" t="str">
        <f>T("02270057385")</f>
        <v>02270057385</v>
      </c>
      <c r="C763" s="4" t="str">
        <f>T("19752713047141394")</f>
        <v>19752713047141394</v>
      </c>
      <c r="D763" s="4" t="s">
        <v>1916</v>
      </c>
      <c r="E763" s="4" t="s">
        <v>1310</v>
      </c>
      <c r="F763" s="4" t="s">
        <v>1917</v>
      </c>
      <c r="G763" s="4">
        <v>9</v>
      </c>
      <c r="H763" s="4" t="s">
        <v>513</v>
      </c>
      <c r="I763" s="4">
        <v>5775</v>
      </c>
      <c r="J763" s="3"/>
    </row>
    <row r="764" spans="1:10" ht="26.25">
      <c r="A764" s="4">
        <v>760</v>
      </c>
      <c r="B764" s="4" t="str">
        <f>T("02270057386")</f>
        <v>02270057386</v>
      </c>
      <c r="C764" s="4" t="str">
        <f>T("19802713047140319")</f>
        <v>19802713047140319</v>
      </c>
      <c r="D764" s="4" t="s">
        <v>1918</v>
      </c>
      <c r="E764" s="4" t="s">
        <v>1919</v>
      </c>
      <c r="F764" s="4" t="s">
        <v>1920</v>
      </c>
      <c r="G764" s="4">
        <v>9</v>
      </c>
      <c r="H764" s="4" t="s">
        <v>513</v>
      </c>
      <c r="I764" s="4">
        <v>5776</v>
      </c>
      <c r="J764" s="3"/>
    </row>
    <row r="765" spans="1:10" ht="26.25">
      <c r="A765" s="4">
        <v>761</v>
      </c>
      <c r="B765" s="4" t="str">
        <f>T("02270057387")</f>
        <v>02270057387</v>
      </c>
      <c r="C765" s="4" t="str">
        <f>T("19672713047141346")</f>
        <v>19672713047141346</v>
      </c>
      <c r="D765" s="4" t="s">
        <v>1435</v>
      </c>
      <c r="E765" s="4" t="s">
        <v>1921</v>
      </c>
      <c r="F765" s="4" t="s">
        <v>16</v>
      </c>
      <c r="G765" s="4">
        <v>9</v>
      </c>
      <c r="H765" s="4" t="s">
        <v>513</v>
      </c>
      <c r="I765" s="4">
        <v>5777</v>
      </c>
      <c r="J765" s="3"/>
    </row>
    <row r="766" spans="1:10" ht="26.25">
      <c r="A766" s="4">
        <v>762</v>
      </c>
      <c r="B766" s="4" t="str">
        <f>T("02270057388")</f>
        <v>02270057388</v>
      </c>
      <c r="C766" s="4" t="str">
        <f>T("19522713047139512")</f>
        <v>19522713047139512</v>
      </c>
      <c r="D766" s="4" t="s">
        <v>1922</v>
      </c>
      <c r="E766" s="4" t="s">
        <v>477</v>
      </c>
      <c r="F766" s="4" t="s">
        <v>1258</v>
      </c>
      <c r="G766" s="4">
        <v>9</v>
      </c>
      <c r="H766" s="4" t="s">
        <v>513</v>
      </c>
      <c r="I766" s="4">
        <v>5778</v>
      </c>
      <c r="J766" s="3"/>
    </row>
    <row r="767" spans="1:10" ht="26.25">
      <c r="A767" s="4">
        <v>763</v>
      </c>
      <c r="B767" s="4" t="str">
        <f>T("02270057389")</f>
        <v>02270057389</v>
      </c>
      <c r="C767" s="4" t="str">
        <f>T("19662713047140251")</f>
        <v>19662713047140251</v>
      </c>
      <c r="D767" s="4" t="s">
        <v>1923</v>
      </c>
      <c r="E767" s="4" t="s">
        <v>1924</v>
      </c>
      <c r="F767" s="4" t="s">
        <v>1925</v>
      </c>
      <c r="G767" s="4">
        <v>9</v>
      </c>
      <c r="H767" s="4" t="s">
        <v>513</v>
      </c>
      <c r="I767" s="4">
        <v>5779</v>
      </c>
      <c r="J767" s="3"/>
    </row>
    <row r="768" spans="1:10" ht="26.25">
      <c r="A768" s="4">
        <v>764</v>
      </c>
      <c r="B768" s="4" t="str">
        <f>T("02270057390")</f>
        <v>02270057390</v>
      </c>
      <c r="C768" s="4" t="str">
        <f>T("19612713047140338")</f>
        <v>19612713047140338</v>
      </c>
      <c r="D768" s="4" t="s">
        <v>1926</v>
      </c>
      <c r="E768" s="4" t="s">
        <v>1927</v>
      </c>
      <c r="F768" s="4" t="s">
        <v>1928</v>
      </c>
      <c r="G768" s="4">
        <v>9</v>
      </c>
      <c r="H768" s="4" t="s">
        <v>513</v>
      </c>
      <c r="I768" s="4">
        <v>5780</v>
      </c>
      <c r="J768" s="3"/>
    </row>
    <row r="769" spans="1:10" ht="26.25">
      <c r="A769" s="4">
        <v>765</v>
      </c>
      <c r="B769" s="4" t="str">
        <f>T("02270057391")</f>
        <v>02270057391</v>
      </c>
      <c r="C769" s="4" t="str">
        <f>T("19682713047139069")</f>
        <v>19682713047139069</v>
      </c>
      <c r="D769" s="4" t="s">
        <v>1929</v>
      </c>
      <c r="E769" s="4" t="s">
        <v>938</v>
      </c>
      <c r="F769" s="4" t="s">
        <v>761</v>
      </c>
      <c r="G769" s="4">
        <v>9</v>
      </c>
      <c r="H769" s="4" t="s">
        <v>513</v>
      </c>
      <c r="I769" s="4">
        <v>5781</v>
      </c>
      <c r="J769" s="3"/>
    </row>
    <row r="770" spans="1:10" ht="26.25">
      <c r="A770" s="4">
        <v>766</v>
      </c>
      <c r="B770" s="4" t="str">
        <f>T("02270057392")</f>
        <v>02270057392</v>
      </c>
      <c r="C770" s="4" t="str">
        <f>T("19552713047139030")</f>
        <v>19552713047139030</v>
      </c>
      <c r="D770" s="4" t="s">
        <v>129</v>
      </c>
      <c r="E770" s="4" t="s">
        <v>1930</v>
      </c>
      <c r="F770" s="4" t="s">
        <v>1931</v>
      </c>
      <c r="G770" s="4">
        <v>9</v>
      </c>
      <c r="H770" s="4" t="s">
        <v>513</v>
      </c>
      <c r="I770" s="4">
        <v>5782</v>
      </c>
      <c r="J770" s="3"/>
    </row>
    <row r="771" spans="1:10" ht="26.25">
      <c r="A771" s="4">
        <v>767</v>
      </c>
      <c r="B771" s="4" t="str">
        <f>T("02270057393")</f>
        <v>02270057393</v>
      </c>
      <c r="C771" s="4" t="str">
        <f>T("19652713047139028")</f>
        <v>19652713047139028</v>
      </c>
      <c r="D771" s="4" t="s">
        <v>129</v>
      </c>
      <c r="E771" s="4" t="s">
        <v>1932</v>
      </c>
      <c r="F771" s="4" t="s">
        <v>952</v>
      </c>
      <c r="G771" s="4">
        <v>9</v>
      </c>
      <c r="H771" s="4" t="s">
        <v>513</v>
      </c>
      <c r="I771" s="4">
        <v>5783</v>
      </c>
      <c r="J771" s="3"/>
    </row>
    <row r="772" spans="1:10" ht="26.25">
      <c r="A772" s="4">
        <v>768</v>
      </c>
      <c r="B772" s="4" t="str">
        <f>T("02270057394")</f>
        <v>02270057394</v>
      </c>
      <c r="C772" s="4" t="str">
        <f>T("19772713047141372")</f>
        <v>19772713047141372</v>
      </c>
      <c r="D772" s="4" t="s">
        <v>1933</v>
      </c>
      <c r="E772" s="4" t="s">
        <v>123</v>
      </c>
      <c r="F772" s="4" t="s">
        <v>1934</v>
      </c>
      <c r="G772" s="4">
        <v>9</v>
      </c>
      <c r="H772" s="4" t="s">
        <v>513</v>
      </c>
      <c r="I772" s="4">
        <v>5784</v>
      </c>
      <c r="J772" s="3"/>
    </row>
    <row r="773" spans="1:10" ht="26.25">
      <c r="A773" s="4">
        <v>769</v>
      </c>
      <c r="B773" s="4" t="str">
        <f>T("02270057395")</f>
        <v>02270057395</v>
      </c>
      <c r="C773" s="4" t="str">
        <f>T("19622713047138973")</f>
        <v>19622713047138973</v>
      </c>
      <c r="D773" s="4" t="s">
        <v>1273</v>
      </c>
      <c r="E773" s="4" t="s">
        <v>1935</v>
      </c>
      <c r="F773" s="4" t="s">
        <v>1936</v>
      </c>
      <c r="G773" s="4">
        <v>9</v>
      </c>
      <c r="H773" s="4" t="s">
        <v>513</v>
      </c>
      <c r="I773" s="4">
        <v>5785</v>
      </c>
      <c r="J773" s="3"/>
    </row>
    <row r="774" spans="1:10" ht="26.25">
      <c r="A774" s="4">
        <v>770</v>
      </c>
      <c r="B774" s="4" t="str">
        <f>T("02270057396")</f>
        <v>02270057396</v>
      </c>
      <c r="C774" s="4" t="str">
        <f>T("19632713047141574")</f>
        <v>19632713047141574</v>
      </c>
      <c r="D774" s="4" t="s">
        <v>1155</v>
      </c>
      <c r="E774" s="4" t="s">
        <v>1937</v>
      </c>
      <c r="F774" s="4" t="s">
        <v>1938</v>
      </c>
      <c r="G774" s="4">
        <v>9</v>
      </c>
      <c r="H774" s="4" t="s">
        <v>513</v>
      </c>
      <c r="I774" s="4">
        <v>5786</v>
      </c>
      <c r="J774" s="3"/>
    </row>
    <row r="775" spans="1:10" ht="26.25">
      <c r="A775" s="4">
        <v>771</v>
      </c>
      <c r="B775" s="4" t="str">
        <f>T("02270057397")</f>
        <v>02270057397</v>
      </c>
      <c r="C775" s="4" t="str">
        <f>T("19662713047138740")</f>
        <v>19662713047138740</v>
      </c>
      <c r="D775" s="4" t="s">
        <v>1126</v>
      </c>
      <c r="E775" s="4" t="s">
        <v>1531</v>
      </c>
      <c r="F775" s="4" t="s">
        <v>1855</v>
      </c>
      <c r="G775" s="4">
        <v>9</v>
      </c>
      <c r="H775" s="4" t="s">
        <v>513</v>
      </c>
      <c r="I775" s="4">
        <v>5787</v>
      </c>
      <c r="J775" s="3"/>
    </row>
    <row r="776" spans="1:10">
      <c r="A776" s="4">
        <v>772</v>
      </c>
      <c r="B776" s="4" t="str">
        <f>T("02270057398")</f>
        <v>02270057398</v>
      </c>
      <c r="C776" s="4" t="str">
        <f>T("9554879511")</f>
        <v>9554879511</v>
      </c>
      <c r="D776" s="4" t="s">
        <v>1939</v>
      </c>
      <c r="E776" s="4" t="s">
        <v>1940</v>
      </c>
      <c r="F776" s="4" t="s">
        <v>1941</v>
      </c>
      <c r="G776" s="4">
        <v>9</v>
      </c>
      <c r="H776" s="4" t="s">
        <v>513</v>
      </c>
      <c r="I776" s="4">
        <v>5788</v>
      </c>
      <c r="J776" s="3"/>
    </row>
    <row r="777" spans="1:10" ht="26.25">
      <c r="A777" s="4">
        <v>773</v>
      </c>
      <c r="B777" s="4" t="str">
        <f>T("02270057399")</f>
        <v>02270057399</v>
      </c>
      <c r="C777" s="4" t="str">
        <f>T("19612713047141192")</f>
        <v>19612713047141192</v>
      </c>
      <c r="D777" s="4" t="s">
        <v>1942</v>
      </c>
      <c r="E777" s="4" t="s">
        <v>1943</v>
      </c>
      <c r="F777" s="4" t="s">
        <v>1944</v>
      </c>
      <c r="G777" s="4">
        <v>9</v>
      </c>
      <c r="H777" s="4" t="s">
        <v>513</v>
      </c>
      <c r="I777" s="4">
        <v>5789</v>
      </c>
      <c r="J777" s="3"/>
    </row>
    <row r="778" spans="1:10" ht="26.25">
      <c r="A778" s="4">
        <v>774</v>
      </c>
      <c r="B778" s="4" t="str">
        <f>T("02270057401")</f>
        <v>02270057401</v>
      </c>
      <c r="C778" s="4" t="str">
        <f>T("19622713047000001")</f>
        <v>19622713047000001</v>
      </c>
      <c r="D778" s="4" t="s">
        <v>1945</v>
      </c>
      <c r="E778" s="4" t="s">
        <v>1946</v>
      </c>
      <c r="F778" s="4" t="s">
        <v>1947</v>
      </c>
      <c r="G778" s="4">
        <v>9</v>
      </c>
      <c r="H778" s="4" t="s">
        <v>513</v>
      </c>
      <c r="I778" s="4">
        <v>5790</v>
      </c>
      <c r="J778" s="3"/>
    </row>
    <row r="779" spans="1:10" ht="26.25">
      <c r="A779" s="4">
        <v>775</v>
      </c>
      <c r="B779" s="4" t="str">
        <f>T("02270057402")</f>
        <v>02270057402</v>
      </c>
      <c r="C779" s="4" t="str">
        <f>T("19692713047141266")</f>
        <v>19692713047141266</v>
      </c>
      <c r="D779" s="4" t="s">
        <v>1948</v>
      </c>
      <c r="E779" s="4" t="s">
        <v>1949</v>
      </c>
      <c r="F779" s="4" t="s">
        <v>1950</v>
      </c>
      <c r="G779" s="4">
        <v>9</v>
      </c>
      <c r="H779" s="4" t="s">
        <v>513</v>
      </c>
      <c r="I779" s="4">
        <v>5791</v>
      </c>
      <c r="J779" s="3"/>
    </row>
    <row r="780" spans="1:10" ht="26.25">
      <c r="A780" s="4">
        <v>776</v>
      </c>
      <c r="B780" s="4" t="str">
        <f>T("02270057403")</f>
        <v>02270057403</v>
      </c>
      <c r="C780" s="4" t="str">
        <f>T("19652713047139112")</f>
        <v>19652713047139112</v>
      </c>
      <c r="D780" s="4" t="s">
        <v>1850</v>
      </c>
      <c r="E780" s="4" t="s">
        <v>1951</v>
      </c>
      <c r="F780" s="4" t="s">
        <v>1952</v>
      </c>
      <c r="G780" s="4">
        <v>9</v>
      </c>
      <c r="H780" s="4" t="s">
        <v>513</v>
      </c>
      <c r="I780" s="4">
        <v>5792</v>
      </c>
      <c r="J780" s="3"/>
    </row>
    <row r="781" spans="1:10" ht="26.25">
      <c r="A781" s="4">
        <v>777</v>
      </c>
      <c r="B781" s="4" t="str">
        <f>T("02270057404")</f>
        <v>02270057404</v>
      </c>
      <c r="C781" s="4" t="str">
        <f>T("19612713047140364")</f>
        <v>19612713047140364</v>
      </c>
      <c r="D781" s="4" t="s">
        <v>1953</v>
      </c>
      <c r="E781" s="4" t="s">
        <v>1002</v>
      </c>
      <c r="F781" s="4" t="s">
        <v>159</v>
      </c>
      <c r="G781" s="4">
        <v>9</v>
      </c>
      <c r="H781" s="4" t="s">
        <v>513</v>
      </c>
      <c r="I781" s="4">
        <v>5793</v>
      </c>
      <c r="J781" s="3"/>
    </row>
    <row r="782" spans="1:10" ht="26.25">
      <c r="A782" s="4">
        <v>778</v>
      </c>
      <c r="B782" s="4" t="str">
        <f>T("02270057405")</f>
        <v>02270057405</v>
      </c>
      <c r="C782" s="4" t="str">
        <f>T("19612713047140218")</f>
        <v>19612713047140218</v>
      </c>
      <c r="D782" s="4" t="s">
        <v>1164</v>
      </c>
      <c r="E782" s="4" t="s">
        <v>1954</v>
      </c>
      <c r="F782" s="4" t="s">
        <v>1955</v>
      </c>
      <c r="G782" s="4">
        <v>9</v>
      </c>
      <c r="H782" s="4" t="s">
        <v>513</v>
      </c>
      <c r="I782" s="4">
        <v>5794</v>
      </c>
      <c r="J782" s="3"/>
    </row>
    <row r="783" spans="1:10" ht="26.25">
      <c r="A783" s="4">
        <v>779</v>
      </c>
      <c r="B783" s="4" t="str">
        <f>T("02270057406")</f>
        <v>02270057406</v>
      </c>
      <c r="C783" s="4" t="str">
        <f>T("19772713047140179")</f>
        <v>19772713047140179</v>
      </c>
      <c r="D783" s="4" t="s">
        <v>1956</v>
      </c>
      <c r="E783" s="4" t="s">
        <v>1650</v>
      </c>
      <c r="F783" s="4" t="s">
        <v>1217</v>
      </c>
      <c r="G783" s="4">
        <v>9</v>
      </c>
      <c r="H783" s="4" t="s">
        <v>513</v>
      </c>
      <c r="I783" s="4">
        <v>5795</v>
      </c>
      <c r="J783" s="3"/>
    </row>
    <row r="784" spans="1:10" ht="26.25">
      <c r="A784" s="4">
        <v>780</v>
      </c>
      <c r="B784" s="4" t="str">
        <f>T("02270057407")</f>
        <v>02270057407</v>
      </c>
      <c r="C784" s="4" t="str">
        <f>T("19592713047138975")</f>
        <v>19592713047138975</v>
      </c>
      <c r="D784" s="4" t="s">
        <v>1836</v>
      </c>
      <c r="E784" s="4" t="s">
        <v>1957</v>
      </c>
      <c r="F784" s="4" t="s">
        <v>1509</v>
      </c>
      <c r="G784" s="4">
        <v>9</v>
      </c>
      <c r="H784" s="4" t="s">
        <v>513</v>
      </c>
      <c r="I784" s="4">
        <v>5796</v>
      </c>
      <c r="J784" s="3"/>
    </row>
    <row r="785" spans="1:10" ht="26.25">
      <c r="A785" s="4">
        <v>781</v>
      </c>
      <c r="B785" s="4" t="str">
        <f>T("02270057408")</f>
        <v>02270057408</v>
      </c>
      <c r="C785" s="4" t="str">
        <f>T("19822713047140591")</f>
        <v>19822713047140591</v>
      </c>
      <c r="D785" s="4" t="s">
        <v>1172</v>
      </c>
      <c r="E785" s="4" t="s">
        <v>969</v>
      </c>
      <c r="F785" s="4" t="s">
        <v>1958</v>
      </c>
      <c r="G785" s="4">
        <v>9</v>
      </c>
      <c r="H785" s="4" t="s">
        <v>513</v>
      </c>
      <c r="I785" s="4">
        <v>5797</v>
      </c>
      <c r="J785" s="3"/>
    </row>
    <row r="786" spans="1:10" ht="26.25">
      <c r="A786" s="4">
        <v>782</v>
      </c>
      <c r="B786" s="4" t="str">
        <f>T("02270057409")</f>
        <v>02270057409</v>
      </c>
      <c r="C786" s="4" t="str">
        <f>T("19772713047140347")</f>
        <v>19772713047140347</v>
      </c>
      <c r="D786" s="4" t="s">
        <v>1959</v>
      </c>
      <c r="E786" s="4" t="s">
        <v>1960</v>
      </c>
      <c r="F786" s="4" t="s">
        <v>1961</v>
      </c>
      <c r="G786" s="4">
        <v>9</v>
      </c>
      <c r="H786" s="4" t="s">
        <v>513</v>
      </c>
      <c r="I786" s="4">
        <v>5798</v>
      </c>
      <c r="J786" s="3"/>
    </row>
    <row r="787" spans="1:10" ht="26.25">
      <c r="A787" s="4">
        <v>783</v>
      </c>
      <c r="B787" s="4" t="str">
        <f>T("02270057410")</f>
        <v>02270057410</v>
      </c>
      <c r="C787" s="4" t="str">
        <f>T("19772713047129442")</f>
        <v>19772713047129442</v>
      </c>
      <c r="D787" s="4" t="s">
        <v>1962</v>
      </c>
      <c r="E787" s="4" t="s">
        <v>1099</v>
      </c>
      <c r="F787" s="4" t="s">
        <v>597</v>
      </c>
      <c r="G787" s="4">
        <v>9</v>
      </c>
      <c r="H787" s="4" t="s">
        <v>513</v>
      </c>
      <c r="I787" s="4">
        <v>5799</v>
      </c>
      <c r="J787" s="3"/>
    </row>
    <row r="788" spans="1:10">
      <c r="A788" s="4">
        <v>784</v>
      </c>
      <c r="B788" s="4" t="str">
        <f>T("02270057411")</f>
        <v>02270057411</v>
      </c>
      <c r="C788" s="4" t="str">
        <f>T("6863760481")</f>
        <v>6863760481</v>
      </c>
      <c r="D788" s="4" t="s">
        <v>1963</v>
      </c>
      <c r="E788" s="4" t="s">
        <v>1964</v>
      </c>
      <c r="F788" s="4" t="s">
        <v>1965</v>
      </c>
      <c r="G788" s="4">
        <v>9</v>
      </c>
      <c r="H788" s="4" t="s">
        <v>513</v>
      </c>
      <c r="I788" s="4">
        <v>5800</v>
      </c>
      <c r="J788" s="3"/>
    </row>
    <row r="789" spans="1:10">
      <c r="A789" s="4">
        <v>785</v>
      </c>
      <c r="B789" s="4" t="str">
        <f>T("02270057412")</f>
        <v>02270057412</v>
      </c>
      <c r="C789" s="4" t="str">
        <f>T("1939959670")</f>
        <v>1939959670</v>
      </c>
      <c r="D789" s="4" t="s">
        <v>1966</v>
      </c>
      <c r="E789" s="4" t="s">
        <v>1967</v>
      </c>
      <c r="F789" s="4" t="s">
        <v>1968</v>
      </c>
      <c r="G789" s="4">
        <v>9</v>
      </c>
      <c r="H789" s="4" t="s">
        <v>513</v>
      </c>
      <c r="I789" s="4">
        <v>5801</v>
      </c>
      <c r="J789" s="3"/>
    </row>
    <row r="790" spans="1:10" ht="26.25">
      <c r="A790" s="4">
        <v>786</v>
      </c>
      <c r="B790" s="4" t="str">
        <f>T("02270057413")</f>
        <v>02270057413</v>
      </c>
      <c r="C790" s="4" t="str">
        <f>T("19622713047141666")</f>
        <v>19622713047141666</v>
      </c>
      <c r="D790" s="4" t="s">
        <v>644</v>
      </c>
      <c r="E790" s="4" t="s">
        <v>229</v>
      </c>
      <c r="F790" s="4" t="s">
        <v>546</v>
      </c>
      <c r="G790" s="4">
        <v>9</v>
      </c>
      <c r="H790" s="4" t="s">
        <v>513</v>
      </c>
      <c r="I790" s="4">
        <v>5802</v>
      </c>
      <c r="J790" s="3"/>
    </row>
    <row r="791" spans="1:10" ht="26.25">
      <c r="A791" s="4">
        <v>787</v>
      </c>
      <c r="B791" s="4" t="str">
        <f>T("02270057414")</f>
        <v>02270057414</v>
      </c>
      <c r="C791" s="4" t="str">
        <f>T("19622713047139564")</f>
        <v>19622713047139564</v>
      </c>
      <c r="D791" s="4" t="s">
        <v>1164</v>
      </c>
      <c r="E791" s="4" t="s">
        <v>1969</v>
      </c>
      <c r="F791" s="4" t="s">
        <v>1970</v>
      </c>
      <c r="G791" s="4">
        <v>9</v>
      </c>
      <c r="H791" s="4" t="s">
        <v>513</v>
      </c>
      <c r="I791" s="4">
        <v>5803</v>
      </c>
      <c r="J791" s="3"/>
    </row>
    <row r="792" spans="1:10" ht="26.25">
      <c r="A792" s="4">
        <v>788</v>
      </c>
      <c r="B792" s="4" t="str">
        <f>T("02270057415")</f>
        <v>02270057415</v>
      </c>
      <c r="C792" s="4" t="str">
        <f>T("19652713047140601")</f>
        <v>19652713047140601</v>
      </c>
      <c r="D792" s="4" t="s">
        <v>1971</v>
      </c>
      <c r="E792" s="4" t="s">
        <v>1972</v>
      </c>
      <c r="F792" s="4" t="s">
        <v>1973</v>
      </c>
      <c r="G792" s="4">
        <v>9</v>
      </c>
      <c r="H792" s="4" t="s">
        <v>513</v>
      </c>
      <c r="I792" s="4">
        <v>5490</v>
      </c>
      <c r="J792" s="3"/>
    </row>
    <row r="793" spans="1:10" ht="26.25">
      <c r="A793" s="4">
        <v>789</v>
      </c>
      <c r="B793" s="4" t="str">
        <f>T("02270057416")</f>
        <v>02270057416</v>
      </c>
      <c r="C793" s="4" t="str">
        <f>T("19642713047140502")</f>
        <v>19642713047140502</v>
      </c>
      <c r="D793" s="4" t="s">
        <v>1974</v>
      </c>
      <c r="E793" s="4" t="s">
        <v>1975</v>
      </c>
      <c r="F793" s="4" t="s">
        <v>1976</v>
      </c>
      <c r="G793" s="4">
        <v>9</v>
      </c>
      <c r="H793" s="4" t="s">
        <v>513</v>
      </c>
      <c r="I793" s="4">
        <v>5491</v>
      </c>
      <c r="J793" s="3"/>
    </row>
    <row r="794" spans="1:10" ht="26.25">
      <c r="A794" s="4">
        <v>790</v>
      </c>
      <c r="B794" s="4" t="str">
        <f>T("02270057417")</f>
        <v>02270057417</v>
      </c>
      <c r="C794" s="4" t="str">
        <f>T("19632713047141176")</f>
        <v>19632713047141176</v>
      </c>
      <c r="D794" s="4" t="s">
        <v>1723</v>
      </c>
      <c r="E794" s="4" t="s">
        <v>1977</v>
      </c>
      <c r="F794" s="4" t="s">
        <v>1978</v>
      </c>
      <c r="G794" s="4">
        <v>9</v>
      </c>
      <c r="H794" s="4" t="s">
        <v>513</v>
      </c>
      <c r="I794" s="4">
        <v>5525</v>
      </c>
      <c r="J794" s="3"/>
    </row>
    <row r="795" spans="1:10" ht="26.25">
      <c r="A795" s="4">
        <v>791</v>
      </c>
      <c r="B795" s="4" t="str">
        <f>T("02270057418")</f>
        <v>02270057418</v>
      </c>
      <c r="C795" s="4" t="str">
        <f>T("19732713047141615")</f>
        <v>19732713047141615</v>
      </c>
      <c r="D795" s="4" t="s">
        <v>625</v>
      </c>
      <c r="E795" s="4" t="s">
        <v>1979</v>
      </c>
      <c r="F795" s="4" t="s">
        <v>1816</v>
      </c>
      <c r="G795" s="4">
        <v>9</v>
      </c>
      <c r="H795" s="4" t="s">
        <v>513</v>
      </c>
      <c r="I795" s="4">
        <v>5549</v>
      </c>
      <c r="J795" s="3"/>
    </row>
    <row r="796" spans="1:10" ht="26.25">
      <c r="A796" s="4">
        <v>792</v>
      </c>
      <c r="B796" s="4" t="str">
        <f>T("02270057419")</f>
        <v>02270057419</v>
      </c>
      <c r="C796" s="4" t="str">
        <f>T("19702713047141535")</f>
        <v>19702713047141535</v>
      </c>
      <c r="D796" s="4" t="s">
        <v>1980</v>
      </c>
      <c r="E796" s="4" t="s">
        <v>1981</v>
      </c>
      <c r="F796" s="4" t="s">
        <v>1982</v>
      </c>
      <c r="G796" s="4">
        <v>9</v>
      </c>
      <c r="H796" s="4" t="s">
        <v>513</v>
      </c>
      <c r="I796" s="4">
        <v>5595</v>
      </c>
      <c r="J796" s="3"/>
    </row>
    <row r="797" spans="1:10" ht="26.25">
      <c r="A797" s="4">
        <v>793</v>
      </c>
      <c r="B797" s="4" t="str">
        <f>T("02270057420")</f>
        <v>02270057420</v>
      </c>
      <c r="C797" s="4" t="str">
        <f>T("19802713047141464")</f>
        <v>19802713047141464</v>
      </c>
      <c r="D797" s="4" t="s">
        <v>1983</v>
      </c>
      <c r="E797" s="4" t="s">
        <v>673</v>
      </c>
      <c r="F797" s="4" t="s">
        <v>214</v>
      </c>
      <c r="G797" s="4">
        <v>9</v>
      </c>
      <c r="H797" s="4" t="s">
        <v>513</v>
      </c>
      <c r="I797" s="4">
        <v>5596</v>
      </c>
      <c r="J797" s="3"/>
    </row>
    <row r="798" spans="1:10" ht="26.25">
      <c r="A798" s="4">
        <v>794</v>
      </c>
      <c r="B798" s="4" t="str">
        <f>T("02270057421")</f>
        <v>02270057421</v>
      </c>
      <c r="C798" s="4" t="str">
        <f>T("19702713047141573")</f>
        <v>19702713047141573</v>
      </c>
      <c r="D798" s="4" t="s">
        <v>1880</v>
      </c>
      <c r="E798" s="4" t="s">
        <v>1984</v>
      </c>
      <c r="F798" s="4" t="s">
        <v>1985</v>
      </c>
      <c r="G798" s="4">
        <v>9</v>
      </c>
      <c r="H798" s="4" t="s">
        <v>513</v>
      </c>
      <c r="I798" s="4">
        <v>5675</v>
      </c>
      <c r="J798" s="3"/>
    </row>
    <row r="799" spans="1:10" ht="26.25">
      <c r="A799" s="4">
        <v>795</v>
      </c>
      <c r="B799" s="4" t="str">
        <f>T("02270057422")</f>
        <v>02270057422</v>
      </c>
      <c r="C799" s="4" t="str">
        <f>T("19632713047140510")</f>
        <v>19632713047140510</v>
      </c>
      <c r="D799" s="4" t="s">
        <v>212</v>
      </c>
      <c r="E799" s="4" t="s">
        <v>1986</v>
      </c>
      <c r="F799" s="4" t="s">
        <v>1987</v>
      </c>
      <c r="G799" s="4">
        <v>9</v>
      </c>
      <c r="H799" s="4" t="s">
        <v>513</v>
      </c>
      <c r="I799" s="4">
        <v>5676</v>
      </c>
      <c r="J799" s="3"/>
    </row>
    <row r="800" spans="1:10" ht="26.25">
      <c r="A800" s="4">
        <v>796</v>
      </c>
      <c r="B800" s="4" t="str">
        <f>T("02270057423")</f>
        <v>02270057423</v>
      </c>
      <c r="C800" s="4" t="str">
        <f>T("19602713047139063")</f>
        <v>19602713047139063</v>
      </c>
      <c r="D800" s="4" t="s">
        <v>1988</v>
      </c>
      <c r="E800" s="4" t="s">
        <v>938</v>
      </c>
      <c r="F800" s="4" t="s">
        <v>103</v>
      </c>
      <c r="G800" s="4">
        <v>9</v>
      </c>
      <c r="H800" s="4" t="s">
        <v>513</v>
      </c>
      <c r="I800" s="4">
        <v>5768</v>
      </c>
      <c r="J800" s="3"/>
    </row>
    <row r="801" spans="1:10">
      <c r="A801" s="4">
        <v>797</v>
      </c>
      <c r="B801" s="4" t="str">
        <f>T("02270057424")</f>
        <v>02270057424</v>
      </c>
      <c r="C801" s="4" t="str">
        <f>T("1919538056")</f>
        <v>1919538056</v>
      </c>
      <c r="D801" s="4" t="s">
        <v>1989</v>
      </c>
      <c r="E801" s="4" t="s">
        <v>1990</v>
      </c>
      <c r="F801" s="4" t="s">
        <v>1991</v>
      </c>
      <c r="G801" s="4">
        <v>9</v>
      </c>
      <c r="H801" s="4" t="s">
        <v>1992</v>
      </c>
      <c r="I801" s="4">
        <v>5716</v>
      </c>
      <c r="J801" s="3"/>
    </row>
    <row r="802" spans="1:10" ht="26.25">
      <c r="A802" s="4">
        <v>798</v>
      </c>
      <c r="B802" s="4" t="str">
        <f>T("02270057425")</f>
        <v>02270057425</v>
      </c>
      <c r="C802" s="4" t="str">
        <f>T("19652713047140415")</f>
        <v>19652713047140415</v>
      </c>
      <c r="D802" s="4" t="s">
        <v>1098</v>
      </c>
      <c r="E802" s="4" t="s">
        <v>1993</v>
      </c>
      <c r="F802" s="4" t="s">
        <v>1994</v>
      </c>
      <c r="G802" s="4">
        <v>9</v>
      </c>
      <c r="H802" s="4" t="s">
        <v>513</v>
      </c>
      <c r="I802" s="4">
        <v>5493</v>
      </c>
      <c r="J802" s="3"/>
    </row>
  </sheetData>
  <autoFilter ref="A4:I802">
    <sortState ref="A5:I802">
      <sortCondition ref="G4:G802"/>
    </sortState>
  </autoFilter>
  <pageMargins left="0.2" right="0.2" top="0.5" bottom="0.25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18042022-042646_beneficiary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HP</cp:lastModifiedBy>
  <dcterms:created xsi:type="dcterms:W3CDTF">2022-04-18T03:27:51Z</dcterms:created>
  <dcterms:modified xsi:type="dcterms:W3CDTF">2022-09-26T03:57:41Z</dcterms:modified>
</cp:coreProperties>
</file>