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825"/>
  </bookViews>
  <sheets>
    <sheet name="18042022-044351_beneficiary" sheetId="1" r:id="rId1"/>
  </sheets>
  <definedNames>
    <definedName name="_xlnm._FilterDatabase" localSheetId="0" hidden="1">'18042022-044351_beneficiary'!$A$4:$J$4</definedName>
  </definedNames>
  <calcPr calcId="124519"/>
</workbook>
</file>

<file path=xl/calcChain.xml><?xml version="1.0" encoding="utf-8"?>
<calcChain xmlns="http://schemas.openxmlformats.org/spreadsheetml/2006/main">
  <c r="C148" i="1"/>
  <c r="B148"/>
  <c r="C94"/>
  <c r="B94"/>
  <c r="C364"/>
  <c r="B364"/>
  <c r="C93"/>
  <c r="B93"/>
  <c r="C147"/>
  <c r="B147"/>
  <c r="C92"/>
  <c r="B92"/>
  <c r="C465"/>
  <c r="B465"/>
  <c r="C91"/>
  <c r="B91"/>
  <c r="C324"/>
  <c r="B324"/>
  <c r="C90"/>
  <c r="B90"/>
  <c r="C185"/>
  <c r="B185"/>
  <c r="C146"/>
  <c r="B146"/>
  <c r="C363"/>
  <c r="B363"/>
  <c r="C145"/>
  <c r="B145"/>
  <c r="C144"/>
  <c r="B144"/>
  <c r="C143"/>
  <c r="B143"/>
  <c r="C89"/>
  <c r="B89"/>
  <c r="C323"/>
  <c r="B323"/>
  <c r="C322"/>
  <c r="B322"/>
  <c r="C88"/>
  <c r="B88"/>
  <c r="C142"/>
  <c r="B142"/>
  <c r="C141"/>
  <c r="B141"/>
  <c r="C237"/>
  <c r="B237"/>
  <c r="C321"/>
  <c r="B321"/>
  <c r="C464"/>
  <c r="B464"/>
  <c r="C87"/>
  <c r="B87"/>
  <c r="C412"/>
  <c r="B412"/>
  <c r="C362"/>
  <c r="B362"/>
  <c r="C140"/>
  <c r="B140"/>
  <c r="C86"/>
  <c r="B86"/>
  <c r="C184"/>
  <c r="B184"/>
  <c r="C85"/>
  <c r="B85"/>
  <c r="C84"/>
  <c r="B84"/>
  <c r="C361"/>
  <c r="B361"/>
  <c r="C83"/>
  <c r="B83"/>
  <c r="C139"/>
  <c r="B139"/>
  <c r="C138"/>
  <c r="B138"/>
  <c r="C82"/>
  <c r="B82"/>
  <c r="C30"/>
  <c r="B30"/>
  <c r="C29"/>
  <c r="B29"/>
  <c r="C411"/>
  <c r="B411"/>
  <c r="C410"/>
  <c r="B410"/>
  <c r="C183"/>
  <c r="B183"/>
  <c r="C320"/>
  <c r="B320"/>
  <c r="C409"/>
  <c r="B409"/>
  <c r="C319"/>
  <c r="B319"/>
  <c r="C81"/>
  <c r="B81"/>
  <c r="C80"/>
  <c r="B80"/>
  <c r="C318"/>
  <c r="B318"/>
  <c r="C317"/>
  <c r="B317"/>
  <c r="C408"/>
  <c r="B408"/>
  <c r="C407"/>
  <c r="B407"/>
  <c r="C316"/>
  <c r="B316"/>
  <c r="C315"/>
  <c r="B315"/>
  <c r="C314"/>
  <c r="B314"/>
  <c r="C313"/>
  <c r="B313"/>
  <c r="C312"/>
  <c r="B312"/>
  <c r="C137"/>
  <c r="B137"/>
  <c r="C311"/>
  <c r="B311"/>
  <c r="C310"/>
  <c r="B310"/>
  <c r="C309"/>
  <c r="B309"/>
  <c r="C308"/>
  <c r="B308"/>
  <c r="C307"/>
  <c r="B307"/>
  <c r="C306"/>
  <c r="B306"/>
  <c r="C305"/>
  <c r="B305"/>
  <c r="C304"/>
  <c r="B304"/>
  <c r="C303"/>
  <c r="B303"/>
  <c r="C302"/>
  <c r="B302"/>
  <c r="C301"/>
  <c r="B301"/>
  <c r="C300"/>
  <c r="B300"/>
  <c r="C299"/>
  <c r="B299"/>
  <c r="C298"/>
  <c r="B298"/>
  <c r="C297"/>
  <c r="B297"/>
  <c r="C406"/>
  <c r="B406"/>
  <c r="C236"/>
  <c r="B236"/>
  <c r="C136"/>
  <c r="B136"/>
  <c r="C360"/>
  <c r="B360"/>
  <c r="C359"/>
  <c r="B359"/>
  <c r="C28"/>
  <c r="B28"/>
  <c r="C405"/>
  <c r="B405"/>
  <c r="C358"/>
  <c r="B358"/>
  <c r="C404"/>
  <c r="B404"/>
  <c r="C182"/>
  <c r="B182"/>
  <c r="C135"/>
  <c r="B135"/>
  <c r="C134"/>
  <c r="B134"/>
  <c r="C296"/>
  <c r="B296"/>
  <c r="C357"/>
  <c r="B357"/>
  <c r="C463"/>
  <c r="B463"/>
  <c r="C462"/>
  <c r="B462"/>
  <c r="C27"/>
  <c r="B27"/>
  <c r="C133"/>
  <c r="B133"/>
  <c r="C403"/>
  <c r="B403"/>
  <c r="C295"/>
  <c r="B295"/>
  <c r="C132"/>
  <c r="B132"/>
  <c r="C294"/>
  <c r="B294"/>
  <c r="C79"/>
  <c r="B79"/>
  <c r="C461"/>
  <c r="B461"/>
  <c r="C131"/>
  <c r="B131"/>
  <c r="C235"/>
  <c r="B235"/>
  <c r="C130"/>
  <c r="B130"/>
  <c r="C181"/>
  <c r="B181"/>
  <c r="C293"/>
  <c r="B293"/>
  <c r="C292"/>
  <c r="B292"/>
  <c r="C180"/>
  <c r="B180"/>
  <c r="C291"/>
  <c r="B291"/>
  <c r="C290"/>
  <c r="B290"/>
  <c r="C289"/>
  <c r="B289"/>
  <c r="C78"/>
  <c r="B78"/>
  <c r="C129"/>
  <c r="B129"/>
  <c r="C77"/>
  <c r="B77"/>
  <c r="C234"/>
  <c r="B234"/>
  <c r="C356"/>
  <c r="B356"/>
  <c r="C402"/>
  <c r="B402"/>
  <c r="C128"/>
  <c r="B128"/>
  <c r="C355"/>
  <c r="B355"/>
  <c r="C354"/>
  <c r="B354"/>
  <c r="C353"/>
  <c r="B353"/>
  <c r="C233"/>
  <c r="B233"/>
  <c r="C127"/>
  <c r="B127"/>
  <c r="C401"/>
  <c r="B401"/>
  <c r="C288"/>
  <c r="B288"/>
  <c r="C179"/>
  <c r="B179"/>
  <c r="C178"/>
  <c r="B178"/>
  <c r="C460"/>
  <c r="B460"/>
  <c r="C459"/>
  <c r="B459"/>
  <c r="C458"/>
  <c r="B458"/>
  <c r="C287"/>
  <c r="B287"/>
  <c r="C457"/>
  <c r="B457"/>
  <c r="C177"/>
  <c r="B177"/>
  <c r="C286"/>
  <c r="B286"/>
  <c r="C176"/>
  <c r="B176"/>
  <c r="C232"/>
  <c r="B232"/>
  <c r="C175"/>
  <c r="B175"/>
  <c r="C400"/>
  <c r="B400"/>
  <c r="C456"/>
  <c r="B456"/>
  <c r="C231"/>
  <c r="B231"/>
  <c r="C174"/>
  <c r="B174"/>
  <c r="C230"/>
  <c r="B230"/>
  <c r="C76"/>
  <c r="B76"/>
  <c r="C455"/>
  <c r="B455"/>
  <c r="C454"/>
  <c r="B454"/>
  <c r="C352"/>
  <c r="B352"/>
  <c r="C126"/>
  <c r="B126"/>
  <c r="C229"/>
  <c r="B229"/>
  <c r="C125"/>
  <c r="B125"/>
  <c r="C124"/>
  <c r="B124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123"/>
  <c r="B123"/>
  <c r="C122"/>
  <c r="B122"/>
  <c r="C204"/>
  <c r="B204"/>
  <c r="C203"/>
  <c r="B203"/>
  <c r="C121"/>
  <c r="B121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202"/>
  <c r="B202"/>
  <c r="C201"/>
  <c r="B201"/>
  <c r="C285"/>
  <c r="B285"/>
  <c r="C453"/>
  <c r="B453"/>
  <c r="C284"/>
  <c r="B284"/>
  <c r="C283"/>
  <c r="B283"/>
  <c r="C282"/>
  <c r="B282"/>
  <c r="C281"/>
  <c r="B281"/>
  <c r="C280"/>
  <c r="B280"/>
  <c r="C279"/>
  <c r="B279"/>
  <c r="C278"/>
  <c r="B278"/>
  <c r="C277"/>
  <c r="B277"/>
  <c r="C276"/>
  <c r="B276"/>
  <c r="C275"/>
  <c r="B275"/>
  <c r="C274"/>
  <c r="B274"/>
  <c r="C273"/>
  <c r="B273"/>
  <c r="C272"/>
  <c r="B272"/>
  <c r="C271"/>
  <c r="B271"/>
  <c r="C270"/>
  <c r="B270"/>
  <c r="C269"/>
  <c r="B269"/>
  <c r="C268"/>
  <c r="B268"/>
  <c r="C267"/>
  <c r="B267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452"/>
  <c r="B452"/>
  <c r="C451"/>
  <c r="B451"/>
  <c r="C266"/>
  <c r="B266"/>
  <c r="C265"/>
  <c r="B265"/>
  <c r="C264"/>
  <c r="B264"/>
  <c r="C200"/>
  <c r="B200"/>
  <c r="C199"/>
  <c r="B199"/>
  <c r="C450"/>
  <c r="B450"/>
  <c r="C399"/>
  <c r="B399"/>
  <c r="C398"/>
  <c r="B398"/>
  <c r="C397"/>
  <c r="B397"/>
  <c r="C396"/>
  <c r="B396"/>
  <c r="C395"/>
  <c r="B395"/>
  <c r="C394"/>
  <c r="B394"/>
  <c r="C393"/>
  <c r="B393"/>
  <c r="C392"/>
  <c r="B392"/>
  <c r="C391"/>
  <c r="B391"/>
  <c r="C390"/>
  <c r="B390"/>
  <c r="C389"/>
  <c r="B389"/>
  <c r="C388"/>
  <c r="B388"/>
  <c r="C387"/>
  <c r="B387"/>
  <c r="C386"/>
  <c r="B386"/>
  <c r="C385"/>
  <c r="B385"/>
  <c r="C449"/>
  <c r="B449"/>
  <c r="C448"/>
  <c r="B448"/>
  <c r="C351"/>
  <c r="B351"/>
  <c r="C350"/>
  <c r="B350"/>
  <c r="C120"/>
  <c r="B120"/>
  <c r="C119"/>
  <c r="B119"/>
  <c r="C118"/>
  <c r="B118"/>
  <c r="C173"/>
  <c r="B173"/>
  <c r="C172"/>
  <c r="B172"/>
  <c r="C171"/>
  <c r="B171"/>
  <c r="C198"/>
  <c r="B198"/>
  <c r="C117"/>
  <c r="B117"/>
  <c r="C116"/>
  <c r="B116"/>
  <c r="C115"/>
  <c r="B115"/>
  <c r="C114"/>
  <c r="B114"/>
  <c r="C35"/>
  <c r="B35"/>
  <c r="C26"/>
  <c r="B26"/>
  <c r="C170"/>
  <c r="B170"/>
  <c r="C169"/>
  <c r="B169"/>
  <c r="C168"/>
  <c r="B168"/>
  <c r="C197"/>
  <c r="B197"/>
  <c r="C167"/>
  <c r="B167"/>
  <c r="C166"/>
  <c r="B166"/>
  <c r="C165"/>
  <c r="B165"/>
  <c r="C164"/>
  <c r="B164"/>
  <c r="C163"/>
  <c r="B163"/>
  <c r="C162"/>
  <c r="B162"/>
  <c r="C349"/>
  <c r="B349"/>
  <c r="C348"/>
  <c r="B348"/>
  <c r="C447"/>
  <c r="B447"/>
  <c r="C196"/>
  <c r="B196"/>
  <c r="C384"/>
  <c r="B384"/>
  <c r="C383"/>
  <c r="B383"/>
  <c r="C113"/>
  <c r="B113"/>
  <c r="C382"/>
  <c r="B382"/>
  <c r="C263"/>
  <c r="B263"/>
  <c r="C112"/>
  <c r="B112"/>
  <c r="C195"/>
  <c r="B195"/>
  <c r="C34"/>
  <c r="B34"/>
  <c r="C33"/>
  <c r="B33"/>
  <c r="C161"/>
  <c r="B161"/>
  <c r="C194"/>
  <c r="B194"/>
  <c r="C347"/>
  <c r="B347"/>
  <c r="C346"/>
  <c r="B346"/>
  <c r="C345"/>
  <c r="B345"/>
  <c r="C160"/>
  <c r="B160"/>
  <c r="C159"/>
  <c r="B159"/>
  <c r="C158"/>
  <c r="B158"/>
  <c r="C157"/>
  <c r="B157"/>
  <c r="C156"/>
  <c r="B156"/>
  <c r="C155"/>
  <c r="B155"/>
  <c r="C111"/>
  <c r="B111"/>
  <c r="C32"/>
  <c r="B32"/>
  <c r="C193"/>
  <c r="B193"/>
  <c r="C446"/>
  <c r="B446"/>
  <c r="C154"/>
  <c r="B154"/>
  <c r="C25"/>
  <c r="B25"/>
  <c r="C24"/>
  <c r="B24"/>
  <c r="C31"/>
  <c r="B31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153"/>
  <c r="B153"/>
  <c r="C152"/>
  <c r="B152"/>
  <c r="C151"/>
  <c r="B151"/>
  <c r="C150"/>
  <c r="B150"/>
  <c r="C262"/>
  <c r="B262"/>
  <c r="C261"/>
  <c r="B261"/>
  <c r="C260"/>
  <c r="B260"/>
  <c r="C259"/>
  <c r="B259"/>
  <c r="C258"/>
  <c r="B258"/>
  <c r="C257"/>
  <c r="B257"/>
  <c r="C256"/>
  <c r="B256"/>
  <c r="C255"/>
  <c r="B255"/>
  <c r="C254"/>
  <c r="B254"/>
  <c r="C253"/>
  <c r="B253"/>
  <c r="C252"/>
  <c r="B252"/>
  <c r="C251"/>
  <c r="B251"/>
  <c r="C250"/>
  <c r="B250"/>
  <c r="C249"/>
  <c r="B249"/>
  <c r="C248"/>
  <c r="B248"/>
  <c r="C247"/>
  <c r="B247"/>
  <c r="C246"/>
  <c r="B246"/>
  <c r="C245"/>
  <c r="B245"/>
  <c r="C244"/>
  <c r="B244"/>
  <c r="C243"/>
  <c r="B243"/>
  <c r="C242"/>
  <c r="B242"/>
  <c r="C241"/>
  <c r="B241"/>
  <c r="C240"/>
  <c r="B240"/>
  <c r="C239"/>
  <c r="B239"/>
  <c r="C238"/>
  <c r="B238"/>
  <c r="C445"/>
  <c r="B445"/>
  <c r="C381"/>
  <c r="B381"/>
  <c r="C380"/>
  <c r="B380"/>
  <c r="C379"/>
  <c r="B379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5"/>
  <c r="B5"/>
  <c r="C99"/>
  <c r="B99"/>
  <c r="C98"/>
  <c r="B98"/>
  <c r="C97"/>
  <c r="B97"/>
  <c r="C96"/>
  <c r="B96"/>
  <c r="C149"/>
  <c r="B149"/>
  <c r="C95"/>
  <c r="B95"/>
  <c r="C444"/>
  <c r="B444"/>
  <c r="C443"/>
  <c r="B443"/>
  <c r="C442"/>
  <c r="B442"/>
  <c r="C441"/>
  <c r="B441"/>
  <c r="C440"/>
  <c r="B440"/>
  <c r="C439"/>
  <c r="B439"/>
  <c r="C438"/>
  <c r="B438"/>
  <c r="C437"/>
  <c r="B437"/>
  <c r="C436"/>
  <c r="B436"/>
  <c r="C435"/>
  <c r="B435"/>
  <c r="C192"/>
  <c r="B192"/>
  <c r="C191"/>
  <c r="B191"/>
  <c r="C190"/>
  <c r="B190"/>
  <c r="C189"/>
  <c r="B189"/>
  <c r="C188"/>
  <c r="B188"/>
  <c r="C187"/>
  <c r="B187"/>
  <c r="C186"/>
  <c r="B186"/>
  <c r="C344"/>
  <c r="B344"/>
  <c r="C343"/>
  <c r="B343"/>
  <c r="C342"/>
  <c r="B342"/>
  <c r="C341"/>
  <c r="B341"/>
  <c r="C378"/>
  <c r="B378"/>
  <c r="C377"/>
  <c r="B377"/>
  <c r="C376"/>
  <c r="B376"/>
  <c r="C375"/>
  <c r="B375"/>
  <c r="C374"/>
  <c r="B374"/>
  <c r="C373"/>
  <c r="B373"/>
  <c r="C372"/>
  <c r="B372"/>
  <c r="C371"/>
  <c r="B371"/>
  <c r="C370"/>
  <c r="B370"/>
  <c r="C369"/>
  <c r="B369"/>
  <c r="C368"/>
  <c r="B368"/>
  <c r="C367"/>
  <c r="B367"/>
  <c r="C366"/>
  <c r="B366"/>
  <c r="C365"/>
  <c r="B365"/>
  <c r="C434"/>
  <c r="B434"/>
  <c r="C433"/>
  <c r="B433"/>
  <c r="C432"/>
  <c r="B432"/>
  <c r="C431"/>
  <c r="B431"/>
  <c r="C430"/>
  <c r="B430"/>
  <c r="C429"/>
  <c r="B429"/>
  <c r="C428"/>
  <c r="B428"/>
  <c r="C427"/>
  <c r="B427"/>
  <c r="C426"/>
  <c r="B426"/>
  <c r="C425"/>
  <c r="B425"/>
  <c r="C424"/>
  <c r="B424"/>
  <c r="C423"/>
  <c r="B423"/>
  <c r="C422"/>
  <c r="B422"/>
  <c r="C421"/>
  <c r="B421"/>
  <c r="C420"/>
  <c r="B420"/>
  <c r="C419"/>
  <c r="B419"/>
  <c r="C418"/>
  <c r="B418"/>
  <c r="C417"/>
  <c r="B417"/>
  <c r="C416"/>
  <c r="B416"/>
  <c r="C415"/>
  <c r="B415"/>
  <c r="C414"/>
  <c r="B414"/>
  <c r="C413"/>
  <c r="B413"/>
  <c r="C340"/>
  <c r="B340"/>
  <c r="C339"/>
  <c r="B339"/>
  <c r="C338"/>
  <c r="B338"/>
  <c r="C337"/>
  <c r="B337"/>
  <c r="C336"/>
  <c r="B336"/>
  <c r="C335"/>
  <c r="B335"/>
  <c r="C334"/>
  <c r="B334"/>
  <c r="C333"/>
  <c r="B333"/>
  <c r="C332"/>
  <c r="B332"/>
  <c r="C331"/>
  <c r="B331"/>
  <c r="C330"/>
  <c r="B330"/>
  <c r="C329"/>
  <c r="B329"/>
  <c r="C328"/>
  <c r="B328"/>
  <c r="C327"/>
  <c r="B327"/>
  <c r="C326"/>
  <c r="B326"/>
  <c r="C325"/>
  <c r="B325"/>
</calcChain>
</file>

<file path=xl/sharedStrings.xml><?xml version="1.0" encoding="utf-8"?>
<sst xmlns="http://schemas.openxmlformats.org/spreadsheetml/2006/main" count="1855" uniqueCount="1308">
  <si>
    <t>উপকারভোগীর তালিকা</t>
  </si>
  <si>
    <t>উপকারভোগীর ID</t>
  </si>
  <si>
    <t>উপকারভোগীর NID/BRIS</t>
  </si>
  <si>
    <t>উপকারভোগীর নাম</t>
  </si>
  <si>
    <t>মাতার নাম</t>
  </si>
  <si>
    <t>পিতার নাম</t>
  </si>
  <si>
    <t>ওয়ার্ড</t>
  </si>
  <si>
    <t>গ্রাম</t>
  </si>
  <si>
    <t>পাস বুক নং</t>
  </si>
  <si>
    <t>মোঃ হবিবর রহমান</t>
  </si>
  <si>
    <t>হায়াতুন নেছা</t>
  </si>
  <si>
    <t>ফজলুল হক</t>
  </si>
  <si>
    <t>ফতেজংপুর</t>
  </si>
  <si>
    <t>বড় হাশিমপুর</t>
  </si>
  <si>
    <t>মোছাঃ মোসফেকা জাহেদা বানু</t>
  </si>
  <si>
    <t>মোছাঃ ছাবেকুন্নাহার</t>
  </si>
  <si>
    <t>মোঃ মোস্তাফিজুর রহমান শাহ ফকির</t>
  </si>
  <si>
    <t>মোঃ মোখছেদুল</t>
  </si>
  <si>
    <t>মোছাঃ মহছেনা বেগম</t>
  </si>
  <si>
    <t>মোঃ আছান আলী</t>
  </si>
  <si>
    <t>শিবু চন্দ্র রায়</t>
  </si>
  <si>
    <t>শ্রীমতি মুক্তা রানী</t>
  </si>
  <si>
    <t>হরেন্দ্র রায়</t>
  </si>
  <si>
    <t>মো: জাকির হোসেন</t>
  </si>
  <si>
    <t>মোছা: আছিরন</t>
  </si>
  <si>
    <t>মো: আব্দুল জব্বার</t>
  </si>
  <si>
    <t>মোঃ অকছেদুল হক</t>
  </si>
  <si>
    <t>মোছাঃ মহছনা বেগম</t>
  </si>
  <si>
    <t>শ্রী অলিন চন্দ্র রায়</t>
  </si>
  <si>
    <t>ঝলমলি বালা রায়</t>
  </si>
  <si>
    <t>হমেশ্বর রায়</t>
  </si>
  <si>
    <t>মোছাঃ আন্জুয়ারা খাতুন</t>
  </si>
  <si>
    <t>মোছাঃ জোসনা বানু</t>
  </si>
  <si>
    <t>মোঃ আমিনুল হক</t>
  </si>
  <si>
    <t>মো: মোস্তাফিজুর রহমান</t>
  </si>
  <si>
    <t>মোছা: বিউটি বেগম</t>
  </si>
  <si>
    <t>মো: অছিমদ্দীন</t>
  </si>
  <si>
    <t>মোছাঃ মুক্তা</t>
  </si>
  <si>
    <t>মোছাঃ আছিয়া বেগম</t>
  </si>
  <si>
    <t>মোঃ আব্দুর রশিদ</t>
  </si>
  <si>
    <t>মোঃ আরিফুর রহমান</t>
  </si>
  <si>
    <t>মোছাঃ মাফুজা বেগম</t>
  </si>
  <si>
    <t>মোছাঃ বেবি জাহান</t>
  </si>
  <si>
    <t>মোঃ আব্দুল মজিদ</t>
  </si>
  <si>
    <t>মো: আবু বক্কর সিদ্দিক</t>
  </si>
  <si>
    <t>মোছা: আলেয়া বেগম</t>
  </si>
  <si>
    <t>মো: খয়রাত হোসেন</t>
  </si>
  <si>
    <t>মোছা: শারমিন আক্তার</t>
  </si>
  <si>
    <t>মোছা: শাহিনা বেগম</t>
  </si>
  <si>
    <t>মো: ছাইদুল ইসলাম</t>
  </si>
  <si>
    <t>পিন্টু চন্দ্র রায়</t>
  </si>
  <si>
    <t>শ্রীমতি মিনু রানী রায়</t>
  </si>
  <si>
    <t>চিত্র চন্দ্র রায়</t>
  </si>
  <si>
    <t>মোছা: শাহিদা বেগম</t>
  </si>
  <si>
    <t>মোছা: সামছুন্নাহার</t>
  </si>
  <si>
    <t>মো: শরিফ হোসেন</t>
  </si>
  <si>
    <t>মোছা: মোকছুদা বেগম</t>
  </si>
  <si>
    <t>মোছা: মুক্তা বেগম</t>
  </si>
  <si>
    <t>মো: মকিম উদ্দিন</t>
  </si>
  <si>
    <t>উত্তর পলাশবাড়ী</t>
  </si>
  <si>
    <t>মোঃ মোস্তফা</t>
  </si>
  <si>
    <t>মোছাঃ মমতাজ বেগম</t>
  </si>
  <si>
    <t>মোঃ সহিদুল ইসলাম</t>
  </si>
  <si>
    <t>মোঃ ছামছুল হক</t>
  </si>
  <si>
    <t>মোছাঃ হালিমা খাতুন</t>
  </si>
  <si>
    <t>আলিমদ্দিন</t>
  </si>
  <si>
    <t>মোঃ রশিদ</t>
  </si>
  <si>
    <t>মোছাঃ অফিনা বেগম</t>
  </si>
  <si>
    <t>মনির উদ্দীন</t>
  </si>
  <si>
    <t>মো: আবু সুফিয়ান</t>
  </si>
  <si>
    <t>মোছা: তাজমিরা খাতুন</t>
  </si>
  <si>
    <t>মো: জাহিদুল ইসলাম</t>
  </si>
  <si>
    <t>মোছাঃ রিনা</t>
  </si>
  <si>
    <t>চকো বেগম</t>
  </si>
  <si>
    <t>মোঃ বাজিত আলী</t>
  </si>
  <si>
    <t>মো: ইব্রাহিম হোসেন</t>
  </si>
  <si>
    <t>মোছা: গুন নেহার</t>
  </si>
  <si>
    <t>মো: নাসির উদ্দিন</t>
  </si>
  <si>
    <t>মোঃ রিয়াজুল হক</t>
  </si>
  <si>
    <t>মোছাঃ জাহেদা বেগম</t>
  </si>
  <si>
    <t>মোঃ আব্দুল জলিল</t>
  </si>
  <si>
    <t>মোছাঃ ছাবিনা ইয়াসমিন</t>
  </si>
  <si>
    <t>মোছাঃ আয়মেনা খাতুন</t>
  </si>
  <si>
    <t>মোঃ শফিউদ্দিন</t>
  </si>
  <si>
    <t>মোছা: লিজা</t>
  </si>
  <si>
    <t>মোছা: পিকনি</t>
  </si>
  <si>
    <t>মো: লুতফর</t>
  </si>
  <si>
    <t>মোঃ হাবিবুর রহমান</t>
  </si>
  <si>
    <t>মোছাঃ হাচিনা বানু</t>
  </si>
  <si>
    <t>মোঃ খয়রাত হোসেন শাহ</t>
  </si>
  <si>
    <t>মোছা: মতলুবা খাতুন</t>
  </si>
  <si>
    <t>মোছা: মোসলেমা বেগম</t>
  </si>
  <si>
    <t>মো: মজাহার আলী</t>
  </si>
  <si>
    <t>মো: শাহিনুর ইসলাম</t>
  </si>
  <si>
    <t>মোছা: সাহেনা বেগম</t>
  </si>
  <si>
    <t>মো: মহুবার আলী</t>
  </si>
  <si>
    <t>মোছা: রাজিতা আক্তার রিমা</t>
  </si>
  <si>
    <t>মোছা: আর্জিনা খাতুন</t>
  </si>
  <si>
    <t>মো: আ: রাজ্জাক</t>
  </si>
  <si>
    <t>মোঃ সাগর</t>
  </si>
  <si>
    <t>মোছাঃ সৈয়দা বেগম</t>
  </si>
  <si>
    <t>মোঃ মোজাম্মেল হক</t>
  </si>
  <si>
    <t>মোঃ মহুবার রহমান</t>
  </si>
  <si>
    <t>মহচনা বেগম</t>
  </si>
  <si>
    <t>অহির উদ্দীন</t>
  </si>
  <si>
    <t>মোছা: মল্লিকা খাতুন</t>
  </si>
  <si>
    <t>মোছা: শাহিনা খাতুন</t>
  </si>
  <si>
    <t>মো: মোহাসিন আলী</t>
  </si>
  <si>
    <t>মোঃ রবিউল ইসলাম</t>
  </si>
  <si>
    <t>মোছাঃ সামসুন নেহার</t>
  </si>
  <si>
    <t>মোঃ আলাউদ্দীন</t>
  </si>
  <si>
    <t>মোঃ আনছার আলী</t>
  </si>
  <si>
    <t>আছিরন নেছা</t>
  </si>
  <si>
    <t>নালু সরকার</t>
  </si>
  <si>
    <t>মোঃ আসাদুলজ্জামান</t>
  </si>
  <si>
    <t>মোছাঃ আনোয়ারা বেগম</t>
  </si>
  <si>
    <t>মোঃ দেলোয়ার হোসেন</t>
  </si>
  <si>
    <t>মোঃ আজিজুল ইসলাম</t>
  </si>
  <si>
    <t>মোছাঃ ছালেহা খাতুন</t>
  </si>
  <si>
    <t>মোঃ ওছমান আলী</t>
  </si>
  <si>
    <t>মোছা: রিয়া খাতুন</t>
  </si>
  <si>
    <t>মোছা: রওশন আরা</t>
  </si>
  <si>
    <t>মো: বাবলু হোসেন</t>
  </si>
  <si>
    <t>মো: রুমোন</t>
  </si>
  <si>
    <t>মোছা: রেশমা বেগম</t>
  </si>
  <si>
    <t>মো: সেলিম বেফারী</t>
  </si>
  <si>
    <t>মোঃ আলমগীর শাহ</t>
  </si>
  <si>
    <t>মোছাঃ আজিজা খাতুন</t>
  </si>
  <si>
    <t>মোঃ আব্দুল জব্বার শাহ</t>
  </si>
  <si>
    <t>মোঃ মামুনুর রশিদ</t>
  </si>
  <si>
    <t>মোছাঃ মরজিনা খাতুন</t>
  </si>
  <si>
    <t>মোঃ মমিনুল ইসলাম</t>
  </si>
  <si>
    <t>মো: মাহামুদ হাসান সিহাব</t>
  </si>
  <si>
    <t>মোছা: মাহামুদা বেগম</t>
  </si>
  <si>
    <t>মো: মমিনুর রহমান মুক্তা</t>
  </si>
  <si>
    <t>মোছা: আনু বেগম</t>
  </si>
  <si>
    <t>মোছা: সায়রা বেগম</t>
  </si>
  <si>
    <t>মো: মামুনুর রশিদ</t>
  </si>
  <si>
    <t>মোঃ মশিউর রহমান</t>
  </si>
  <si>
    <t>মোছাঃ ওবায়দা বেগম</t>
  </si>
  <si>
    <t>মোঃ আব্দুল গফ্ফার</t>
  </si>
  <si>
    <t>মোছাঃ মর্জিনা বেগম</t>
  </si>
  <si>
    <t>মইজ বিবি</t>
  </si>
  <si>
    <t>অছির উদ্দিন</t>
  </si>
  <si>
    <t>মোঃ আব্দুল্লাহ আল-মতিন</t>
  </si>
  <si>
    <t>মোছাঃ হাফিজা খাতুন</t>
  </si>
  <si>
    <t>মোঃ মনজের আলী</t>
  </si>
  <si>
    <t>মো: আরাফাত আলী</t>
  </si>
  <si>
    <t>মোছা: ফাতেমা বেগম</t>
  </si>
  <si>
    <t>মো: হাচানুল হক</t>
  </si>
  <si>
    <t>মোছাঃ জোসনা বেগম</t>
  </si>
  <si>
    <t>মোছাঃ রোকসানা বেগম</t>
  </si>
  <si>
    <t>মোঃ জিকরুল ইসলাম</t>
  </si>
  <si>
    <t>মোঃ হবিবর রহমান প্রামানিক</t>
  </si>
  <si>
    <t>হাজেরা বেগম</t>
  </si>
  <si>
    <t>জব্বার আলী প্রামানিক</t>
  </si>
  <si>
    <t>মো: শফিকুল ইসলাম</t>
  </si>
  <si>
    <t>মোছ: মহচনা বেগম</t>
  </si>
  <si>
    <t>মো: আব্দুল</t>
  </si>
  <si>
    <t>মো: মমিনুল ইসলাম</t>
  </si>
  <si>
    <t>মোছা: মতিজন নেছা</t>
  </si>
  <si>
    <t>মো: তোজাম্মেল হক</t>
  </si>
  <si>
    <t>মো: জাকারিয়া হোসেন</t>
  </si>
  <si>
    <t>মোছা: জাকিয়া খাতুন</t>
  </si>
  <si>
    <t>মো: জাহাঙ্গির আলম</t>
  </si>
  <si>
    <t>মোঃ জিকরুল হক</t>
  </si>
  <si>
    <t>মোছাঃ জবেদা খাতুন</t>
  </si>
  <si>
    <t>খাসের মামুদ</t>
  </si>
  <si>
    <t>মোঃ মাহাবুব আলম</t>
  </si>
  <si>
    <t>মোছাঃ মেহেরুন নেছা</t>
  </si>
  <si>
    <t>মোঃ আজিজার রহমান</t>
  </si>
  <si>
    <t>বিমল চন্দ্র রায়</t>
  </si>
  <si>
    <t>মেনোকা রানী রায়</t>
  </si>
  <si>
    <t>বিরেন চন্দ্র রায়</t>
  </si>
  <si>
    <t>মোঃ ফারুক হোসেন</t>
  </si>
  <si>
    <t>মোছাঃ আবেদা খাতুন</t>
  </si>
  <si>
    <t>মোঃ মনছুর আলী</t>
  </si>
  <si>
    <t>মোঃ অহিদুল হক</t>
  </si>
  <si>
    <t>মোছাঃ শাহেদা বেগম</t>
  </si>
  <si>
    <t>মোঃ আব্দুল গফুর আলী</t>
  </si>
  <si>
    <t>মোছাঃ শাহিদা বেগম</t>
  </si>
  <si>
    <t>মোছাঃ ফাতেমা বেগম</t>
  </si>
  <si>
    <t>মোঃ শহিদ আলী</t>
  </si>
  <si>
    <t>মোছা: আইরিন খাতুন</t>
  </si>
  <si>
    <t>মোছা: আরেফা বেগম</t>
  </si>
  <si>
    <t>মো: আমিনুল হক</t>
  </si>
  <si>
    <t>মোঃ ইছাহাক আলী</t>
  </si>
  <si>
    <t>কুলজন বেওয়া</t>
  </si>
  <si>
    <t>নজির উদ্দিন</t>
  </si>
  <si>
    <t>মোছা: সুমাইয়া আকতার</t>
  </si>
  <si>
    <t>মোছা: রাহেনা বেগম</t>
  </si>
  <si>
    <t>মো: তমিদুল হক</t>
  </si>
  <si>
    <t>মোঃ সামসুল হক</t>
  </si>
  <si>
    <t>রাজিয়া বেগম</t>
  </si>
  <si>
    <t>আব্দুল্লা</t>
  </si>
  <si>
    <t>মো: মাফুজার রহমান</t>
  </si>
  <si>
    <t>মোছা: মনোয়ারা বেগম</t>
  </si>
  <si>
    <t>মো: আব্দুল হালিম উদ্দিন</t>
  </si>
  <si>
    <t>মোছা: মেহেরুন খাতুন</t>
  </si>
  <si>
    <t>মোছা: মমেনা বেগম</t>
  </si>
  <si>
    <t>মো: মাহাতাব উদ্দিন</t>
  </si>
  <si>
    <t>মোঃ আজাহার আলী</t>
  </si>
  <si>
    <t>মোছাঃ মরিয়ম বেগম</t>
  </si>
  <si>
    <t>সমছের আলী</t>
  </si>
  <si>
    <t>মোছাঃ অমিচা বেগম</t>
  </si>
  <si>
    <t>মোছাঃ নেহার বেগম</t>
  </si>
  <si>
    <t>রহমান আলী</t>
  </si>
  <si>
    <t>মোছাঃ শাহিনা খাতুন</t>
  </si>
  <si>
    <t>মোছাঃ জাহানারা বেগম</t>
  </si>
  <si>
    <t>মোঃ ছামসুল হক</t>
  </si>
  <si>
    <t>মোঃ ছাবেদ আলী</t>
  </si>
  <si>
    <t>ছকিনা বেগম</t>
  </si>
  <si>
    <t>মোঃ আজগার আলী</t>
  </si>
  <si>
    <t>মোঃ জাহানুল ইসলাম</t>
  </si>
  <si>
    <t>মোছাঃ জিন্নাতুন নেছা</t>
  </si>
  <si>
    <t>আলী মদ্দীন</t>
  </si>
  <si>
    <t>মোছাঃ স্বপ্না বেগম</t>
  </si>
  <si>
    <t>মোছাঃ নাজমিন আকতার</t>
  </si>
  <si>
    <t>মোছাঃ নাছিমা</t>
  </si>
  <si>
    <t>মোঃ এছলাম</t>
  </si>
  <si>
    <t>মোছাঃ রুজিফা বেগম</t>
  </si>
  <si>
    <t>মোছাঃ পারুল বেগম</t>
  </si>
  <si>
    <t>মোঃ আলিমদ্দিন</t>
  </si>
  <si>
    <t>মো: ওয়াসিম</t>
  </si>
  <si>
    <t>মোছা: রাজেয়া বেগম</t>
  </si>
  <si>
    <t>মৃত তছলিম উদ্দিন</t>
  </si>
  <si>
    <t>শ্রী গোপেশ চন্দ্র রায়</t>
  </si>
  <si>
    <t>পাতাই বালা</t>
  </si>
  <si>
    <t>বাবু রাম রায়</t>
  </si>
  <si>
    <t>মোঃ মোনায়ারুল ইসলাম</t>
  </si>
  <si>
    <t>মোছাঃ আনজুয়ারা বেগম</t>
  </si>
  <si>
    <t>মোঃ আব্দুল ছাত্তার</t>
  </si>
  <si>
    <t>চকমানিক</t>
  </si>
  <si>
    <t>মোছাঃ শরিফা বেগম</t>
  </si>
  <si>
    <t>মোছাঃ খোদেজা বেগম</t>
  </si>
  <si>
    <t>আজিজার রহমান</t>
  </si>
  <si>
    <t>মোঃ আলম মন্ডল</t>
  </si>
  <si>
    <t>ছকিনা</t>
  </si>
  <si>
    <t>শাটিয়া মন্ডল</t>
  </si>
  <si>
    <t>মোঃ জাহিদুল ইসলাম</t>
  </si>
  <si>
    <t>মোঃ তফিরন নেছা</t>
  </si>
  <si>
    <t>বোরহান উদ্দিন</t>
  </si>
  <si>
    <t>মোঃ দাউদ প্রামানিক</t>
  </si>
  <si>
    <t>মোছাঃ দেলোয়ারা</t>
  </si>
  <si>
    <t>মোঃ হাফিজুল</t>
  </si>
  <si>
    <t>শ্রী যতিন চন্দ্র রায়</t>
  </si>
  <si>
    <t>বাচ্ছাই</t>
  </si>
  <si>
    <t>বীর ভদ্র রায়</t>
  </si>
  <si>
    <t>শ্রী বিশ্বজিৎ বাবু</t>
  </si>
  <si>
    <t>শ্রীমতি রুপালী রাণী</t>
  </si>
  <si>
    <t>শ্রী ধীমান চন্দ্র</t>
  </si>
  <si>
    <t>শ্রী প্রসেনজিৎ চন্দ্র</t>
  </si>
  <si>
    <t>শ্রীমতি রুপালী রানী</t>
  </si>
  <si>
    <t>সন্তোষ চন্দ্র</t>
  </si>
  <si>
    <t>অনিতা রানী</t>
  </si>
  <si>
    <t>যোগেশ চন্দ্র রায়</t>
  </si>
  <si>
    <t>শ্রী পুথুল রানী</t>
  </si>
  <si>
    <t>শ্রী জোসনা রাণী</t>
  </si>
  <si>
    <t>শ্রী হরেন্দ্রনাথ রায়</t>
  </si>
  <si>
    <t>জোতরঘু</t>
  </si>
  <si>
    <t>‌মোছাঃ শিউলি বেগম</t>
  </si>
  <si>
    <t>মোছাঃ ফজিলা বেগম</t>
  </si>
  <si>
    <t>মোঃ লোকমান হোসেন</t>
  </si>
  <si>
    <t>মো: সাজিদ ইসলাম</t>
  </si>
  <si>
    <t>মোছা: সুলতানা বেগম</t>
  </si>
  <si>
    <t>মো: সাইফুল ইসলাম</t>
  </si>
  <si>
    <t>শ্রীমতি ননী বালা ‌</t>
  </si>
  <si>
    <t>প্রমিলা</t>
  </si>
  <si>
    <t>নগেন চন্দ্র রায়</t>
  </si>
  <si>
    <t>মো: রিফাত হোসেন</t>
  </si>
  <si>
    <t>মোছা: হাচিনা বেগম</t>
  </si>
  <si>
    <t>মো: আতিয়ার হোসেন</t>
  </si>
  <si>
    <t>মো: ফেরদৌস বাপ্পী</t>
  </si>
  <si>
    <t>মোছা: লতিফা বেগম</t>
  </si>
  <si>
    <t>মো: মোখলেছুর রহমান</t>
  </si>
  <si>
    <t>শ্রী ভবেশ চন্দ্র রায়</t>
  </si>
  <si>
    <t>মাইছন রানী</t>
  </si>
  <si>
    <t>নাটা রায়</t>
  </si>
  <si>
    <t>মোছাঃ লতিফা বেগম</t>
  </si>
  <si>
    <t>মোঃ আবুল মন্ডল</t>
  </si>
  <si>
    <t>মোঃ আনারুল ইসলাম</t>
  </si>
  <si>
    <t>মোছাঃ আমিনা</t>
  </si>
  <si>
    <t>মোঃ নজির হোসেন</t>
  </si>
  <si>
    <t>মোছাঃ হাচেনা বানু</t>
  </si>
  <si>
    <t>মোছাঃ জুলেখা বেগম</t>
  </si>
  <si>
    <t>হোসেন আলী কবিরাজ</t>
  </si>
  <si>
    <t>মো: মোজাফ্ফর হোসেন</t>
  </si>
  <si>
    <t>মো: ফয়জার রহমান</t>
  </si>
  <si>
    <t>মোঃ মতিয়ার রহমান</t>
  </si>
  <si>
    <t>মোছাঃ মতিজন</t>
  </si>
  <si>
    <t>মোঃ আব্দুল জব্বার</t>
  </si>
  <si>
    <t>শ্রী গনেশ চন্দ্র রায়</t>
  </si>
  <si>
    <t>শ্রীমতি পারুল বালা রায়</t>
  </si>
  <si>
    <t>শ্রী মুকুল চন্দ্র রায়</t>
  </si>
  <si>
    <t>কিসমত ফতেজংপুর</t>
  </si>
  <si>
    <t>মোঃ ছামাদ</t>
  </si>
  <si>
    <t>মইজন</t>
  </si>
  <si>
    <t>রহমদ্দিন</t>
  </si>
  <si>
    <t>ফেরুষাডাঙ্গা</t>
  </si>
  <si>
    <t>মোছা: ইজমু তারা</t>
  </si>
  <si>
    <t>মোছা: ছায়রা বেগম</t>
  </si>
  <si>
    <t>মো: রেয়াজ উদ্দিন</t>
  </si>
  <si>
    <t>শ্রীমতি গননা রানী</t>
  </si>
  <si>
    <t>শ্রীমতি রিনা রানী রায়</t>
  </si>
  <si>
    <t>শ্রী অবিনাশ চন্দ্র রায়</t>
  </si>
  <si>
    <t>মোঃ মছলেম উদ্দীন</t>
  </si>
  <si>
    <t>হাসিমা</t>
  </si>
  <si>
    <t>ফতে মামুদ</t>
  </si>
  <si>
    <t>মোছা: রুপালী</t>
  </si>
  <si>
    <t>মো: জুয়েল আলী</t>
  </si>
  <si>
    <t>শ্রীমতি শান্তনা রানী</t>
  </si>
  <si>
    <t>শ্রীমতি চাম্পা রাণী</t>
  </si>
  <si>
    <t>শ্রী খিতিশ চন্দ্র রায়</t>
  </si>
  <si>
    <t>শ্রী সজিব চন্দ্র</t>
  </si>
  <si>
    <t>শ্রীমতি ধনেশ্বরী</t>
  </si>
  <si>
    <t>শ্রী গোবিন্দ চন্দ্র</t>
  </si>
  <si>
    <t>মো: নাজমুল হক</t>
  </si>
  <si>
    <t>মোছা: বুলবুলি</t>
  </si>
  <si>
    <t>মো: ছালেহীন</t>
  </si>
  <si>
    <t>মোছাঃ জোসনা বেগম</t>
  </si>
  <si>
    <t>মোছাঃ ওমেলা বেগম</t>
  </si>
  <si>
    <t>মোঃ মমতাজ উদ্দীন</t>
  </si>
  <si>
    <t>মোঃ মুকুল ইসলাম</t>
  </si>
  <si>
    <t>আনোয়ারা বেগম</t>
  </si>
  <si>
    <t>আফসার আলী</t>
  </si>
  <si>
    <t>মোছা: ঋতু বর্না</t>
  </si>
  <si>
    <t>মোচা: রোখসানা বেগম</t>
  </si>
  <si>
    <t>মো: মেহেদুল ইসলাম</t>
  </si>
  <si>
    <t>মোঃ আব্দুস সামাদ</t>
  </si>
  <si>
    <t>আন্জুরয়ারা</t>
  </si>
  <si>
    <t>রেয়াজ উদ্দীন</t>
  </si>
  <si>
    <t>শ্রী বিদ্র্যানাথ রায়</t>
  </si>
  <si>
    <t>শ্রীমতি ননী বালা রায়</t>
  </si>
  <si>
    <t>শ্রী দেবেন্দ্র নাথ রায়</t>
  </si>
  <si>
    <t>শ্রীমতি বেরেজা রায়</t>
  </si>
  <si>
    <t>শ্রী অন্নদা চন্দ্র রায়</t>
  </si>
  <si>
    <t>মোঃ নুরইসলাম</t>
  </si>
  <si>
    <t>মোছাঃ নুরজাহান বিবি</t>
  </si>
  <si>
    <t>ইছব আলী</t>
  </si>
  <si>
    <t>মোছাঃ খুশি আরা বেগম</t>
  </si>
  <si>
    <t>মোছাঃ ফেন্সী বেগম</t>
  </si>
  <si>
    <t>মো: সাইফুদ্দীন সিদ্দিকী</t>
  </si>
  <si>
    <t>মোছা: ছায়রা খাতুন</t>
  </si>
  <si>
    <t>মো: সামসুল আলম</t>
  </si>
  <si>
    <t>মোছাঃ আরজিনা বেগম</t>
  </si>
  <si>
    <t>মোছাঃ ফাতেমা খাতুন</t>
  </si>
  <si>
    <t>মোঃ শহীর উদ্দিন</t>
  </si>
  <si>
    <t>মোছা: লিমা খাতুন</t>
  </si>
  <si>
    <t>মোছা: শিউলি বেগম</t>
  </si>
  <si>
    <t>মো: আব্দুল লতিফ</t>
  </si>
  <si>
    <t>মো: রাব্বী হোসেন</t>
  </si>
  <si>
    <t>মোছা: আর্জিনা বেগম</t>
  </si>
  <si>
    <t>মো: আতিকুল ইসলাম</t>
  </si>
  <si>
    <t>মোছা: খাদিজাতুল কোবরা</t>
  </si>
  <si>
    <t>মোছা: আরজিনা বেগম</t>
  </si>
  <si>
    <t>মো: মিজানুর রহমান</t>
  </si>
  <si>
    <t>মোঃ মমিনুল ইসলাম</t>
  </si>
  <si>
    <t>মনোয়ারা বেগম</t>
  </si>
  <si>
    <t>কান্দুরা মামুদ</t>
  </si>
  <si>
    <t>মোছা: রোখছানা খাতুন</t>
  </si>
  <si>
    <t>মোছা: রহিমা বিবি</t>
  </si>
  <si>
    <t>মো: মেরাজ উদ্দিন</t>
  </si>
  <si>
    <t>লালচন হক</t>
  </si>
  <si>
    <t>আছিয়া বেগম</t>
  </si>
  <si>
    <t>মকবুল শাহ</t>
  </si>
  <si>
    <t>মোছাঃ জেসমিন আরা খাতুন</t>
  </si>
  <si>
    <t>মোছাঃ আঞ্জুয়ারা</t>
  </si>
  <si>
    <t>উত্তর ভবানীপুর</t>
  </si>
  <si>
    <t>মোঃ মোশারেফ হোসেন</t>
  </si>
  <si>
    <t>মোছাঃ রোকেয়া খাতুন</t>
  </si>
  <si>
    <t>মোঃ নবার আলী</t>
  </si>
  <si>
    <t>মোঃ ফয়জার আলী</t>
  </si>
  <si>
    <t>ফরিজন নেছা</t>
  </si>
  <si>
    <t>জসমদ্দিন</t>
  </si>
  <si>
    <t>মোঃ রমজান আলী</t>
  </si>
  <si>
    <t>মোছাঃ আরিয়া খাতুন</t>
  </si>
  <si>
    <t>মোঃ আব্দুল হামিদ</t>
  </si>
  <si>
    <t>মোছা: রুবিনা খাতুন</t>
  </si>
  <si>
    <t>মোছা: শোভেজান</t>
  </si>
  <si>
    <t>মো: আফছার আলী</t>
  </si>
  <si>
    <t>মন্ডলপাড়া</t>
  </si>
  <si>
    <t>মোছা: ফাতেমা খাতুন</t>
  </si>
  <si>
    <t>মোছা: মাছুদা বেগম</t>
  </si>
  <si>
    <t>মো: আজিমুল হক</t>
  </si>
  <si>
    <t>মোঃ আব্দুল মজিদ</t>
  </si>
  <si>
    <t>বুনচুকি বেগম</t>
  </si>
  <si>
    <t>তমিজ মোল্লা</t>
  </si>
  <si>
    <t>মোঃ খলিলুর রহমান</t>
  </si>
  <si>
    <t>খাতিমন</t>
  </si>
  <si>
    <t>লালমন শাহ</t>
  </si>
  <si>
    <t>মোছাঃ মাহফিলা বেগম</t>
  </si>
  <si>
    <t>মোছাঃ মহিতন নেছা</t>
  </si>
  <si>
    <t>মোঃ সিদ্দিকুর রহমান</t>
  </si>
  <si>
    <t>মোঃ হাফিজুল রহমান</t>
  </si>
  <si>
    <t>মোছাঃ কৈছ বেগম</t>
  </si>
  <si>
    <t>মোঃ মোজাম্মেল হক</t>
  </si>
  <si>
    <t>মোঃ দেলওয়ার হোসেন</t>
  </si>
  <si>
    <t>তাহেরা বেগম</t>
  </si>
  <si>
    <t>আব্দুল কুদ্দুস</t>
  </si>
  <si>
    <t>মোছাঃ হাছেনা</t>
  </si>
  <si>
    <t>মোঃ আব্দুল সাত্তার</t>
  </si>
  <si>
    <t>মোছা: মন্নুয়ারা বেগম</t>
  </si>
  <si>
    <t>মোছা: তাহেরা খাতুন</t>
  </si>
  <si>
    <t>মো: মন্টু</t>
  </si>
  <si>
    <t>মোছাঃ রোজেয়া বেগম</t>
  </si>
  <si>
    <t>ফুলজান</t>
  </si>
  <si>
    <t>জেহের উদ্দিন</t>
  </si>
  <si>
    <t>মোঃ আব্দুল ছাকি</t>
  </si>
  <si>
    <t>কাকিরী বেগম</t>
  </si>
  <si>
    <t>মনির উদ্দিন</t>
  </si>
  <si>
    <t>মোছা: নুসরাত জাহান মীন</t>
  </si>
  <si>
    <t>মোছা: পারভীন আরা বেগম</t>
  </si>
  <si>
    <t>মো: আ: হালিম</t>
  </si>
  <si>
    <t>মোছাঃ লায়লা বানু</t>
  </si>
  <si>
    <t>মোছাঃ খাতেমুল নেছা</t>
  </si>
  <si>
    <t>তমিজ উদ্দীন</t>
  </si>
  <si>
    <t>মো: আসেদ বাবু</t>
  </si>
  <si>
    <t>মোছা: আফরোজা বেগম</t>
  </si>
  <si>
    <t>মো: আজিজার রহমান</t>
  </si>
  <si>
    <t>মোঃ মসলেম উদ্দীন</t>
  </si>
  <si>
    <t>আয়মেনা খাতুন</t>
  </si>
  <si>
    <t>মোঃ আছামদ্দীন</t>
  </si>
  <si>
    <t>মোঃ মোস্তাকিন হোসেন</t>
  </si>
  <si>
    <t>মোছাঃ রুপালী বেগম</t>
  </si>
  <si>
    <t>মোঃ নজরুল ইসলাম</t>
  </si>
  <si>
    <t>মোঃ মোখলেছুর রহমান</t>
  </si>
  <si>
    <t>মোছাঃ মরিয়ম বেওয়া</t>
  </si>
  <si>
    <t>আয়েজ উদ্দীন</t>
  </si>
  <si>
    <t>মোছাঃ সাবজান খাতুন</t>
  </si>
  <si>
    <t>জাহিরন</t>
  </si>
  <si>
    <t>মোঃ নাইছুর রহমান</t>
  </si>
  <si>
    <t>মোছাঃ অমিচা বেগম</t>
  </si>
  <si>
    <t>আজিজার</t>
  </si>
  <si>
    <t>মো: নাহিদ ইসলাম নুরনবী</t>
  </si>
  <si>
    <t>মোছা: নাজমিন নাহার</t>
  </si>
  <si>
    <t>মো: দেলোয়ার হোসেন</t>
  </si>
  <si>
    <t>মোঃ মজিবর রহমান</t>
  </si>
  <si>
    <t>মোছাঃ মজিরন নেছা</t>
  </si>
  <si>
    <t>জহির উদ্দিন</t>
  </si>
  <si>
    <t>মো: জাহিদ হাসান</t>
  </si>
  <si>
    <t>মোছা: ফরিদা গেম</t>
  </si>
  <si>
    <t>মো: জমির আলী</t>
  </si>
  <si>
    <t>মোঃ মোস্তাকুর রহমান</t>
  </si>
  <si>
    <t>মোঃ জামিনুল ইসলাম</t>
  </si>
  <si>
    <t>মোঃ আব্দুল আজিদ</t>
  </si>
  <si>
    <t>নুরজাহান</t>
  </si>
  <si>
    <t>মফিজ উদ্দিন</t>
  </si>
  <si>
    <t>মোছা: পারভীন আক্তার</t>
  </si>
  <si>
    <t>মোছা: জাহানারা বেগম</t>
  </si>
  <si>
    <t>মো: আজিম উদ্দনি</t>
  </si>
  <si>
    <t>মোছাঃ মাহামুদা বেগম</t>
  </si>
  <si>
    <t>মোছাঃ ছামছুনেহার বেগম</t>
  </si>
  <si>
    <t>মোঃ নজমুল হক</t>
  </si>
  <si>
    <t>মো: সুয়েল ইসলাম</t>
  </si>
  <si>
    <t>মোছা: পারভীন বেগম</t>
  </si>
  <si>
    <t>মো: বেলাল উদ্দিন</t>
  </si>
  <si>
    <t>মিলি</t>
  </si>
  <si>
    <t>মোছা: রেজিনা বেগম</t>
  </si>
  <si>
    <t>মো: শিমুল ইসলাম</t>
  </si>
  <si>
    <t>মো: লোকমান হোসেন</t>
  </si>
  <si>
    <t>মোছা: রনি খাতুন</t>
  </si>
  <si>
    <t>মোছা: গোলেনুর</t>
  </si>
  <si>
    <t>মো: জয়নুল আবেদীন</t>
  </si>
  <si>
    <t>মো: জীবন</t>
  </si>
  <si>
    <t>মোছা: জহুরা বেগম</t>
  </si>
  <si>
    <t>মো: আবেদুল ইসলাম</t>
  </si>
  <si>
    <t>মোঃ মোতাহারুল ইসলাম</t>
  </si>
  <si>
    <t>মোছাঃ হামিজা</t>
  </si>
  <si>
    <t>বাফাজ উদ্দিন</t>
  </si>
  <si>
    <t>মোছাঃ আছিয়া খাতুন</t>
  </si>
  <si>
    <t>মোছাঃ আহেলা বেগম</t>
  </si>
  <si>
    <t>আহম্মদ আলী</t>
  </si>
  <si>
    <t>মোঃ নাজমদ্দিন</t>
  </si>
  <si>
    <t>মো: শামীম আহমেদ</t>
  </si>
  <si>
    <t>মোছা: শাহানা বেগম</t>
  </si>
  <si>
    <t>মো: একরামুল হক</t>
  </si>
  <si>
    <t>খগিন রায়</t>
  </si>
  <si>
    <t>ফেকো রানী</t>
  </si>
  <si>
    <t>দিনা বন্ধু</t>
  </si>
  <si>
    <t>মো: আলিফ</t>
  </si>
  <si>
    <t>মোছা: আহেদা বেগম</t>
  </si>
  <si>
    <t>মো: জয়নাল আবেদীন</t>
  </si>
  <si>
    <t>মো: হাবিবুর রহমান</t>
  </si>
  <si>
    <t>মোছা: হালিমা খাতুন</t>
  </si>
  <si>
    <t>মো: রফিকুল ইসলাম</t>
  </si>
  <si>
    <t>মোঃ হরমুজ আলী</t>
  </si>
  <si>
    <t>সকিনা বিবি</t>
  </si>
  <si>
    <t>সহির মুন্সি</t>
  </si>
  <si>
    <t>মোছাঃ রওশনারা বেগম</t>
  </si>
  <si>
    <t>মোছাঃ ফতেমা</t>
  </si>
  <si>
    <t>মোঃ বাবলী</t>
  </si>
  <si>
    <t>মোছাঃ আনোয়ারা বেগম</t>
  </si>
  <si>
    <t>মোছাঃ বিবিজন বেগম</t>
  </si>
  <si>
    <t>মোঃ আব্দুল করিম শাহ</t>
  </si>
  <si>
    <t>মোঃ মোজাহার হোসেন</t>
  </si>
  <si>
    <t>নেছা খাতুন</t>
  </si>
  <si>
    <t>আমির আলী</t>
  </si>
  <si>
    <t>মোছাঃ শাহাজাদী</t>
  </si>
  <si>
    <t>মোছাঃ হানিফা খাতুন</t>
  </si>
  <si>
    <t>মোঃ সাহেদুল হক</t>
  </si>
  <si>
    <t>মো: ফাহিম রানা</t>
  </si>
  <si>
    <t>মোছা: ফেন্সি বেগম</t>
  </si>
  <si>
    <t>মো: জসিম উদ্দিন সরকার</t>
  </si>
  <si>
    <t>মোছাঃ তাসলিমা বেগম</t>
  </si>
  <si>
    <t>মোছাঃ মহচনা বানু</t>
  </si>
  <si>
    <t>আবু তালেব শাহ</t>
  </si>
  <si>
    <t>মোছা: তুহিন খাতুন</t>
  </si>
  <si>
    <t>মোছা: মহছেনা খাতুন</t>
  </si>
  <si>
    <t>মৃত তালেব উদ্দিন</t>
  </si>
  <si>
    <t>মোঃ হামিদুল ইসলাম</t>
  </si>
  <si>
    <t>মোছাঃ ছফুরা</t>
  </si>
  <si>
    <t>ধনীবুল্লাহ</t>
  </si>
  <si>
    <t>মোছাঃ মরিয়ম আরা বেগম</t>
  </si>
  <si>
    <t>চকোমাই</t>
  </si>
  <si>
    <t>মহিমত আলী</t>
  </si>
  <si>
    <t>মোছা: উম্মে ছালমা</t>
  </si>
  <si>
    <t>মোছা: মোসেলমা বেগম</t>
  </si>
  <si>
    <t>মো: মোকছেদুল হক</t>
  </si>
  <si>
    <t>মো: রুহুল আমিন</t>
  </si>
  <si>
    <t>মোছা: রুবিনা বেগম</t>
  </si>
  <si>
    <t>মো: আনোয়ার হোসেন</t>
  </si>
  <si>
    <t>মোঃ নুর জামাল</t>
  </si>
  <si>
    <t>মোছাঃ নুর নাহার</t>
  </si>
  <si>
    <t>মোঃ মোতালেব</t>
  </si>
  <si>
    <t>মোঃ গোফার আলী</t>
  </si>
  <si>
    <t>জামিরন</t>
  </si>
  <si>
    <t>ভেলসু</t>
  </si>
  <si>
    <t>মোছাঃ তফিয়া বেগম</t>
  </si>
  <si>
    <t>আলেয়া</t>
  </si>
  <si>
    <t>তোবার উদ্দীন</t>
  </si>
  <si>
    <t>সহর বানু</t>
  </si>
  <si>
    <t>মর্জিনা</t>
  </si>
  <si>
    <t>জিকুরুল হক</t>
  </si>
  <si>
    <t>মো: রিপন ইসলাম</t>
  </si>
  <si>
    <t>মোছা: লাভলী খাতুন</t>
  </si>
  <si>
    <t>মো: মনতাজ আলী</t>
  </si>
  <si>
    <t>মোঃ হাপিজুল ইসলাম</t>
  </si>
  <si>
    <t>মোছাঃ হাচিনা বেগম</t>
  </si>
  <si>
    <t>আব্দুল লতিফ</t>
  </si>
  <si>
    <t>শ্রী দুলাল</t>
  </si>
  <si>
    <t>কৌসলা রানী</t>
  </si>
  <si>
    <t>জগিন্দ্র নাথ রায়</t>
  </si>
  <si>
    <t>মোছাঃ আনোয়ারা বেগম</t>
  </si>
  <si>
    <t>মোছাঃ মছিরন বেগম</t>
  </si>
  <si>
    <t>তছির উদ্দিন</t>
  </si>
  <si>
    <t>মোছাঃ লিজা</t>
  </si>
  <si>
    <t>মোছাঃ বিলকিস বেগম</t>
  </si>
  <si>
    <t>মোঃ ময়নুল হক</t>
  </si>
  <si>
    <t>মোছা: খাদিজা</t>
  </si>
  <si>
    <t>মোছা: তহমিনা বেগম</t>
  </si>
  <si>
    <t>মো: তাজির হক</t>
  </si>
  <si>
    <t>মোঃ জাহিদুল ইসলাম</t>
  </si>
  <si>
    <t>মোছাঃ জাহেদা খাতুন</t>
  </si>
  <si>
    <t>মোঃ নেজামদ্দিন</t>
  </si>
  <si>
    <t>জারিল সুলতানা জ্যোতি</t>
  </si>
  <si>
    <t>মোরশেদা বেগম</t>
  </si>
  <si>
    <t>মোঃ জাহাঙ্গীর আলম</t>
  </si>
  <si>
    <t>মোছাঃ হোসনেয়ারা</t>
  </si>
  <si>
    <t>মজিবর রহমান</t>
  </si>
  <si>
    <t>মোছা: রুমি বেগম</t>
  </si>
  <si>
    <t>মোছা: রুপালী বেগম</t>
  </si>
  <si>
    <t>মো: আমিনুল ইসলাম</t>
  </si>
  <si>
    <t>মো: আব্দুল বারী</t>
  </si>
  <si>
    <t>মোছা: মোতাহারা বেগম</t>
  </si>
  <si>
    <t>মো: ওরাদুল ইসলাম</t>
  </si>
  <si>
    <t>মো: রাকিবুল হাসান</t>
  </si>
  <si>
    <t>ছাবিয়া</t>
  </si>
  <si>
    <t>মো: মুসা</t>
  </si>
  <si>
    <t>মোছা: খাসিরিন নাহার</t>
  </si>
  <si>
    <t>মোছা: রশিদা বেগম</t>
  </si>
  <si>
    <t>মো: খায়রুল ইসলাম</t>
  </si>
  <si>
    <t>মোছাঃ আকিজা বেগম</t>
  </si>
  <si>
    <t>মোঃ আইয়ুব আলী</t>
  </si>
  <si>
    <t>মোছাঃ মজিরন বেগম</t>
  </si>
  <si>
    <t>মোছাঃ শহিমা বেগম</t>
  </si>
  <si>
    <t>মনসুর আলী</t>
  </si>
  <si>
    <t>মো: ফেরদৌস আলী</t>
  </si>
  <si>
    <t>মোছা: ফেরদৌসী বেগম</t>
  </si>
  <si>
    <t>মো: মাহাবুব হোসেন</t>
  </si>
  <si>
    <t>শ্রী কৃষ্ণ বিশ্বাস</t>
  </si>
  <si>
    <t>শ্রীমতি সমবালা দেবী</t>
  </si>
  <si>
    <t>কিনু রাম বিশ্বাস</t>
  </si>
  <si>
    <t>মোছা: শরিফা বানু</t>
  </si>
  <si>
    <t>মোছা: আছমা বেগম</t>
  </si>
  <si>
    <t>মো: মজমুল হক</t>
  </si>
  <si>
    <t>মোছাঃ লাকী আক্তার</t>
  </si>
  <si>
    <t>মোছাঃ সামসুর নেহার</t>
  </si>
  <si>
    <t>মোঃ নাজমুল হক</t>
  </si>
  <si>
    <t>মোছাঃ নুর নেহার</t>
  </si>
  <si>
    <t>মোছাঃ ওয়াহেদা বেগম</t>
  </si>
  <si>
    <t>মোঃ নুরুল ইসলাম</t>
  </si>
  <si>
    <t>রেখা রানী</t>
  </si>
  <si>
    <t>পাতানী</t>
  </si>
  <si>
    <t>হারিদাস চন্দ্র</t>
  </si>
  <si>
    <t>মোঃ মশিউর রহমান</t>
  </si>
  <si>
    <t>মোছাঃ বুলবুলি খাতুন</t>
  </si>
  <si>
    <t>মোঃ আবতাব উদ্দিন</t>
  </si>
  <si>
    <t>মোঃ মহসীন আলী</t>
  </si>
  <si>
    <t>মোছাঃ মহচনা বেগম</t>
  </si>
  <si>
    <t>চটকু মোহাম্মদ</t>
  </si>
  <si>
    <t>মোছাঃ খতেজা বেগম</t>
  </si>
  <si>
    <t>মোছাঃ আজফুন নেছা</t>
  </si>
  <si>
    <t>আকবর আলী</t>
  </si>
  <si>
    <t>মোঃ এনামুল হক</t>
  </si>
  <si>
    <t>মোছাঃ আয়শা বেগম</t>
  </si>
  <si>
    <t>মছির উদ্দীন</t>
  </si>
  <si>
    <t>মো: নাফিদুল হক</t>
  </si>
  <si>
    <t>মোঃ জাভেদ আলী</t>
  </si>
  <si>
    <t>মোছাঃ জমিলা খাতুন</t>
  </si>
  <si>
    <t>মোঃ হুসেন আলী</t>
  </si>
  <si>
    <t>মোছাঃ আফরোজা বেগম</t>
  </si>
  <si>
    <t>মোছাঃ খতেজা বেগম</t>
  </si>
  <si>
    <t>মোঃ আমজাদ হোসেন</t>
  </si>
  <si>
    <t>মোঃ মিজানুর রহমান</t>
  </si>
  <si>
    <t>মোছাঃ মিনা আরা</t>
  </si>
  <si>
    <t>মোঃ দুলাল হোসেন</t>
  </si>
  <si>
    <t>মোঃ ফিরোজুল হক</t>
  </si>
  <si>
    <t>মোছাঃ ফিরোজা খাতুন</t>
  </si>
  <si>
    <t>মোঃ আবুল হোসেন</t>
  </si>
  <si>
    <t>মোছাঃ উম্মে কুলছুম</t>
  </si>
  <si>
    <t>মোঃ এমদাদুল হক</t>
  </si>
  <si>
    <t>মো: ওমর ফারুক</t>
  </si>
  <si>
    <t>মোছা: রায়হান বানু</t>
  </si>
  <si>
    <t>মো: হযরতআলী</t>
  </si>
  <si>
    <t>মো: আশফাকুর রহমান</t>
  </si>
  <si>
    <t>মো: ময়নত আলী</t>
  </si>
  <si>
    <t>মো: হানিফা</t>
  </si>
  <si>
    <t>মোছা: ফেরোজা বেগম</t>
  </si>
  <si>
    <t>মোছা: রহিমা খাতুন কুহিলি</t>
  </si>
  <si>
    <t>মোছা: হাচনা বানু</t>
  </si>
  <si>
    <t>মো: ইয়াহিয়া</t>
  </si>
  <si>
    <t>মোছাঃ পারভীন বেগম</t>
  </si>
  <si>
    <t>আঞ্জুয়ারা</t>
  </si>
  <si>
    <t>মোঃ নছির আলী</t>
  </si>
  <si>
    <t>মো: তারিকুল ইসলাম</t>
  </si>
  <si>
    <t>মোছা: পারুল বেগম</t>
  </si>
  <si>
    <t>মোঃ ছাইফুল ইসলাম</t>
  </si>
  <si>
    <t>মোছাঃ শাহিদা বানু</t>
  </si>
  <si>
    <t>মোঃ শামসুল হক</t>
  </si>
  <si>
    <t>মোছাঃ অজিফা বেগম</t>
  </si>
  <si>
    <t>মোঃ হাবলু</t>
  </si>
  <si>
    <t>মোছাঃ বিউটি আক্তার</t>
  </si>
  <si>
    <t>মোছাঃ ছালমা বেগম</t>
  </si>
  <si>
    <t>মোঃ আবুল কালাম</t>
  </si>
  <si>
    <t>মোছা: আছিয়া খাতুন</t>
  </si>
  <si>
    <t>মৃত তফি</t>
  </si>
  <si>
    <t>মৃত এছাবদ্দিন</t>
  </si>
  <si>
    <t>মোছাঃ রশিদা বেগম</t>
  </si>
  <si>
    <t>মোছাঃ ফতন বিবি</t>
  </si>
  <si>
    <t>ওসমান গনী</t>
  </si>
  <si>
    <t>মোঃ মুক্তা হোসেন</t>
  </si>
  <si>
    <t>মোছাঃ মাসুদা বেগম</t>
  </si>
  <si>
    <t>মোঃ জমির উদ্দীন</t>
  </si>
  <si>
    <t>মোছাঃ শাবরীনা ইয়াছমিন</t>
  </si>
  <si>
    <t>মোঃ শফিউল আলম</t>
  </si>
  <si>
    <t>মোছা: রাশেদা বেগম</t>
  </si>
  <si>
    <t>মোছা: সাদেকা বানু</t>
  </si>
  <si>
    <t>মো: এরশাদুল হক</t>
  </si>
  <si>
    <t>চকগোবিন্দ</t>
  </si>
  <si>
    <t>মোঃ শফিকুল ইসলাম</t>
  </si>
  <si>
    <t>মোছাঃ জমিলা বেগম</t>
  </si>
  <si>
    <t>জমির উদ্দীন</t>
  </si>
  <si>
    <t>মোছাঃ আঞ্জুয়ারা</t>
  </si>
  <si>
    <t>মোছাঃ মেহের নেগার</t>
  </si>
  <si>
    <t>মোঃ আকতার</t>
  </si>
  <si>
    <t>মোছাঃ রোকেয়া বেগম</t>
  </si>
  <si>
    <t>হালিমা</t>
  </si>
  <si>
    <t>মোহাম্মদ আলী</t>
  </si>
  <si>
    <t>মোছাঃ কুলছুম বেগম</t>
  </si>
  <si>
    <t>জফুরন</t>
  </si>
  <si>
    <t>মোঃ ইউসুফ আলী</t>
  </si>
  <si>
    <t>মোঃ শামসুল হক</t>
  </si>
  <si>
    <t>ইমন সরকার মিজান</t>
  </si>
  <si>
    <t>মোছা: গোলাপী বেগম</t>
  </si>
  <si>
    <t>মো: মোকলেছুর রহমান</t>
  </si>
  <si>
    <t>মোঃ আফজাল হোসেন</t>
  </si>
  <si>
    <t>মোছাঃ জিন্নাতুন</t>
  </si>
  <si>
    <t>এছলাম</t>
  </si>
  <si>
    <t>নুর মোহাম্মদ</t>
  </si>
  <si>
    <t>মোছা: নুর নাহার বেগম</t>
  </si>
  <si>
    <t>মো: শাহিন হোসেন</t>
  </si>
  <si>
    <t>মোছা: রোকেয়া বেগম</t>
  </si>
  <si>
    <t>মো: আ: জলিল</t>
  </si>
  <si>
    <t>মোঃ বাবলু হোসেন</t>
  </si>
  <si>
    <t>মোছাঃ হাচনা বানু</t>
  </si>
  <si>
    <t>মোঃ আলী</t>
  </si>
  <si>
    <t>আশফি মাহবুব অরিন</t>
  </si>
  <si>
    <t>মোছা: মৌসুমী বেগম</t>
  </si>
  <si>
    <t>মো: আফজাল হোসেন</t>
  </si>
  <si>
    <t>মোছা: নুর নেহার</t>
  </si>
  <si>
    <t>মোছা: রাবেয়া খাতুন</t>
  </si>
  <si>
    <t>মো: সামসুল বারী</t>
  </si>
  <si>
    <t>মোছাঃ জেসমিন আক্তার</t>
  </si>
  <si>
    <t>মোছাঃ রহিমা খাতুন</t>
  </si>
  <si>
    <t>মোঃ আবতাব উদ্দিন</t>
  </si>
  <si>
    <t>মোছাঃ সেতু</t>
  </si>
  <si>
    <t>মোছাঃ হাছনা বেগম</t>
  </si>
  <si>
    <t>মোঃ আশরাফ আলী</t>
  </si>
  <si>
    <t>মোছা: মাহমুদা খাতুন</t>
  </si>
  <si>
    <t>মাহমদ আলী</t>
  </si>
  <si>
    <t>মোছা: ফাহমিদা আফরীন বৃষ্টি</t>
  </si>
  <si>
    <t>মোছা: ফারজান খাতুন রোজী</t>
  </si>
  <si>
    <t>মোছাঃ ফেরেজা বেগম</t>
  </si>
  <si>
    <t>মোছাঃ নুরজাহান</t>
  </si>
  <si>
    <t>মৃতা সৈয়দ আলী</t>
  </si>
  <si>
    <t>মোছাঃ আহেলা বানু</t>
  </si>
  <si>
    <t>ফুলফুলি</t>
  </si>
  <si>
    <t>মজিরত</t>
  </si>
  <si>
    <t>মোঃ খায়রুল ইসলাম</t>
  </si>
  <si>
    <t>করিমন</t>
  </si>
  <si>
    <t>বাছের উদ্দিন</t>
  </si>
  <si>
    <t>মোঃ তফুর আলী</t>
  </si>
  <si>
    <t>জফিরন</t>
  </si>
  <si>
    <t>বাঙ্গরু সর্দার</t>
  </si>
  <si>
    <t>মোঃ একরামুল হক</t>
  </si>
  <si>
    <t>মোছাঃ হাজেরা বেগম</t>
  </si>
  <si>
    <t>আব্দুল জব্বার</t>
  </si>
  <si>
    <t>মো: সোবাহান আলী</t>
  </si>
  <si>
    <t>মো: সহিদুল ইসলাম</t>
  </si>
  <si>
    <t>মোছাঃ বিলকিস বানু</t>
  </si>
  <si>
    <t>মোছাঃ কাছু বেওয়া</t>
  </si>
  <si>
    <t>আব্দুল হকার</t>
  </si>
  <si>
    <t>মোঃ জাহেদুল</t>
  </si>
  <si>
    <t>মোছাঃ জহেদা বেগম</t>
  </si>
  <si>
    <t>মোঃ আব্দুল হক</t>
  </si>
  <si>
    <t>মোছা: ছকিনা বেগম</t>
  </si>
  <si>
    <t>মৃত হাফিজা</t>
  </si>
  <si>
    <t>মৃত সমশের</t>
  </si>
  <si>
    <t>রফিকুল ইসলাম</t>
  </si>
  <si>
    <t>মউজন বিবি</t>
  </si>
  <si>
    <t>ভোলা মামুদ</t>
  </si>
  <si>
    <t>মোঃ রফিকুল ইসলাম</t>
  </si>
  <si>
    <t>আছামদ্দিন</t>
  </si>
  <si>
    <t>মোঃ রায়হান আলী</t>
  </si>
  <si>
    <t>মোছাঃ রাজিয়া খাতুন</t>
  </si>
  <si>
    <t>শ্রী জাদব চন্দ্র রায়</t>
  </si>
  <si>
    <t>শ্রীমতি অলোকা রানী রায়</t>
  </si>
  <si>
    <t>যোগেশ চন্দ্র রায়</t>
  </si>
  <si>
    <t>মো: সাইফুল্যাহ</t>
  </si>
  <si>
    <t>মোছা: জান্নাতুন নেছা</t>
  </si>
  <si>
    <t>মো: নুর ইসলাম</t>
  </si>
  <si>
    <t>মোছা: মারুফা খাতুন</t>
  </si>
  <si>
    <t>মোছা: নেহার বেগম</t>
  </si>
  <si>
    <t>মো: মামুন</t>
  </si>
  <si>
    <t>মোঃ ছাইফুল ইসলাম</t>
  </si>
  <si>
    <t>মোছাঃ ছেরাতুন নেছা</t>
  </si>
  <si>
    <t>মোঃ লালু সরকার</t>
  </si>
  <si>
    <t>মোঃ মমিনুল হক</t>
  </si>
  <si>
    <t>মোছাঃ ছামিনা বেগম</t>
  </si>
  <si>
    <t>মোঃ নুরুজ্জামান ইসলাম</t>
  </si>
  <si>
    <t>নারগিস বেগম</t>
  </si>
  <si>
    <t>মোঃ আব্দুল মান্নান</t>
  </si>
  <si>
    <t>মো: ছাদেকুল ইসলাম</t>
  </si>
  <si>
    <t>মোছা: জমিলা খাতুন</t>
  </si>
  <si>
    <t>মোছাঃ শবেজ বেগম</t>
  </si>
  <si>
    <t>অছদ্দী মন্ডল</t>
  </si>
  <si>
    <t>মোঃ নাল্টু হোসেন</t>
  </si>
  <si>
    <t>মোঃ রোস্তম আলী</t>
  </si>
  <si>
    <t>ফেরুসাডাঙ্গা</t>
  </si>
  <si>
    <t>মোঃ আনারুল শাহ</t>
  </si>
  <si>
    <t>মোছাঃ ফাতেমা খাতুন</t>
  </si>
  <si>
    <t>মোঃ শহির উদ্দিন</t>
  </si>
  <si>
    <t>শ্রী মহাদেব চন্দ্র</t>
  </si>
  <si>
    <t>শ্রী প্রদীপ চন্দ্র</t>
  </si>
  <si>
    <t>মোঃ জয়নাল আবেদীন</t>
  </si>
  <si>
    <t>মোছাঃ জয়তুন নেছা</t>
  </si>
  <si>
    <t>মোঃ আশারাফ আলী</t>
  </si>
  <si>
    <t>মোঃ জমির উদ্দিন</t>
  </si>
  <si>
    <t>মোঃ একরামুল হক</t>
  </si>
  <si>
    <t>মোছা: সিদ্দিকা বানু</t>
  </si>
  <si>
    <t>মো: তফিজ উদ্দিন</t>
  </si>
  <si>
    <t>চকইসব</t>
  </si>
  <si>
    <t>মোছাঃ রাশেদা</t>
  </si>
  <si>
    <t>মোছাঃ জিন্নাতুন নেছা</t>
  </si>
  <si>
    <t>মোফাজ্জল</t>
  </si>
  <si>
    <t>মো: নাহিদ হাসান</t>
  </si>
  <si>
    <t>মোছা: লাকী বেগম</t>
  </si>
  <si>
    <t>মো: হামিদুল হক</t>
  </si>
  <si>
    <t>শ্রীমতি ফুল রানী</t>
  </si>
  <si>
    <t>শ্রীমতি মতিরানী</t>
  </si>
  <si>
    <t>শ্রী খশিফর রায়</t>
  </si>
  <si>
    <t>মোঃ আব্দুল সালাম</t>
  </si>
  <si>
    <t>মোছাঃ জাহানারা</t>
  </si>
  <si>
    <t>সকিনা বেগম</t>
  </si>
  <si>
    <t>মজির উদ্দিন</t>
  </si>
  <si>
    <t>মোঃ মতিউর রহমান</t>
  </si>
  <si>
    <t>নজরুল ইসলাম</t>
  </si>
  <si>
    <t>মোছা: গুল নাহার</t>
  </si>
  <si>
    <t>মো: মমিন উদ্দিন</t>
  </si>
  <si>
    <t>মোছা: জিন্নাহ খাতুন</t>
  </si>
  <si>
    <t>মো: আফতাব উদ্দিন</t>
  </si>
  <si>
    <t>মোছাঃ হাসিদা বেগম</t>
  </si>
  <si>
    <t>মোছাঃ সামসুন নাহার</t>
  </si>
  <si>
    <t>মোঃ মাহাবুব রহমান</t>
  </si>
  <si>
    <t>নীলুফা ইয়াসমিন</t>
  </si>
  <si>
    <t>মোছা: হাছিনা বেগম</t>
  </si>
  <si>
    <t>মহসিন আলী</t>
  </si>
  <si>
    <t>মো: আকিম হোসেন</t>
  </si>
  <si>
    <t>মোছা: আমিনা খাতুন</t>
  </si>
  <si>
    <t>মো: আব্দুল মান্নান</t>
  </si>
  <si>
    <t>মো: বেলাল হোসেন</t>
  </si>
  <si>
    <t>মোছা: হাছনা বানু</t>
  </si>
  <si>
    <t>মোঃ সাখাওয়াত</t>
  </si>
  <si>
    <t>আন্জুয়ারা</t>
  </si>
  <si>
    <t>মোঃ সিরাজুল হক</t>
  </si>
  <si>
    <t>মোছা: নুর জাহান বেগম</t>
  </si>
  <si>
    <t>মো: আ: রহমান</t>
  </si>
  <si>
    <t>মো: রবিউল ইসলাম</t>
  </si>
  <si>
    <t>মো: আবুল হোসেন</t>
  </si>
  <si>
    <t>মিনারা বেগম</t>
  </si>
  <si>
    <t>মর্জিনা খাতুন</t>
  </si>
  <si>
    <t>মোছা: নুরেস্তা বেগম</t>
  </si>
  <si>
    <t>মো: আলী</t>
  </si>
  <si>
    <t>মোঃ সাদ্দাম হোসেন</t>
  </si>
  <si>
    <t>মোছাঃ গোলাপজান বেগম</t>
  </si>
  <si>
    <t>মোঃ সেতাব উদ্দিন</t>
  </si>
  <si>
    <t>ইসরাত জেরিন ইরা</t>
  </si>
  <si>
    <t>মোছা: শাবনাম মোস্তারী</t>
  </si>
  <si>
    <t>মো: ইদ্রিস আলী</t>
  </si>
  <si>
    <t>মোছা: রেবেকা পারভীন</t>
  </si>
  <si>
    <t>মোছা: মাসুদা খাতুন</t>
  </si>
  <si>
    <t>মো: গোলাম রব্বানী</t>
  </si>
  <si>
    <t>মোছা: মনিরা খাতুন</t>
  </si>
  <si>
    <t>মোছা: রজিফা বেগম</t>
  </si>
  <si>
    <t>মো: মোতাহার আলী</t>
  </si>
  <si>
    <t>মোছাঃ আবেদা খাতুন</t>
  </si>
  <si>
    <t>মোঃ আব্দুল জব্বার</t>
  </si>
  <si>
    <t>মোছাঃ জাহানারা বেগম</t>
  </si>
  <si>
    <t>পরিতন নেছা</t>
  </si>
  <si>
    <t>জাফর আলী</t>
  </si>
  <si>
    <t>সীমান্ত বিশ্বাস</t>
  </si>
  <si>
    <t>সবিতা বিশ্বাস</t>
  </si>
  <si>
    <t>সৈত্যেন বিশ্বাস</t>
  </si>
  <si>
    <t>শ্রীমতি যসোদা রানী</t>
  </si>
  <si>
    <t>শ্রীমতি মিনতি রানী</t>
  </si>
  <si>
    <t>শ্রী প্রিয়নাথ চন্দ্র</t>
  </si>
  <si>
    <t>মোঃ অবাইদুল</t>
  </si>
  <si>
    <t>মোছাঃ জাফরান বেওয়া</t>
  </si>
  <si>
    <t>সহর উদ্দিন</t>
  </si>
  <si>
    <t>180.211.213.82</t>
  </si>
  <si>
    <t>শ্রী বাতাসু রায়</t>
  </si>
  <si>
    <t>কাদমনি</t>
  </si>
  <si>
    <t>কালিকান্ত</t>
  </si>
  <si>
    <t>মোছাঃ নাজমা খাতুন</t>
  </si>
  <si>
    <t>মোঃ হবিবার রহমান</t>
  </si>
  <si>
    <t>মো: সূর্য্য রহমান</t>
  </si>
  <si>
    <t>মোছা: ফজিলা বেগম</t>
  </si>
  <si>
    <t>মৃত জালাল উদ্দিন</t>
  </si>
  <si>
    <t>মোঃ জিকরুল হক</t>
  </si>
  <si>
    <t>মোছাঃ জবেদা খাতুন</t>
  </si>
  <si>
    <t>মো: রাশেদুল হক</t>
  </si>
  <si>
    <t>মো: অহিদুল হক</t>
  </si>
  <si>
    <t>শ্রী সাগর চন্দ্র</t>
  </si>
  <si>
    <t>শ্রী চাড়ু রাণী</t>
  </si>
  <si>
    <t>ভোবেষ চন্দ্র</t>
  </si>
  <si>
    <t>মোছাঃ আছমা খাতুন</t>
  </si>
  <si>
    <t>মোঃ কাল্ঠা</t>
  </si>
  <si>
    <t>মোঃ মোস্তাফিজুর রহমান</t>
  </si>
  <si>
    <t>মোছাঃ ফরিদা ইয়াসমিন</t>
  </si>
  <si>
    <t>মোঃ মিজানুর রহমান</t>
  </si>
  <si>
    <t>মো: রিফাত আল ইমাম</t>
  </si>
  <si>
    <t>মোছা: শিল্পী আরা</t>
  </si>
  <si>
    <t>মোছাঃ সালমা খাতুন</t>
  </si>
  <si>
    <t>মোছাঃ আনু বেগম</t>
  </si>
  <si>
    <t>মোঃ শেরাব উদ্দিন</t>
  </si>
  <si>
    <t>মোঃ মোসলেম উদ্দিন</t>
  </si>
  <si>
    <t>মালেকা</t>
  </si>
  <si>
    <t>আব্দুল হালিম</t>
  </si>
  <si>
    <t>মো: রাকিবুল ইসলাম</t>
  </si>
  <si>
    <t>মোছা: হাছিনা বানু</t>
  </si>
  <si>
    <t>মোছা: আখি বেগম</t>
  </si>
  <si>
    <t>মোছা: আঞ্জুয়ারা</t>
  </si>
  <si>
    <t>মো: রশিদুল হক</t>
  </si>
  <si>
    <t>মোছাঃ ফরিজন বেগম</t>
  </si>
  <si>
    <t>বাচ্ছামাই</t>
  </si>
  <si>
    <t>কুলুমদ্দিন</t>
  </si>
  <si>
    <t>মো: আশিকুর রহমান</t>
  </si>
  <si>
    <t>মোছা: আয়শা বেগম</t>
  </si>
  <si>
    <t>মো: মানিক হোসেন</t>
  </si>
  <si>
    <t>মোছা: আরবিনা খাতুন</t>
  </si>
  <si>
    <t>মোছা: ঝরনা বেগম</t>
  </si>
  <si>
    <t>মো: আলমগীর মন্ডল</t>
  </si>
  <si>
    <t>মোছা: আবেদা খাতুন</t>
  </si>
  <si>
    <t>মোছা: মাফুজা বেগম</t>
  </si>
  <si>
    <t>মো: আবেদ আলী</t>
  </si>
  <si>
    <t>মো: আসিফ</t>
  </si>
  <si>
    <t>মোছা: আশেদা বেগম</t>
  </si>
  <si>
    <t>মো: ইব্রাহিম আলী</t>
  </si>
  <si>
    <t>হোসনে আরা</t>
  </si>
  <si>
    <t>সহিদা বেগম</t>
  </si>
  <si>
    <t>মোঃ হোসেন</t>
  </si>
  <si>
    <t>মোছাঃ রোজিনা</t>
  </si>
  <si>
    <t>মোছাঃ আঞ্জুয়ারা বেগম</t>
  </si>
  <si>
    <t>মোঃ রবিউল</t>
  </si>
  <si>
    <t>মোছা: লেবুজা বেগম</t>
  </si>
  <si>
    <t>আকলী</t>
  </si>
  <si>
    <t>নজরুল হক</t>
  </si>
  <si>
    <t>মো: সোহাগ ইসলাম</t>
  </si>
  <si>
    <t>মোছা: শিউলী বেগম</t>
  </si>
  <si>
    <t>মো: আব্দুস সাত্তার</t>
  </si>
  <si>
    <t>মো: সোহেল রানা</t>
  </si>
  <si>
    <t>মোছা: শামসুন নাহার</t>
  </si>
  <si>
    <t>মোঃ আব্দুল হাকিম</t>
  </si>
  <si>
    <t>মোছাঃ আয়শা খাতুন</t>
  </si>
  <si>
    <t>ইয়াছিন</t>
  </si>
  <si>
    <t>খাতিজন</t>
  </si>
  <si>
    <t>মোঃ বাবলু</t>
  </si>
  <si>
    <t>মফিজা</t>
  </si>
  <si>
    <t>বদর উদ্দীন</t>
  </si>
  <si>
    <t>মোছাঃ আনিছা বেগম</t>
  </si>
  <si>
    <t>মোছাঃ মনছুরা বেগম</t>
  </si>
  <si>
    <t>মোঃ আতিবর রহমান</t>
  </si>
  <si>
    <t>মো: ইউনুস আলী</t>
  </si>
  <si>
    <t>মোছা: আজিরন</t>
  </si>
  <si>
    <t>মো: জাবেদ আলী</t>
  </si>
  <si>
    <t>মোছাঃ অলিমা বেগম</t>
  </si>
  <si>
    <t>মাহাতাব উদ্দীন</t>
  </si>
  <si>
    <t>মোছা: মঞ্জুয়ারা বেগম মঞ্জু</t>
  </si>
  <si>
    <t>মো: জহির উদ্দিন</t>
  </si>
  <si>
    <t>মোছাঃ মাছুদা খাতুন</t>
  </si>
  <si>
    <t>জাহানারা বেগম</t>
  </si>
  <si>
    <t>মোঃ জনাব আলী</t>
  </si>
  <si>
    <t>মোছা: ছায়রা বানু</t>
  </si>
  <si>
    <t>মোছা: আছুদা বেগম</t>
  </si>
  <si>
    <t>মোছা: সুমি আরা</t>
  </si>
  <si>
    <t>মোছা: শরিফা বেগম</t>
  </si>
  <si>
    <t>মো: বিসরু</t>
  </si>
  <si>
    <t>মোছাঃ মর্জিনা বেগম</t>
  </si>
  <si>
    <t>মোছাঃ ছালেহা বেগম</t>
  </si>
  <si>
    <t>মোঃ মজিবর রমান</t>
  </si>
  <si>
    <t>মোঃ আব্দুল আলিম</t>
  </si>
  <si>
    <t>মোছাঃ আরজিনা</t>
  </si>
  <si>
    <t>মোঃ আব্দুল মালেক</t>
  </si>
  <si>
    <t>মোঃ শাহিনুর</t>
  </si>
  <si>
    <t>মোছাঃ সইদা</t>
  </si>
  <si>
    <t>মোঃ দোলোয়ার হোসেন</t>
  </si>
  <si>
    <t>মোঃ আব্দুল রহমান</t>
  </si>
  <si>
    <t>মোছাঃ হালিমা বেগম</t>
  </si>
  <si>
    <t>আবু বকর সিদ্দিক</t>
  </si>
  <si>
    <t>মোঃ আব্দুর রাজ্জাক</t>
  </si>
  <si>
    <t>মোছাঃ রশিদা বেগম</t>
  </si>
  <si>
    <t>মোঃ তোফাজ্জল হোসেন</t>
  </si>
  <si>
    <t>শ্রী চন্দন দাস</t>
  </si>
  <si>
    <t>শ্রীমতি গৌরি দাস</t>
  </si>
  <si>
    <t>শ্রী হরসাদু দাস</t>
  </si>
  <si>
    <t>মোছাঃ জান্নাতুন খাতুন</t>
  </si>
  <si>
    <t>মোছাঃ ফাইমা বানু</t>
  </si>
  <si>
    <t>মোঃ খবির উদ্দিন</t>
  </si>
  <si>
    <t>তবেজান নেছা</t>
  </si>
  <si>
    <t>মহির উদ্দিন</t>
  </si>
  <si>
    <t>মোঃ ফারুক হোসাইন</t>
  </si>
  <si>
    <t>মোঃ আবেদ আলী</t>
  </si>
  <si>
    <t>মোছাঃ নূর জাহান বেগম</t>
  </si>
  <si>
    <t>আজিমদ্দিন</t>
  </si>
  <si>
    <t>মোছাঃ আবেদা বেগম</t>
  </si>
  <si>
    <t>জহিরন নেছা</t>
  </si>
  <si>
    <t>মোছাঃ সামসুন নেহার</t>
  </si>
  <si>
    <t>মরিয়ম বেগম</t>
  </si>
  <si>
    <t>সাবাস আলী</t>
  </si>
  <si>
    <t>শ্রী দৌলত</t>
  </si>
  <si>
    <t>লক্ষী</t>
  </si>
  <si>
    <t>রাজকুমার</t>
  </si>
  <si>
    <t>চক মানিক</t>
  </si>
  <si>
    <t>মোছা: সেলিনা বেগম</t>
  </si>
  <si>
    <t>মো: আনারুল ইসলাম</t>
  </si>
  <si>
    <t>মো: মিলন হোসেন</t>
  </si>
  <si>
    <t>মোছা: নিলুফা ইয়াসমিন</t>
  </si>
  <si>
    <t>মো: দুলাল হোসেন</t>
  </si>
  <si>
    <t>মোছাঃ মাফুজা বেগম</t>
  </si>
  <si>
    <t>মোছাঃ নুরনেহার বেগম</t>
  </si>
  <si>
    <t>মোঃ মোজাম্মেল হক</t>
  </si>
  <si>
    <t>জিঠু ফকির</t>
  </si>
  <si>
    <t>মোছাঃ ধলি বেগম</t>
  </si>
  <si>
    <t>মোছাঃ তফি বেগম</t>
  </si>
  <si>
    <t>আছের</t>
  </si>
  <si>
    <t>মোঃ তাইবুল ইসলাম</t>
  </si>
  <si>
    <t>মোছাঃ তহমিনা বেগম</t>
  </si>
  <si>
    <t>মোঃ নজরুল ইসলাম</t>
  </si>
  <si>
    <t>মোছা: আরুফা বেগম</t>
  </si>
  <si>
    <t>আ: ওয়াহেদ</t>
  </si>
  <si>
    <t>মহাদেব সিংহ</t>
  </si>
  <si>
    <t>উষা রানী</t>
  </si>
  <si>
    <t>মনোমোহন সিংহ</t>
  </si>
  <si>
    <t>শ্রী নয়ন চন্দ্র</t>
  </si>
  <si>
    <t>শ্রীমতি কল্পনা</t>
  </si>
  <si>
    <t>শ্রী দীনেশ চন্দ্র</t>
  </si>
  <si>
    <t>জোতররঘু</t>
  </si>
  <si>
    <t>মোঃ জোবায়ের রহমান</t>
  </si>
  <si>
    <t>মোছাঃ সেলিনা পারভীন</t>
  </si>
  <si>
    <t>মোঃ আতাউর রহমান</t>
  </si>
  <si>
    <t>46/374</t>
  </si>
  <si>
    <t>শ্রী ভদ্র</t>
  </si>
  <si>
    <t>গিনি বালা</t>
  </si>
  <si>
    <t>খগেন্দ্র নাথ</t>
  </si>
  <si>
    <t>মোঃ আসিফ শাহারিয়ার</t>
  </si>
  <si>
    <t>মোছাঃ শেফালী বেগম</t>
  </si>
  <si>
    <t>মোঃ ওয়াহিদুল</t>
  </si>
  <si>
    <t>শ্রীমতি রত্না রানী</t>
  </si>
  <si>
    <t>শ্রীমতি ফুলমালা</t>
  </si>
  <si>
    <t>শ্রী কার্তিক চন্দ্র</t>
  </si>
  <si>
    <t>মোঃ আমিনুল ইসলাম</t>
  </si>
  <si>
    <t>মোছাঃ খরকি বেগম‌</t>
  </si>
  <si>
    <t>এছম আলী</t>
  </si>
  <si>
    <t>তানজিনা</t>
  </si>
  <si>
    <t>মোঃ অহির উদ্দিন</t>
  </si>
  <si>
    <t>মোঃ মোস্তফা ফকির</t>
  </si>
  <si>
    <t>মোছাঃ আলিমন নেছা</t>
  </si>
  <si>
    <t>মোঃ ছোহরাব ফকির</t>
  </si>
  <si>
    <t>মোঃ আব্দুল্লাহ আল মারুফ</t>
  </si>
  <si>
    <t>মোছাঃ মাহাফুজা বেগম</t>
  </si>
  <si>
    <t>মোঃ মিঠু</t>
  </si>
  <si>
    <t>মোছাঃ জবেদা বেগম</t>
  </si>
  <si>
    <t>মোছাঃ রহিমা বেগম</t>
  </si>
  <si>
    <t>মোঃ আব্দুস সালাম</t>
  </si>
  <si>
    <t>শ্রী পুলিন দাস</t>
  </si>
  <si>
    <t>ঝলকি</t>
  </si>
  <si>
    <t>বিপিন</t>
  </si>
  <si>
    <t>শেফালী বেগম</t>
  </si>
  <si>
    <t>মউজন</t>
  </si>
  <si>
    <t>মোঃ মিলন</t>
  </si>
  <si>
    <t>মোছাঃ আনজুয়ারা বেগম</t>
  </si>
  <si>
    <t>মোঃ আব্দুল জলিল</t>
  </si>
  <si>
    <t>অনন্ত কুমার রায়</t>
  </si>
  <si>
    <t>মিনা রানী</t>
  </si>
  <si>
    <t>অনাদি চন্দ্র রায়</t>
  </si>
  <si>
    <t>মোঃ শাহরিয়া চৌধুরী</t>
  </si>
  <si>
    <t>মোছাঃ শেলীনা</t>
  </si>
  <si>
    <t>মোঃ তোফাজ্জল</t>
  </si>
  <si>
    <t>মো:আরমান চৌধুরী</t>
  </si>
  <si>
    <t>মোছা: আঞ্জুয়ারা বেগম</t>
  </si>
  <si>
    <t>মো: খলিলুর রহমান</t>
  </si>
  <si>
    <t>মোঃ ফিরোজ হাসান</t>
  </si>
  <si>
    <t>মোছাঃ ঝর্না</t>
  </si>
  <si>
    <t>মোঃ আনোয়ারুল হক</t>
  </si>
  <si>
    <t>মোঃ মেহেরাব আলী</t>
  </si>
  <si>
    <t>মোছাঃ মনিরা বেগম</t>
  </si>
  <si>
    <t>মো: আব্দুর রহিম</t>
  </si>
  <si>
    <t>মোছাঃ মিম আক্তার</t>
  </si>
  <si>
    <t>মোছা: রুপা বেগম</t>
  </si>
  <si>
    <t>মো: আয়নাল শাহ</t>
  </si>
  <si>
    <t>শ্রীমতি গোলাপী রাণী</t>
  </si>
  <si>
    <t>রেনু বালা</t>
  </si>
  <si>
    <t>অনাত চৌধুরী</t>
  </si>
  <si>
    <t>মোছাঃ মরিয়ম বেগম</t>
  </si>
  <si>
    <t>মোছাঃ হোসেন আরা বেগম</t>
  </si>
  <si>
    <t>মো: রাশেদুল ইসলাম</t>
  </si>
  <si>
    <t>মোছাঃ হামিদা বানু</t>
  </si>
  <si>
    <t>মোঃ আব্দুর ছাত্তার</t>
  </si>
  <si>
    <t>মোঃ মতিউর রহমান</t>
  </si>
  <si>
    <t>মোছা: জেসমিন আরা</t>
  </si>
  <si>
    <t>আ: রহমান</t>
  </si>
  <si>
    <t>মোঃ মুরছালিন</t>
  </si>
  <si>
    <t>মোছাঃ তাজমিম আরা</t>
  </si>
  <si>
    <t>মোঃ খলিলুর রহমান</t>
  </si>
  <si>
    <t>মোছাঃ জেলেখা খাতুন</t>
  </si>
  <si>
    <t>খাতির মামুন</t>
  </si>
  <si>
    <t>মোঃ বদিউজ্জামান</t>
  </si>
  <si>
    <t>মোছাঃ রেজিয়া</t>
  </si>
  <si>
    <t>মোঃ খতিব সর্দার</t>
  </si>
  <si>
    <t>লালু সর্দার</t>
  </si>
  <si>
    <t>খতিমন নেছা</t>
  </si>
  <si>
    <t>জোনাপ আলী</t>
  </si>
  <si>
    <t>শ্রীমতি কুসুম বালা</t>
  </si>
  <si>
    <t>নলিতা রাণী</t>
  </si>
  <si>
    <t>জয়চরন</t>
  </si>
  <si>
    <t>গিরি বালা</t>
  </si>
  <si>
    <t>মাইছন</t>
  </si>
  <si>
    <t>নাটারাম রায়</t>
  </si>
  <si>
    <t>মোঃ আবু বক্কর সিদ্দিক</t>
  </si>
  <si>
    <t>মোঃ মুক্তারুল</t>
  </si>
  <si>
    <t>মোছাঃ জাহানারা খাতুন</t>
  </si>
  <si>
    <t>মোছাঃ মনছুরা</t>
  </si>
  <si>
    <t>মো: মুক্তাদির হোসেন</t>
  </si>
  <si>
    <t>মোছা: মরিয়ম</t>
  </si>
  <si>
    <t>মো: মোছাদ্দেক হোসেন শাহ ফকির</t>
  </si>
  <si>
    <t>মোঃ আরিফুল ইসলাম</t>
  </si>
  <si>
    <t>মোছাঃ লতিফা বেগম</t>
  </si>
  <si>
    <t>মোছাঃ ছায়রা খাতুন</t>
  </si>
  <si>
    <t>মোঃ আজিজার রহমান</t>
  </si>
  <si>
    <t>মোছাঃ রাবিয়া খাতুন</t>
  </si>
  <si>
    <t>কচিমদ্দিন</t>
  </si>
  <si>
    <t>মোঃ বাচ্চু মিয়া</t>
  </si>
  <si>
    <t>মোছাঃ বাচ্ছানী বেওয়া</t>
  </si>
  <si>
    <t>সইমদ্দীন কেলসু</t>
  </si>
  <si>
    <t>নুসরাত আক্তার লাবনী</t>
  </si>
  <si>
    <t>দুলু মিয়া</t>
  </si>
  <si>
    <t>মোঃ রেজাউল হক</t>
  </si>
  <si>
    <t>মোছাঃ পর্জিনা বেগম</t>
  </si>
  <si>
    <t>সামশুন নাহার</t>
  </si>
  <si>
    <t>আনজেমা খাতুন</t>
  </si>
  <si>
    <t>নমির উদ্দীন</t>
  </si>
  <si>
    <t>মোছা: রিনা বেগম</t>
  </si>
  <si>
    <t>মো: মাহাবুল ইসলাম</t>
  </si>
  <si>
    <t>মোঃ আব্দুল আজিজ</t>
  </si>
  <si>
    <t>রাবেয়া খাতুন</t>
  </si>
  <si>
    <t>হাসান আলী</t>
  </si>
  <si>
    <t>মোছাঃ সাথী খাতু্ন</t>
  </si>
  <si>
    <t>মোছাঃ সূর্য</t>
  </si>
  <si>
    <t>মোঃ আনোয়ার হোসেন</t>
  </si>
  <si>
    <t>মোছাঃ মন্নুজান বেগম</t>
  </si>
  <si>
    <t>হামিলা বেগম</t>
  </si>
  <si>
    <t>তফির উদ্দিন</t>
  </si>
  <si>
    <t>মোছা: ছাবিনা বেগম</t>
  </si>
  <si>
    <t>মোছা: কহিনুর বেগম</t>
  </si>
  <si>
    <t>মো: ছাবেদ আলী</t>
  </si>
  <si>
    <t>মোঃ আইনুল হক</t>
  </si>
  <si>
    <t>মোঃ হাজেরা বিবি</t>
  </si>
  <si>
    <t>চটকু মামুদ</t>
  </si>
  <si>
    <t>মোঃ রব্বানী সরকার</t>
  </si>
  <si>
    <t>হায়ানুন নেছা</t>
  </si>
  <si>
    <t>মাহাতাফ উদ্দীন</t>
  </si>
  <si>
    <t>মোছাঃ মোছলেমা বেগম</t>
  </si>
  <si>
    <t>মোছাঃ আছিয়া</t>
  </si>
  <si>
    <t>ইসমাইল</t>
  </si>
  <si>
    <t>শ্রী অধির দাস</t>
  </si>
  <si>
    <t>শ্রী ননী বালা</t>
  </si>
  <si>
    <t>শ্রী বিশ্বনাথ দাস</t>
  </si>
  <si>
    <t>মোছাঃ লিলি বেগম</t>
  </si>
  <si>
    <t>মোছাঃ মোজলেকা বেগম</t>
  </si>
  <si>
    <t>মোঃ মন্তাজ আলী</t>
  </si>
  <si>
    <t>ফেরুসাঙ্গা</t>
  </si>
  <si>
    <t>শ্রীমতি রাধা রানী</t>
  </si>
  <si>
    <t>তরু বালা</t>
  </si>
  <si>
    <t>শ্রী সুধীর চন্দ্র রায়</t>
  </si>
  <si>
    <t>মোঃ আজাহার ইসলাম</t>
  </si>
  <si>
    <t>মোহাম্মদ আলী</t>
  </si>
  <si>
    <t>শ্রী বিজয় চন্দ্র রায়</t>
  </si>
  <si>
    <t>বানাশী রায়</t>
  </si>
  <si>
    <t>কুমদ চন্দ্র রায়</t>
  </si>
  <si>
    <t>শ্রী অশ্বিনী রায়</t>
  </si>
  <si>
    <t>শ্রীমতি চারুবালা রায়</t>
  </si>
  <si>
    <t>উপেন্দ্র নাথ</t>
  </si>
  <si>
    <t>মোছাঃ রহিমা বেগম</t>
  </si>
  <si>
    <t>মোঃ লুৎফর রহমান</t>
  </si>
  <si>
    <t>মোছাঃ ধউলী বেগম</t>
  </si>
  <si>
    <t>মফিজুন</t>
  </si>
  <si>
    <t>অছি মামুদ</t>
  </si>
  <si>
    <t>মোছাঃ শফিয়া খাতুন</t>
  </si>
  <si>
    <t>মোছাঃ আলিমন নেছা</t>
  </si>
  <si>
    <t>মোঃ ছোহরাব ফকির</t>
  </si>
  <si>
    <t>মোছাঃ তহুরা বেগম</t>
  </si>
  <si>
    <t>মোছাঃ সুরমা বেগম</t>
  </si>
  <si>
    <t>মৃত তফুর উদ্দিন</t>
  </si>
  <si>
    <t>মোঃ রবিউল ইসলাম</t>
  </si>
  <si>
    <t>বদরুজ্জামান</t>
  </si>
  <si>
    <t>সুরমা</t>
  </si>
  <si>
    <t>জহির উদ্দীন</t>
  </si>
  <si>
    <t>মোঃ মজির উদ্দীন</t>
  </si>
  <si>
    <t>শহরুল্লাহ</t>
  </si>
  <si>
    <t>মোঃ মনিরুজ্জামান</t>
  </si>
  <si>
    <t>মোছাঃ মনোয়ারা বেগম</t>
  </si>
  <si>
    <t>মোছাঃ মোরজিনা বেগম</t>
  </si>
  <si>
    <t>মোঃ আব্দুল্লা শাহ</t>
  </si>
  <si>
    <t>জয়মেনা বেগম</t>
  </si>
  <si>
    <t>বাচ্ছা মাই</t>
  </si>
  <si>
    <t>রফির উদ্দিন</t>
  </si>
  <si>
    <t>মোঃ ইউছুব আলী</t>
  </si>
  <si>
    <t>মোছাঃ জেলেখা</t>
  </si>
  <si>
    <t>শুকুর মামুদ</t>
  </si>
  <si>
    <t>মোঃ আরাফাত হোসেন</t>
  </si>
  <si>
    <t>মোঃ রশিদুল হক</t>
  </si>
  <si>
    <t>বড়হাশিমপুর</t>
  </si>
  <si>
    <t>মোছাঃ সিরাজুম মনিরা</t>
  </si>
  <si>
    <t>মোছাঃ রাহমা খাতুন</t>
  </si>
  <si>
    <t>মোঃ নেজামুল</t>
  </si>
  <si>
    <t>মোছাঃ রেজিয়া</t>
  </si>
  <si>
    <t>জমির উদ্দিন</t>
  </si>
  <si>
    <t>মোঃ আবু তাহের</t>
  </si>
  <si>
    <t>মোছা; তহুরা বেগম</t>
  </si>
  <si>
    <t>মোঃ আব্দুস ছাত্তার</t>
  </si>
  <si>
    <t>বড় হাাশিমপুর</t>
  </si>
  <si>
    <t>মোঃ শাহিন আলী</t>
  </si>
  <si>
    <t>মোছাঃ সামিনা বেগম</t>
  </si>
  <si>
    <t>মোঃ আকতার হোসেন</t>
  </si>
  <si>
    <t>মোছাঃ শাহিনা আক্তার</t>
  </si>
  <si>
    <t>মোছাঃ শরিফা খাতুন</t>
  </si>
  <si>
    <t>মোঃ শাহিদুল ইসলাম</t>
  </si>
  <si>
    <t>মোছাঃ মোস্তারিনা বেগম</t>
  </si>
  <si>
    <t>মোঃ ওবায়দুল হক</t>
  </si>
  <si>
    <t>চন্দনা</t>
  </si>
  <si>
    <t>বিবি ফাতেমা</t>
  </si>
  <si>
    <t>আলী আজগর</t>
  </si>
  <si>
    <t>BOROHASIMPUR</t>
  </si>
  <si>
    <t>মোছা: আক্তারিনা বানু</t>
  </si>
  <si>
    <t>মো: আইয়ুব আলী</t>
  </si>
  <si>
    <t>MONDOLPARA</t>
  </si>
  <si>
    <t>মোছাঃ আমিনা বেগম</t>
  </si>
  <si>
    <t>খতিমন বেওয়া</t>
  </si>
  <si>
    <t>আকের আলী</t>
  </si>
  <si>
    <t>মন্ডলপাড়প</t>
  </si>
  <si>
    <t>মোছাঃ রাজিতা আক্তার মুন</t>
  </si>
  <si>
    <t>মোছাঃ পুতুল</t>
  </si>
  <si>
    <t>মোঃ আঃ রাজ্জাক</t>
  </si>
  <si>
    <t>শ্রীমতি সাবিত্রী রায়</t>
  </si>
  <si>
    <t>বানো রায়</t>
  </si>
  <si>
    <t>শ্রী পবিন চন্দ্র রায়</t>
  </si>
  <si>
    <t>UTTOR POLASHBARI</t>
  </si>
  <si>
    <t>মোঃ ফজলুল হক</t>
  </si>
  <si>
    <t>আমির উদ্দিন</t>
  </si>
  <si>
    <t>মোঃ আলমগীর হোসেন</t>
  </si>
  <si>
    <t>মোছাঃ জবেদা বেগম</t>
  </si>
  <si>
    <t>আলতাফ হোসেন</t>
  </si>
  <si>
    <t>মো: ওমর ফারুক মিজান</t>
  </si>
  <si>
    <t>মোছা: মিনা আক্তার</t>
  </si>
  <si>
    <t>মো: নায়েব আলী</t>
  </si>
  <si>
    <t>বিবিজান</t>
  </si>
  <si>
    <t>খতিবদ্দীন</t>
  </si>
  <si>
    <t>চক গোবিন্দ</t>
  </si>
  <si>
    <t>মোঃ তুহিন ইসলাম মুনমুন</t>
  </si>
  <si>
    <t>ফয়েজ আহমেদ</t>
  </si>
  <si>
    <t>কবিতা রানী</t>
  </si>
  <si>
    <t>পূর্নিমা রানী</t>
  </si>
  <si>
    <t>সুধীর চন্দ্র রায়</t>
  </si>
  <si>
    <t>মোঃ হযরত আলী</t>
  </si>
  <si>
    <t>হাচনা বেওয়া</t>
  </si>
  <si>
    <t>ছলেমান</t>
  </si>
  <si>
    <t>মোঃ আজিজুল</t>
  </si>
  <si>
    <t>মোছাঃ আহেদা</t>
  </si>
  <si>
    <t>নেদেশা</t>
  </si>
  <si>
    <t>মোঃ সাখাওয়াত হোসেন শাহ ফকির</t>
  </si>
  <si>
    <t>মোছাঃ খোদেজা বেগম</t>
  </si>
  <si>
    <t>নজির হোসেন</t>
  </si>
  <si>
    <t>মোঃ আবু তালহা ইব্রাহীম</t>
  </si>
  <si>
    <t>মোছাঃ মনজিলা খাতুন</t>
  </si>
  <si>
    <t>মোঃ নুর ইসলাম</t>
  </si>
  <si>
    <t>মোঃ আ্বব্দুর রাজ্জাক</t>
  </si>
  <si>
    <t>মোছাঃ আয়মেনা</t>
  </si>
  <si>
    <t>মোঃ আব্দুল লতিফ</t>
  </si>
  <si>
    <t>মোঃ শফিকুল ইসলাম</t>
  </si>
  <si>
    <t>সবেজান</t>
  </si>
  <si>
    <t>আজিমুদ্দিন</t>
  </si>
  <si>
    <t>মোছাঃ মোনালিছা বেগম</t>
  </si>
  <si>
    <t>মোছাঃ আবিদা খাতুন</t>
  </si>
  <si>
    <t>মোঃ মহসিন আলী প্রামানিক</t>
  </si>
  <si>
    <t>মোছাঃ শামসুন নেহার</t>
  </si>
  <si>
    <t>মোছাঃ বৃষ্টি খাতুন</t>
  </si>
  <si>
    <t>মনি মাহান্ত</t>
  </si>
  <si>
    <t>ডলি মাহান্ত</t>
  </si>
  <si>
    <t>কালিদাস মাহান্ত</t>
  </si>
  <si>
    <t>মেছা নাসিমা বেগম</t>
  </si>
  <si>
    <t>মোছাঃ আক্তার বানু</t>
  </si>
  <si>
    <t>মোঃ আসাদুল হক</t>
  </si>
  <si>
    <t>মো: রোমান ইসলাম</t>
  </si>
  <si>
    <t>মো: সুরজামাল হক</t>
  </si>
  <si>
    <t>মোঃ ওহেদুল ইসলাম</t>
  </si>
  <si>
    <t>মোছাঃ আহেলা</t>
  </si>
  <si>
    <t>মোঃ জামির উদ্দিন</t>
  </si>
  <si>
    <t>KISMOT FOTAJANGPUR</t>
  </si>
  <si>
    <t>খালেদা বেগম</t>
  </si>
  <si>
    <t>সবেজা বেগম</t>
  </si>
  <si>
    <t>KISSMOT FOTAJANGPUR</t>
  </si>
  <si>
    <t>শ্রী নরেন চন্দ্র বিশ্বাস</t>
  </si>
  <si>
    <t>প্রমোদা রানী</t>
  </si>
  <si>
    <t>ধরনী কান্ত বিশ্বাস</t>
  </si>
  <si>
    <t>JOTROGHU</t>
  </si>
  <si>
    <t>শ্রী গনেশ চন্দ্র বিশ্বাস</t>
  </si>
  <si>
    <t>জ্ঞান বালা</t>
  </si>
  <si>
    <t>বসন্ত চন্দ্র বিশ্বাস</t>
  </si>
  <si>
    <t>নরেন চন্দ্র রায়</t>
  </si>
  <si>
    <t>পাতাই বালা রায়</t>
  </si>
  <si>
    <t>বাবু রাম চন্দ্র রায়</t>
  </si>
  <si>
    <t>UTTORPOLASHBARI</t>
  </si>
  <si>
    <t>মুন্নিয়ারা বেগম</t>
  </si>
  <si>
    <t>আলেফা খাতুন</t>
  </si>
  <si>
    <t>রবিউল</t>
  </si>
  <si>
    <t>KISMOT FATOAJANGPUR</t>
  </si>
  <si>
    <t>কনক চন্দ্র রায়</t>
  </si>
  <si>
    <t>কনিকা বালা</t>
  </si>
  <si>
    <t>আশ্বিনা</t>
  </si>
  <si>
    <t>শায়ক চন্দ্র রায়</t>
  </si>
  <si>
    <t>ছায়া রানী রায়</t>
  </si>
  <si>
    <t>শ্রী সাধন চন্দ্র রায়</t>
  </si>
  <si>
    <t>মোছাঃ বাছিরন</t>
  </si>
  <si>
    <t>মোঃ ফারাজ</t>
  </si>
  <si>
    <t>মোঃ ফজলে রাব্বী</t>
  </si>
  <si>
    <t>রওশনা বেগম</t>
  </si>
  <si>
    <t>মোঃ আশারাফ আলী</t>
  </si>
  <si>
    <t>মোছাঃ রাহেলা বিবি</t>
  </si>
  <si>
    <t>শমসের আলী</t>
  </si>
  <si>
    <t>FARUSHADANGA</t>
  </si>
  <si>
    <t>মোঃ আব্দুল করিম</t>
  </si>
  <si>
    <t>UTTORPOALASHBARI</t>
  </si>
  <si>
    <t>তফিজন নেছা</t>
  </si>
  <si>
    <t>নালুমদ্দীন</t>
  </si>
  <si>
    <t>মো: মুন্না রহমান</t>
  </si>
  <si>
    <t>মোছা: মুন্নি খাতুন</t>
  </si>
  <si>
    <t>মো: মাহাফুজ রহমান</t>
  </si>
  <si>
    <t>GAFTOLI</t>
  </si>
  <si>
    <t>রুবেল চন্দ্র বিশ্বাস</t>
  </si>
  <si>
    <t>বিনোদা রানী বিশ্বাস</t>
  </si>
  <si>
    <t>যতিন্দ্র নাথ বিশ্বাস</t>
  </si>
  <si>
    <t>মোছা: সেলিনা খাতুন</t>
  </si>
  <si>
    <t>মোছা: রশিদা খাতুন</t>
  </si>
  <si>
    <t>মো: আজিজুল হক</t>
  </si>
  <si>
    <t>UTTOR POLASH BARI</t>
  </si>
  <si>
    <t>মোঃ আব্দুল হানিফ</t>
  </si>
  <si>
    <t>মোছাঃ আহেলা বেগম</t>
  </si>
  <si>
    <t>আহম্মদ</t>
  </si>
  <si>
    <t>borohaismpur</t>
  </si>
  <si>
    <t>মোঃ মান্নান আলী</t>
  </si>
  <si>
    <t>খুকি বেগম</t>
  </si>
  <si>
    <t>মহির উদ্দীন ফকির</t>
  </si>
  <si>
    <t>KISMOT FATAJANGPUR</t>
  </si>
  <si>
    <t>মো: রাহাত ইসলাম</t>
  </si>
  <si>
    <t>মোছা: রওশন আরা বেগম</t>
  </si>
  <si>
    <t>মো: আশরাফুল ইসলাম</t>
  </si>
  <si>
    <t>ক্রমিক</t>
  </si>
  <si>
    <t>প্রতিবন্ধী ব্যাক্তিদের নামের তালিকা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</si>
</sst>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5"/>
  <sheetViews>
    <sheetView showGridLines="0" tabSelected="1" workbookViewId="0">
      <selection activeCell="A5" sqref="A5:A465"/>
    </sheetView>
  </sheetViews>
  <sheetFormatPr defaultRowHeight="15"/>
  <cols>
    <col min="1" max="1" width="5.7109375" customWidth="1"/>
    <col min="2" max="2" width="12.5703125" customWidth="1"/>
    <col min="3" max="3" width="18.7109375" customWidth="1"/>
    <col min="4" max="4" width="22.85546875" customWidth="1"/>
    <col min="5" max="5" width="20.85546875" customWidth="1"/>
    <col min="6" max="6" width="27.85546875" customWidth="1"/>
    <col min="7" max="7" width="5.7109375" bestFit="1" customWidth="1"/>
    <col min="8" max="8" width="18.42578125" customWidth="1"/>
    <col min="9" max="9" width="9.28515625" customWidth="1"/>
  </cols>
  <sheetData>
    <row r="1" spans="1:10" ht="23.25">
      <c r="A1" s="1" t="s">
        <v>0</v>
      </c>
    </row>
    <row r="2" spans="1:10">
      <c r="A2" t="s">
        <v>1307</v>
      </c>
    </row>
    <row r="4" spans="1:10" ht="25.5">
      <c r="A4" s="2" t="s">
        <v>1306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/>
    </row>
    <row r="5" spans="1:10">
      <c r="A5" s="4">
        <v>1</v>
      </c>
      <c r="B5" s="4" t="str">
        <f>T("03270011400")</f>
        <v>03270011400</v>
      </c>
      <c r="C5" s="4" t="str">
        <f>T("19572713047128859")</f>
        <v>19572713047128859</v>
      </c>
      <c r="D5" s="4" t="s">
        <v>245</v>
      </c>
      <c r="E5" s="4" t="s">
        <v>246</v>
      </c>
      <c r="F5" s="4" t="s">
        <v>247</v>
      </c>
      <c r="G5" s="4">
        <v>1</v>
      </c>
      <c r="H5" s="4" t="s">
        <v>59</v>
      </c>
      <c r="I5" s="4">
        <v>1890</v>
      </c>
      <c r="J5" s="3"/>
    </row>
    <row r="6" spans="1:10">
      <c r="A6" s="4">
        <v>2</v>
      </c>
      <c r="B6" s="4" t="str">
        <f>T("03270011754")</f>
        <v>03270011754</v>
      </c>
      <c r="C6" s="4" t="str">
        <f>T("19972713047000772")</f>
        <v>19972713047000772</v>
      </c>
      <c r="D6" s="4" t="s">
        <v>377</v>
      </c>
      <c r="E6" s="4" t="s">
        <v>378</v>
      </c>
      <c r="F6" s="4" t="s">
        <v>379</v>
      </c>
      <c r="G6" s="4">
        <v>1</v>
      </c>
      <c r="H6" s="4" t="s">
        <v>380</v>
      </c>
      <c r="I6" s="4">
        <v>1705</v>
      </c>
      <c r="J6" s="3"/>
    </row>
    <row r="7" spans="1:10">
      <c r="A7" s="4">
        <v>3</v>
      </c>
      <c r="B7" s="4" t="str">
        <f>T("03270011756")</f>
        <v>03270011756</v>
      </c>
      <c r="C7" s="4" t="str">
        <f>T("20112713047100487")</f>
        <v>20112713047100487</v>
      </c>
      <c r="D7" s="4" t="s">
        <v>381</v>
      </c>
      <c r="E7" s="4" t="s">
        <v>382</v>
      </c>
      <c r="F7" s="4" t="s">
        <v>383</v>
      </c>
      <c r="G7" s="4">
        <v>1</v>
      </c>
      <c r="H7" s="4" t="s">
        <v>380</v>
      </c>
      <c r="I7" s="4">
        <v>1400</v>
      </c>
      <c r="J7" s="3"/>
    </row>
    <row r="8" spans="1:10">
      <c r="A8" s="4">
        <v>4</v>
      </c>
      <c r="B8" s="4" t="str">
        <f>T("03270011758")</f>
        <v>03270011758</v>
      </c>
      <c r="C8" s="4" t="str">
        <f>T("19552713047123829")</f>
        <v>19552713047123829</v>
      </c>
      <c r="D8" s="4" t="s">
        <v>384</v>
      </c>
      <c r="E8" s="4" t="s">
        <v>385</v>
      </c>
      <c r="F8" s="4" t="s">
        <v>386</v>
      </c>
      <c r="G8" s="4">
        <v>1</v>
      </c>
      <c r="H8" s="4" t="s">
        <v>380</v>
      </c>
      <c r="I8" s="4">
        <v>48</v>
      </c>
      <c r="J8" s="3"/>
    </row>
    <row r="9" spans="1:10">
      <c r="A9" s="4">
        <v>5</v>
      </c>
      <c r="B9" s="4" t="str">
        <f>T("03270011761")</f>
        <v>03270011761</v>
      </c>
      <c r="C9" s="4" t="str">
        <f>T("19642713047124758")</f>
        <v>19642713047124758</v>
      </c>
      <c r="D9" s="4" t="s">
        <v>387</v>
      </c>
      <c r="E9" s="4" t="s">
        <v>388</v>
      </c>
      <c r="F9" s="4" t="s">
        <v>389</v>
      </c>
      <c r="G9" s="4">
        <v>1</v>
      </c>
      <c r="H9" s="4" t="s">
        <v>59</v>
      </c>
      <c r="I9" s="4">
        <v>972</v>
      </c>
      <c r="J9" s="3"/>
    </row>
    <row r="10" spans="1:10">
      <c r="A10" s="4">
        <v>6</v>
      </c>
      <c r="B10" s="4" t="str">
        <f>T("03270011769")</f>
        <v>03270011769</v>
      </c>
      <c r="C10" s="4" t="str">
        <f>T("19792713047124305")</f>
        <v>19792713047124305</v>
      </c>
      <c r="D10" s="4" t="s">
        <v>390</v>
      </c>
      <c r="E10" s="4" t="s">
        <v>391</v>
      </c>
      <c r="F10" s="4" t="s">
        <v>392</v>
      </c>
      <c r="G10" s="4">
        <v>1</v>
      </c>
      <c r="H10" s="4" t="s">
        <v>59</v>
      </c>
      <c r="I10" s="4">
        <v>2286</v>
      </c>
      <c r="J10" s="3"/>
    </row>
    <row r="11" spans="1:10">
      <c r="A11" s="4">
        <v>7</v>
      </c>
      <c r="B11" s="4" t="str">
        <f>T("03270011774")</f>
        <v>03270011774</v>
      </c>
      <c r="C11" s="4" t="str">
        <f>T("19722713047124591")</f>
        <v>19722713047124591</v>
      </c>
      <c r="D11" s="4" t="s">
        <v>393</v>
      </c>
      <c r="E11" s="4" t="s">
        <v>394</v>
      </c>
      <c r="F11" s="4" t="s">
        <v>395</v>
      </c>
      <c r="G11" s="4">
        <v>1</v>
      </c>
      <c r="H11" s="4" t="s">
        <v>59</v>
      </c>
      <c r="I11" s="4">
        <v>2288</v>
      </c>
      <c r="J11" s="3"/>
    </row>
    <row r="12" spans="1:10">
      <c r="A12" s="4">
        <v>8</v>
      </c>
      <c r="B12" s="4" t="str">
        <f>T("03270011776")</f>
        <v>03270011776</v>
      </c>
      <c r="C12" s="4" t="str">
        <f>T("19732713047124289")</f>
        <v>19732713047124289</v>
      </c>
      <c r="D12" s="4" t="s">
        <v>396</v>
      </c>
      <c r="E12" s="4" t="s">
        <v>397</v>
      </c>
      <c r="F12" s="4" t="s">
        <v>398</v>
      </c>
      <c r="G12" s="4">
        <v>1</v>
      </c>
      <c r="H12" s="4" t="s">
        <v>59</v>
      </c>
      <c r="I12" s="4">
        <v>2292</v>
      </c>
      <c r="J12" s="3"/>
    </row>
    <row r="13" spans="1:10">
      <c r="A13" s="4">
        <v>9</v>
      </c>
      <c r="B13" s="4" t="str">
        <f>T("03270011782")</f>
        <v>03270011782</v>
      </c>
      <c r="C13" s="4" t="str">
        <f>T("19752713047124533")</f>
        <v>19752713047124533</v>
      </c>
      <c r="D13" s="4" t="s">
        <v>62</v>
      </c>
      <c r="E13" s="4" t="s">
        <v>399</v>
      </c>
      <c r="F13" s="4" t="s">
        <v>400</v>
      </c>
      <c r="G13" s="4">
        <v>1</v>
      </c>
      <c r="H13" s="4" t="s">
        <v>59</v>
      </c>
      <c r="I13" s="4">
        <v>2293</v>
      </c>
      <c r="J13" s="3"/>
    </row>
    <row r="14" spans="1:10">
      <c r="A14" s="4">
        <v>10</v>
      </c>
      <c r="B14" s="4" t="str">
        <f>T("03270011808")</f>
        <v>03270011808</v>
      </c>
      <c r="C14" s="4" t="str">
        <f>T("19992713047000028")</f>
        <v>19992713047000028</v>
      </c>
      <c r="D14" s="4" t="s">
        <v>401</v>
      </c>
      <c r="E14" s="4" t="s">
        <v>402</v>
      </c>
      <c r="F14" s="4" t="s">
        <v>403</v>
      </c>
      <c r="G14" s="4">
        <v>1</v>
      </c>
      <c r="H14" s="4" t="s">
        <v>380</v>
      </c>
      <c r="I14" s="4">
        <v>1887</v>
      </c>
      <c r="J14" s="3"/>
    </row>
    <row r="15" spans="1:10">
      <c r="A15" s="4">
        <v>11</v>
      </c>
      <c r="B15" s="4" t="str">
        <f>T("03270011810")</f>
        <v>03270011810</v>
      </c>
      <c r="C15" s="4" t="str">
        <f>T("19682713047124043")</f>
        <v>19682713047124043</v>
      </c>
      <c r="D15" s="4" t="s">
        <v>404</v>
      </c>
      <c r="E15" s="4" t="s">
        <v>405</v>
      </c>
      <c r="F15" s="4" t="s">
        <v>406</v>
      </c>
      <c r="G15" s="4">
        <v>1</v>
      </c>
      <c r="H15" s="4" t="s">
        <v>380</v>
      </c>
      <c r="I15" s="4">
        <v>2289</v>
      </c>
      <c r="J15" s="3"/>
    </row>
    <row r="16" spans="1:10">
      <c r="A16" s="4">
        <v>12</v>
      </c>
      <c r="B16" s="4" t="str">
        <f>T("03270011813")</f>
        <v>03270011813</v>
      </c>
      <c r="C16" s="4" t="str">
        <f>T("19542713047123993")</f>
        <v>19542713047123993</v>
      </c>
      <c r="D16" s="4" t="s">
        <v>407</v>
      </c>
      <c r="E16" s="4" t="s">
        <v>408</v>
      </c>
      <c r="F16" s="4" t="s">
        <v>409</v>
      </c>
      <c r="G16" s="4">
        <v>1</v>
      </c>
      <c r="H16" s="4" t="s">
        <v>380</v>
      </c>
      <c r="I16" s="4">
        <v>2291</v>
      </c>
      <c r="J16" s="3"/>
    </row>
    <row r="17" spans="1:10" ht="26.25">
      <c r="A17" s="4">
        <v>13</v>
      </c>
      <c r="B17" s="4" t="str">
        <f>T("03270011814")</f>
        <v>03270011814</v>
      </c>
      <c r="C17" s="4" t="str">
        <f>T("20132713047103383")</f>
        <v>20132713047103383</v>
      </c>
      <c r="D17" s="4" t="s">
        <v>410</v>
      </c>
      <c r="E17" s="4" t="s">
        <v>411</v>
      </c>
      <c r="F17" s="4" t="s">
        <v>412</v>
      </c>
      <c r="G17" s="4">
        <v>1</v>
      </c>
      <c r="H17" s="4" t="s">
        <v>380</v>
      </c>
      <c r="I17" s="4">
        <v>1706</v>
      </c>
      <c r="J17" s="3"/>
    </row>
    <row r="18" spans="1:10">
      <c r="A18" s="4">
        <v>14</v>
      </c>
      <c r="B18" s="4" t="str">
        <f>T("03270011817")</f>
        <v>03270011817</v>
      </c>
      <c r="C18" s="4" t="str">
        <f>T("19742713047123740")</f>
        <v>19742713047123740</v>
      </c>
      <c r="D18" s="4" t="s">
        <v>413</v>
      </c>
      <c r="E18" s="4" t="s">
        <v>414</v>
      </c>
      <c r="F18" s="4" t="s">
        <v>415</v>
      </c>
      <c r="G18" s="4">
        <v>1</v>
      </c>
      <c r="H18" s="4" t="s">
        <v>380</v>
      </c>
      <c r="I18" s="4">
        <v>1889</v>
      </c>
      <c r="J18" s="3"/>
    </row>
    <row r="19" spans="1:10">
      <c r="A19" s="4">
        <v>15</v>
      </c>
      <c r="B19" s="4" t="str">
        <f>T("03270011819")</f>
        <v>03270011819</v>
      </c>
      <c r="C19" s="4" t="str">
        <f>T("19982713047000473")</f>
        <v>19982713047000473</v>
      </c>
      <c r="D19" s="4" t="s">
        <v>416</v>
      </c>
      <c r="E19" s="4" t="s">
        <v>417</v>
      </c>
      <c r="F19" s="4" t="s">
        <v>418</v>
      </c>
      <c r="G19" s="4">
        <v>1</v>
      </c>
      <c r="H19" s="4" t="s">
        <v>380</v>
      </c>
      <c r="I19" s="4">
        <v>974</v>
      </c>
      <c r="J19" s="3"/>
    </row>
    <row r="20" spans="1:10">
      <c r="A20" s="4">
        <v>16</v>
      </c>
      <c r="B20" s="4" t="str">
        <f>T("03270011824")</f>
        <v>03270011824</v>
      </c>
      <c r="C20" s="4" t="str">
        <f>T("19702713047124373")</f>
        <v>19702713047124373</v>
      </c>
      <c r="D20" s="4" t="s">
        <v>419</v>
      </c>
      <c r="E20" s="4" t="s">
        <v>420</v>
      </c>
      <c r="F20" s="4" t="s">
        <v>421</v>
      </c>
      <c r="G20" s="4">
        <v>1</v>
      </c>
      <c r="H20" s="4" t="s">
        <v>59</v>
      </c>
      <c r="I20" s="4">
        <v>2295</v>
      </c>
      <c r="J20" s="3"/>
    </row>
    <row r="21" spans="1:10">
      <c r="A21" s="4">
        <v>17</v>
      </c>
      <c r="B21" s="4" t="str">
        <f>T("03270011825")</f>
        <v>03270011825</v>
      </c>
      <c r="C21" s="4" t="str">
        <f>T("19822713047000001")</f>
        <v>19822713047000001</v>
      </c>
      <c r="D21" s="4" t="s">
        <v>422</v>
      </c>
      <c r="E21" s="4" t="s">
        <v>423</v>
      </c>
      <c r="F21" s="4" t="s">
        <v>424</v>
      </c>
      <c r="G21" s="4">
        <v>1</v>
      </c>
      <c r="H21" s="4" t="s">
        <v>380</v>
      </c>
      <c r="I21" s="4">
        <v>2290</v>
      </c>
      <c r="J21" s="3"/>
    </row>
    <row r="22" spans="1:10">
      <c r="A22" s="4">
        <v>18</v>
      </c>
      <c r="B22" s="4" t="str">
        <f>T("03270011826")</f>
        <v>03270011826</v>
      </c>
      <c r="C22" s="4" t="str">
        <f>T("19892713047124035")</f>
        <v>19892713047124035</v>
      </c>
      <c r="D22" s="4" t="s">
        <v>425</v>
      </c>
      <c r="E22" s="4" t="s">
        <v>426</v>
      </c>
      <c r="F22" s="4" t="s">
        <v>427</v>
      </c>
      <c r="G22" s="4">
        <v>1</v>
      </c>
      <c r="H22" s="4" t="s">
        <v>380</v>
      </c>
      <c r="I22" s="4">
        <v>1888</v>
      </c>
      <c r="J22" s="3"/>
    </row>
    <row r="23" spans="1:10">
      <c r="A23" s="4">
        <v>19</v>
      </c>
      <c r="B23" s="4" t="str">
        <f>T("03270011828")</f>
        <v>03270011828</v>
      </c>
      <c r="C23" s="4" t="str">
        <f>T("19562713047124616")</f>
        <v>19562713047124616</v>
      </c>
      <c r="D23" s="4" t="s">
        <v>428</v>
      </c>
      <c r="E23" s="4" t="s">
        <v>429</v>
      </c>
      <c r="F23" s="4" t="s">
        <v>409</v>
      </c>
      <c r="G23" s="4">
        <v>1</v>
      </c>
      <c r="H23" s="4" t="s">
        <v>59</v>
      </c>
      <c r="I23" s="4">
        <v>42</v>
      </c>
      <c r="J23" s="3"/>
    </row>
    <row r="24" spans="1:10">
      <c r="A24" s="4">
        <v>20</v>
      </c>
      <c r="B24" s="4" t="str">
        <f>T("03270011833")</f>
        <v>03270011833</v>
      </c>
      <c r="C24" s="4" t="str">
        <f>T("20132713047105159")</f>
        <v>20132713047105159</v>
      </c>
      <c r="D24" s="4" t="s">
        <v>433</v>
      </c>
      <c r="E24" s="4" t="s">
        <v>434</v>
      </c>
      <c r="F24" s="4" t="s">
        <v>435</v>
      </c>
      <c r="G24" s="4">
        <v>1</v>
      </c>
      <c r="H24" s="4" t="s">
        <v>380</v>
      </c>
      <c r="I24" s="4">
        <v>2404</v>
      </c>
      <c r="J24" s="3"/>
    </row>
    <row r="25" spans="1:10">
      <c r="A25" s="4">
        <v>21</v>
      </c>
      <c r="B25" s="4" t="str">
        <f>T("03270011834")</f>
        <v>03270011834</v>
      </c>
      <c r="C25" s="4" t="str">
        <f>T("19532713047123687")</f>
        <v>19532713047123687</v>
      </c>
      <c r="D25" s="4" t="s">
        <v>436</v>
      </c>
      <c r="E25" s="4" t="s">
        <v>437</v>
      </c>
      <c r="F25" s="4" t="s">
        <v>438</v>
      </c>
      <c r="G25" s="4">
        <v>1</v>
      </c>
      <c r="H25" s="4" t="s">
        <v>380</v>
      </c>
      <c r="I25" s="4">
        <v>251</v>
      </c>
      <c r="J25" s="3"/>
    </row>
    <row r="26" spans="1:10">
      <c r="A26" s="4">
        <v>22</v>
      </c>
      <c r="B26" s="4" t="str">
        <f>T("03270015736")</f>
        <v>03270015736</v>
      </c>
      <c r="C26" s="4" t="str">
        <f>T("19732713047124130")</f>
        <v>19732713047124130</v>
      </c>
      <c r="D26" s="4" t="s">
        <v>551</v>
      </c>
      <c r="E26" s="4" t="s">
        <v>552</v>
      </c>
      <c r="F26" s="4" t="s">
        <v>553</v>
      </c>
      <c r="G26" s="4">
        <v>1</v>
      </c>
      <c r="H26" s="4" t="s">
        <v>59</v>
      </c>
      <c r="I26" s="4">
        <v>1704</v>
      </c>
      <c r="J26" s="3"/>
    </row>
    <row r="27" spans="1:10">
      <c r="A27" s="4">
        <v>23</v>
      </c>
      <c r="B27" s="4" t="str">
        <f>T("03270040221")</f>
        <v>03270040221</v>
      </c>
      <c r="C27" s="4" t="str">
        <f>T("20152713047106149")</f>
        <v>20152713047106149</v>
      </c>
      <c r="D27" s="4" t="s">
        <v>1051</v>
      </c>
      <c r="E27" s="4" t="s">
        <v>1052</v>
      </c>
      <c r="F27" s="4" t="s">
        <v>481</v>
      </c>
      <c r="G27" s="4">
        <v>1</v>
      </c>
      <c r="H27" s="4" t="s">
        <v>380</v>
      </c>
      <c r="I27" s="4">
        <v>3801</v>
      </c>
      <c r="J27" s="3"/>
    </row>
    <row r="28" spans="1:10">
      <c r="A28" s="4">
        <v>24</v>
      </c>
      <c r="B28" s="4" t="str">
        <f>T("03270040890")</f>
        <v>03270040890</v>
      </c>
      <c r="C28" s="4" t="str">
        <f>T("19712713047124581")</f>
        <v>19712713047124581</v>
      </c>
      <c r="D28" s="4" t="s">
        <v>610</v>
      </c>
      <c r="E28" s="4" t="s">
        <v>1077</v>
      </c>
      <c r="F28" s="4" t="s">
        <v>949</v>
      </c>
      <c r="G28" s="4">
        <v>1</v>
      </c>
      <c r="H28" s="4" t="s">
        <v>59</v>
      </c>
      <c r="I28" s="4">
        <v>3811</v>
      </c>
      <c r="J28" s="3"/>
    </row>
    <row r="29" spans="1:10">
      <c r="A29" s="4">
        <v>25</v>
      </c>
      <c r="B29" s="4" t="str">
        <f>T("03270047224")</f>
        <v>03270047224</v>
      </c>
      <c r="C29" s="4" t="str">
        <f>T("20052713047000830")</f>
        <v>20052713047000830</v>
      </c>
      <c r="D29" s="4" t="s">
        <v>1183</v>
      </c>
      <c r="E29" s="4" t="s">
        <v>549</v>
      </c>
      <c r="F29" s="4" t="s">
        <v>1184</v>
      </c>
      <c r="G29" s="4">
        <v>1</v>
      </c>
      <c r="H29" s="4" t="s">
        <v>1185</v>
      </c>
      <c r="I29" s="4">
        <v>4141</v>
      </c>
      <c r="J29" s="3"/>
    </row>
    <row r="30" spans="1:10">
      <c r="A30" s="4">
        <v>26</v>
      </c>
      <c r="B30" s="4" t="str">
        <f>T("03270047225")</f>
        <v>03270047225</v>
      </c>
      <c r="C30" s="4" t="str">
        <f>T("19582713047000768")</f>
        <v>19582713047000768</v>
      </c>
      <c r="D30" s="4" t="s">
        <v>1186</v>
      </c>
      <c r="E30" s="4" t="s">
        <v>1187</v>
      </c>
      <c r="F30" s="4" t="s">
        <v>1188</v>
      </c>
      <c r="G30" s="4">
        <v>1</v>
      </c>
      <c r="H30" s="4" t="s">
        <v>1189</v>
      </c>
      <c r="I30" s="4">
        <v>4142</v>
      </c>
      <c r="J30" s="3"/>
    </row>
    <row r="31" spans="1:10">
      <c r="A31" s="4">
        <v>27</v>
      </c>
      <c r="B31" s="4" t="str">
        <f>T("03270011831")</f>
        <v>03270011831</v>
      </c>
      <c r="C31" s="4" t="str">
        <f>T("19842713047123929")</f>
        <v>19842713047123929</v>
      </c>
      <c r="D31" s="4" t="s">
        <v>430</v>
      </c>
      <c r="E31" s="4" t="s">
        <v>431</v>
      </c>
      <c r="F31" s="4" t="s">
        <v>432</v>
      </c>
      <c r="G31" s="4">
        <v>2</v>
      </c>
      <c r="H31" s="4" t="s">
        <v>380</v>
      </c>
      <c r="I31" s="4">
        <v>2294</v>
      </c>
      <c r="J31" s="3"/>
    </row>
    <row r="32" spans="1:10">
      <c r="A32" s="4">
        <v>28</v>
      </c>
      <c r="B32" s="4" t="str">
        <f>T("03270013807")</f>
        <v>03270013807</v>
      </c>
      <c r="C32" s="4" t="str">
        <f>T("19982713047005138")</f>
        <v>19982713047005138</v>
      </c>
      <c r="D32" s="4" t="s">
        <v>447</v>
      </c>
      <c r="E32" s="4" t="s">
        <v>448</v>
      </c>
      <c r="F32" s="4" t="s">
        <v>449</v>
      </c>
      <c r="G32" s="4">
        <v>2</v>
      </c>
      <c r="H32" s="4" t="s">
        <v>59</v>
      </c>
      <c r="I32" s="4">
        <v>976</v>
      </c>
      <c r="J32" s="3"/>
    </row>
    <row r="33" spans="1:10">
      <c r="A33" s="4">
        <v>29</v>
      </c>
      <c r="B33" s="4" t="str">
        <f>T("03270015674")</f>
        <v>03270015674</v>
      </c>
      <c r="C33" s="4" t="str">
        <f>T("20052713047004795")</f>
        <v>20052713047004795</v>
      </c>
      <c r="D33" s="4" t="s">
        <v>482</v>
      </c>
      <c r="E33" s="4" t="s">
        <v>483</v>
      </c>
      <c r="F33" s="4" t="s">
        <v>484</v>
      </c>
      <c r="G33" s="4">
        <v>2</v>
      </c>
      <c r="H33" s="4" t="s">
        <v>59</v>
      </c>
      <c r="I33" s="4">
        <v>2300</v>
      </c>
      <c r="J33" s="3"/>
    </row>
    <row r="34" spans="1:10">
      <c r="A34" s="4">
        <v>30</v>
      </c>
      <c r="B34" s="4" t="str">
        <f>T("03270015675")</f>
        <v>03270015675</v>
      </c>
      <c r="C34" s="4" t="str">
        <f>T("19372713047126022")</f>
        <v>19372713047126022</v>
      </c>
      <c r="D34" s="4" t="s">
        <v>485</v>
      </c>
      <c r="E34" s="4" t="s">
        <v>486</v>
      </c>
      <c r="F34" s="4" t="s">
        <v>487</v>
      </c>
      <c r="G34" s="4">
        <v>2</v>
      </c>
      <c r="H34" s="4" t="s">
        <v>59</v>
      </c>
      <c r="I34" s="4">
        <v>2303</v>
      </c>
      <c r="J34" s="3"/>
    </row>
    <row r="35" spans="1:10">
      <c r="A35" s="4">
        <v>31</v>
      </c>
      <c r="B35" s="4" t="str">
        <f>T("03270015737")</f>
        <v>03270015737</v>
      </c>
      <c r="C35" s="4" t="str">
        <f>T("5554212703")</f>
        <v>5554212703</v>
      </c>
      <c r="D35" s="4" t="s">
        <v>554</v>
      </c>
      <c r="E35" s="4" t="s">
        <v>555</v>
      </c>
      <c r="F35" s="4" t="s">
        <v>556</v>
      </c>
      <c r="G35" s="4">
        <v>2</v>
      </c>
      <c r="H35" s="4" t="s">
        <v>59</v>
      </c>
      <c r="I35" s="4">
        <v>375</v>
      </c>
      <c r="J35" s="3"/>
    </row>
    <row r="36" spans="1:10">
      <c r="A36" s="4">
        <v>32</v>
      </c>
      <c r="B36" s="4" t="str">
        <f>T("03270016120")</f>
        <v>03270016120</v>
      </c>
      <c r="C36" s="4" t="str">
        <f>T("20042713047006258")</f>
        <v>20042713047006258</v>
      </c>
      <c r="D36" s="4" t="s">
        <v>655</v>
      </c>
      <c r="E36" s="4" t="s">
        <v>656</v>
      </c>
      <c r="F36" s="4" t="s">
        <v>657</v>
      </c>
      <c r="G36" s="4">
        <v>2</v>
      </c>
      <c r="H36" s="4" t="s">
        <v>658</v>
      </c>
      <c r="I36" s="4">
        <v>741</v>
      </c>
      <c r="J36" s="3"/>
    </row>
    <row r="37" spans="1:10">
      <c r="A37" s="4">
        <v>33</v>
      </c>
      <c r="B37" s="4" t="str">
        <f>T("03270016122")</f>
        <v>03270016122</v>
      </c>
      <c r="C37" s="4" t="str">
        <f>T("5095324983")</f>
        <v>5095324983</v>
      </c>
      <c r="D37" s="4" t="s">
        <v>659</v>
      </c>
      <c r="E37" s="4" t="s">
        <v>660</v>
      </c>
      <c r="F37" s="4" t="s">
        <v>661</v>
      </c>
      <c r="G37" s="4">
        <v>2</v>
      </c>
      <c r="H37" s="4" t="s">
        <v>59</v>
      </c>
      <c r="I37" s="4">
        <v>3340</v>
      </c>
      <c r="J37" s="3"/>
    </row>
    <row r="38" spans="1:10">
      <c r="A38" s="4">
        <v>34</v>
      </c>
      <c r="B38" s="4" t="str">
        <f>T("03270016124")</f>
        <v>03270016124</v>
      </c>
      <c r="C38" s="4" t="str">
        <f>T("19792713047125520")</f>
        <v>19792713047125520</v>
      </c>
      <c r="D38" s="4" t="s">
        <v>662</v>
      </c>
      <c r="E38" s="4" t="s">
        <v>663</v>
      </c>
      <c r="F38" s="4" t="s">
        <v>664</v>
      </c>
      <c r="G38" s="4">
        <v>2</v>
      </c>
      <c r="H38" s="4" t="s">
        <v>658</v>
      </c>
      <c r="I38" s="4">
        <v>591</v>
      </c>
      <c r="J38" s="3"/>
    </row>
    <row r="39" spans="1:10">
      <c r="A39" s="4">
        <v>35</v>
      </c>
      <c r="B39" s="4" t="str">
        <f>T("03270016126")</f>
        <v>03270016126</v>
      </c>
      <c r="C39" s="4" t="str">
        <f>T("19712713047124663")</f>
        <v>19712713047124663</v>
      </c>
      <c r="D39" s="4" t="s">
        <v>665</v>
      </c>
      <c r="E39" s="4" t="s">
        <v>666</v>
      </c>
      <c r="F39" s="4" t="s">
        <v>667</v>
      </c>
      <c r="G39" s="4">
        <v>2</v>
      </c>
      <c r="H39" s="4" t="s">
        <v>59</v>
      </c>
      <c r="I39" s="4">
        <v>1708</v>
      </c>
      <c r="J39" s="3"/>
    </row>
    <row r="40" spans="1:10">
      <c r="A40" s="4">
        <v>36</v>
      </c>
      <c r="B40" s="4" t="str">
        <f>T("03270016128")</f>
        <v>03270016128</v>
      </c>
      <c r="C40" s="4" t="str">
        <f>T("19752713047126560")</f>
        <v>19752713047126560</v>
      </c>
      <c r="D40" s="4" t="s">
        <v>668</v>
      </c>
      <c r="E40" s="4" t="s">
        <v>669</v>
      </c>
      <c r="F40" s="4" t="s">
        <v>290</v>
      </c>
      <c r="G40" s="4">
        <v>2</v>
      </c>
      <c r="H40" s="4" t="s">
        <v>658</v>
      </c>
      <c r="I40" s="4">
        <v>978</v>
      </c>
      <c r="J40" s="3"/>
    </row>
    <row r="41" spans="1:10">
      <c r="A41" s="4">
        <v>37</v>
      </c>
      <c r="B41" s="4" t="str">
        <f>T("03270016129")</f>
        <v>03270016129</v>
      </c>
      <c r="C41" s="4" t="str">
        <f>T("19912713047000109")</f>
        <v>19912713047000109</v>
      </c>
      <c r="D41" s="4" t="s">
        <v>670</v>
      </c>
      <c r="E41" s="4" t="s">
        <v>150</v>
      </c>
      <c r="F41" s="4" t="s">
        <v>671</v>
      </c>
      <c r="G41" s="4">
        <v>2</v>
      </c>
      <c r="H41" s="4" t="s">
        <v>59</v>
      </c>
      <c r="I41" s="4">
        <v>982</v>
      </c>
      <c r="J41" s="3"/>
    </row>
    <row r="42" spans="1:10">
      <c r="A42" s="4">
        <v>38</v>
      </c>
      <c r="B42" s="4" t="str">
        <f>T("03270016131")</f>
        <v>03270016131</v>
      </c>
      <c r="C42" s="4" t="str">
        <f>T("20062713047100240")</f>
        <v>20062713047100240</v>
      </c>
      <c r="D42" s="4" t="s">
        <v>672</v>
      </c>
      <c r="E42" s="4" t="s">
        <v>673</v>
      </c>
      <c r="F42" s="4" t="s">
        <v>674</v>
      </c>
      <c r="G42" s="4">
        <v>2</v>
      </c>
      <c r="H42" s="4" t="s">
        <v>59</v>
      </c>
      <c r="I42" s="4">
        <v>2296</v>
      </c>
      <c r="J42" s="3"/>
    </row>
    <row r="43" spans="1:10">
      <c r="A43" s="4">
        <v>39</v>
      </c>
      <c r="B43" s="4" t="str">
        <f>T("03270016133")</f>
        <v>03270016133</v>
      </c>
      <c r="C43" s="4" t="str">
        <f>T("19802713047127343")</f>
        <v>19802713047127343</v>
      </c>
      <c r="D43" s="4" t="s">
        <v>675</v>
      </c>
      <c r="E43" s="4" t="s">
        <v>676</v>
      </c>
      <c r="F43" s="4" t="s">
        <v>677</v>
      </c>
      <c r="G43" s="4">
        <v>2</v>
      </c>
      <c r="H43" s="4" t="s">
        <v>59</v>
      </c>
      <c r="I43" s="4">
        <v>1401</v>
      </c>
      <c r="J43" s="3"/>
    </row>
    <row r="44" spans="1:10">
      <c r="A44" s="4">
        <v>40</v>
      </c>
      <c r="B44" s="4" t="str">
        <f>T("03270016135")</f>
        <v>03270016135</v>
      </c>
      <c r="C44" s="4" t="str">
        <f>T("19962713047005150")</f>
        <v>19962713047005150</v>
      </c>
      <c r="D44" s="4" t="s">
        <v>678</v>
      </c>
      <c r="E44" s="4" t="s">
        <v>679</v>
      </c>
      <c r="F44" s="4" t="s">
        <v>412</v>
      </c>
      <c r="G44" s="4">
        <v>2</v>
      </c>
      <c r="H44" s="4" t="s">
        <v>59</v>
      </c>
      <c r="I44" s="4">
        <v>463</v>
      </c>
      <c r="J44" s="3"/>
    </row>
    <row r="45" spans="1:10">
      <c r="A45" s="4">
        <v>41</v>
      </c>
      <c r="B45" s="4" t="str">
        <f>T("03270016137")</f>
        <v>03270016137</v>
      </c>
      <c r="C45" s="4" t="str">
        <f>T("19972713047005043")</f>
        <v>19972713047005043</v>
      </c>
      <c r="D45" s="4" t="s">
        <v>680</v>
      </c>
      <c r="E45" s="4" t="s">
        <v>681</v>
      </c>
      <c r="F45" s="4" t="s">
        <v>682</v>
      </c>
      <c r="G45" s="4">
        <v>2</v>
      </c>
      <c r="H45" s="4" t="s">
        <v>59</v>
      </c>
      <c r="I45" s="4">
        <v>742</v>
      </c>
      <c r="J45" s="3"/>
    </row>
    <row r="46" spans="1:10">
      <c r="A46" s="4">
        <v>42</v>
      </c>
      <c r="B46" s="4" t="str">
        <f>T("03270016140")</f>
        <v>03270016140</v>
      </c>
      <c r="C46" s="4" t="str">
        <f>T("4201533389")</f>
        <v>4201533389</v>
      </c>
      <c r="D46" s="4" t="s">
        <v>683</v>
      </c>
      <c r="E46" s="4" t="s">
        <v>684</v>
      </c>
      <c r="F46" s="4" t="s">
        <v>685</v>
      </c>
      <c r="G46" s="4">
        <v>2</v>
      </c>
      <c r="H46" s="4" t="s">
        <v>658</v>
      </c>
      <c r="I46" s="4">
        <v>3329</v>
      </c>
      <c r="J46" s="3"/>
    </row>
    <row r="47" spans="1:10">
      <c r="A47" s="4">
        <v>43</v>
      </c>
      <c r="B47" s="4" t="str">
        <f>T("03270016151")</f>
        <v>03270016151</v>
      </c>
      <c r="C47" s="4" t="str">
        <f>T("20122713047103599")</f>
        <v>20122713047103599</v>
      </c>
      <c r="D47" s="4" t="s">
        <v>686</v>
      </c>
      <c r="E47" s="4" t="s">
        <v>687</v>
      </c>
      <c r="F47" s="4" t="s">
        <v>688</v>
      </c>
      <c r="G47" s="4">
        <v>2</v>
      </c>
      <c r="H47" s="4" t="s">
        <v>59</v>
      </c>
      <c r="I47" s="4">
        <v>2402</v>
      </c>
      <c r="J47" s="3"/>
    </row>
    <row r="48" spans="1:10">
      <c r="A48" s="4">
        <v>44</v>
      </c>
      <c r="B48" s="4" t="str">
        <f>T("03270016153")</f>
        <v>03270016153</v>
      </c>
      <c r="C48" s="4" t="str">
        <f>T("19922713047003363")</f>
        <v>19922713047003363</v>
      </c>
      <c r="D48" s="4" t="s">
        <v>689</v>
      </c>
      <c r="E48" s="4" t="s">
        <v>690</v>
      </c>
      <c r="F48" s="4" t="s">
        <v>691</v>
      </c>
      <c r="G48" s="4">
        <v>2</v>
      </c>
      <c r="H48" s="4" t="s">
        <v>658</v>
      </c>
      <c r="I48" s="4">
        <v>2297</v>
      </c>
      <c r="J48" s="3"/>
    </row>
    <row r="49" spans="1:10">
      <c r="A49" s="4">
        <v>45</v>
      </c>
      <c r="B49" s="4" t="str">
        <f>T("03270016155")</f>
        <v>03270016155</v>
      </c>
      <c r="C49" s="4" t="str">
        <f>T("19872713047127765")</f>
        <v>19872713047127765</v>
      </c>
      <c r="D49" s="4" t="s">
        <v>692</v>
      </c>
      <c r="E49" s="4" t="s">
        <v>693</v>
      </c>
      <c r="F49" s="4" t="s">
        <v>694</v>
      </c>
      <c r="G49" s="4">
        <v>2</v>
      </c>
      <c r="H49" s="4" t="s">
        <v>59</v>
      </c>
      <c r="I49" s="4">
        <v>2299</v>
      </c>
      <c r="J49" s="3"/>
    </row>
    <row r="50" spans="1:10">
      <c r="A50" s="4">
        <v>46</v>
      </c>
      <c r="B50" s="4" t="str">
        <f>T("03270016157")</f>
        <v>03270016157</v>
      </c>
      <c r="C50" s="4" t="str">
        <f>T("19872711766965332")</f>
        <v>19872711766965332</v>
      </c>
      <c r="D50" s="4" t="s">
        <v>695</v>
      </c>
      <c r="E50" s="4" t="s">
        <v>696</v>
      </c>
      <c r="F50" s="4" t="s">
        <v>697</v>
      </c>
      <c r="G50" s="4">
        <v>2</v>
      </c>
      <c r="H50" s="4" t="s">
        <v>59</v>
      </c>
      <c r="I50" s="4">
        <v>975</v>
      </c>
      <c r="J50" s="3"/>
    </row>
    <row r="51" spans="1:10">
      <c r="A51" s="4">
        <v>47</v>
      </c>
      <c r="B51" s="4" t="str">
        <f>T("03270016160")</f>
        <v>03270016160</v>
      </c>
      <c r="C51" s="4" t="str">
        <f>T("19962713047003612")</f>
        <v>19962713047003612</v>
      </c>
      <c r="D51" s="4" t="s">
        <v>698</v>
      </c>
      <c r="E51" s="4" t="s">
        <v>35</v>
      </c>
      <c r="F51" s="4" t="s">
        <v>699</v>
      </c>
      <c r="G51" s="4">
        <v>2</v>
      </c>
      <c r="H51" s="4" t="s">
        <v>658</v>
      </c>
      <c r="I51" s="4">
        <v>739</v>
      </c>
      <c r="J51" s="3"/>
    </row>
    <row r="52" spans="1:10" ht="26.25">
      <c r="A52" s="4">
        <v>48</v>
      </c>
      <c r="B52" s="4" t="str">
        <f>T("03270016163")</f>
        <v>03270016163</v>
      </c>
      <c r="C52" s="4" t="str">
        <f>T("20042713047100495")</f>
        <v>20042713047100495</v>
      </c>
      <c r="D52" s="4" t="s">
        <v>700</v>
      </c>
      <c r="E52" s="4" t="s">
        <v>701</v>
      </c>
      <c r="F52" s="4" t="s">
        <v>520</v>
      </c>
      <c r="G52" s="4">
        <v>2</v>
      </c>
      <c r="H52" s="4" t="s">
        <v>658</v>
      </c>
      <c r="I52" s="4">
        <v>740</v>
      </c>
      <c r="J52" s="3"/>
    </row>
    <row r="53" spans="1:10">
      <c r="A53" s="4">
        <v>49</v>
      </c>
      <c r="B53" s="4" t="str">
        <f>T("03270016165")</f>
        <v>03270016165</v>
      </c>
      <c r="C53" s="4" t="str">
        <f>T("19852713047126476")</f>
        <v>19852713047126476</v>
      </c>
      <c r="D53" s="4" t="s">
        <v>702</v>
      </c>
      <c r="E53" s="4" t="s">
        <v>703</v>
      </c>
      <c r="F53" s="4" t="s">
        <v>704</v>
      </c>
      <c r="G53" s="4">
        <v>2</v>
      </c>
      <c r="H53" s="4" t="s">
        <v>658</v>
      </c>
      <c r="I53" s="4">
        <v>2302</v>
      </c>
      <c r="J53" s="3"/>
    </row>
    <row r="54" spans="1:10">
      <c r="A54" s="4">
        <v>50</v>
      </c>
      <c r="B54" s="4" t="str">
        <f>T("03270016169")</f>
        <v>03270016169</v>
      </c>
      <c r="C54" s="4" t="str">
        <f>T("19652713047125783")</f>
        <v>19652713047125783</v>
      </c>
      <c r="D54" s="4" t="s">
        <v>705</v>
      </c>
      <c r="E54" s="4" t="s">
        <v>706</v>
      </c>
      <c r="F54" s="4" t="s">
        <v>707</v>
      </c>
      <c r="G54" s="4">
        <v>2</v>
      </c>
      <c r="H54" s="4" t="s">
        <v>658</v>
      </c>
      <c r="I54" s="4">
        <v>2298</v>
      </c>
      <c r="J54" s="3"/>
    </row>
    <row r="55" spans="1:10">
      <c r="A55" s="4">
        <v>51</v>
      </c>
      <c r="B55" s="4" t="str">
        <f>T("03270016170")</f>
        <v>03270016170</v>
      </c>
      <c r="C55" s="4" t="str">
        <f>T("19702713047125794")</f>
        <v>19702713047125794</v>
      </c>
      <c r="D55" s="4" t="s">
        <v>708</v>
      </c>
      <c r="E55" s="4" t="s">
        <v>709</v>
      </c>
      <c r="F55" s="4" t="s">
        <v>710</v>
      </c>
      <c r="G55" s="4">
        <v>2</v>
      </c>
      <c r="H55" s="4" t="s">
        <v>658</v>
      </c>
      <c r="I55" s="4">
        <v>1891</v>
      </c>
      <c r="J55" s="3"/>
    </row>
    <row r="56" spans="1:10">
      <c r="A56" s="4">
        <v>52</v>
      </c>
      <c r="B56" s="4" t="str">
        <f>T("03270016173")</f>
        <v>03270016173</v>
      </c>
      <c r="C56" s="4" t="str">
        <f>T("19602713047000001")</f>
        <v>19602713047000001</v>
      </c>
      <c r="D56" s="4" t="s">
        <v>711</v>
      </c>
      <c r="E56" s="4" t="s">
        <v>712</v>
      </c>
      <c r="F56" s="4" t="s">
        <v>713</v>
      </c>
      <c r="G56" s="4">
        <v>2</v>
      </c>
      <c r="H56" s="4" t="s">
        <v>658</v>
      </c>
      <c r="I56" s="4">
        <v>3334</v>
      </c>
      <c r="J56" s="3"/>
    </row>
    <row r="57" spans="1:10">
      <c r="A57" s="4">
        <v>53</v>
      </c>
      <c r="B57" s="4" t="str">
        <f>T("03270016175")</f>
        <v>03270016175</v>
      </c>
      <c r="C57" s="4" t="str">
        <f>T("19592713047125810")</f>
        <v>19592713047125810</v>
      </c>
      <c r="D57" s="4" t="s">
        <v>714</v>
      </c>
      <c r="E57" s="4" t="s">
        <v>715</v>
      </c>
      <c r="F57" s="4" t="s">
        <v>716</v>
      </c>
      <c r="G57" s="4">
        <v>2</v>
      </c>
      <c r="H57" s="4" t="s">
        <v>658</v>
      </c>
      <c r="I57" s="4">
        <v>3347</v>
      </c>
      <c r="J57" s="3"/>
    </row>
    <row r="58" spans="1:10">
      <c r="A58" s="4">
        <v>54</v>
      </c>
      <c r="B58" s="4" t="str">
        <f>T("03270016178")</f>
        <v>03270016178</v>
      </c>
      <c r="C58" s="4" t="str">
        <f>T("20002713047005607")</f>
        <v>20002713047005607</v>
      </c>
      <c r="D58" s="4" t="s">
        <v>717</v>
      </c>
      <c r="E58" s="4" t="s">
        <v>569</v>
      </c>
      <c r="F58" s="4" t="s">
        <v>718</v>
      </c>
      <c r="G58" s="4">
        <v>2</v>
      </c>
      <c r="H58" s="4" t="s">
        <v>658</v>
      </c>
      <c r="I58" s="4">
        <v>2301</v>
      </c>
      <c r="J58" s="3"/>
    </row>
    <row r="59" spans="1:10">
      <c r="A59" s="4">
        <v>55</v>
      </c>
      <c r="B59" s="4" t="str">
        <f>T("03270016252")</f>
        <v>03270016252</v>
      </c>
      <c r="C59" s="4" t="str">
        <f>T("19622713047125861")</f>
        <v>19622713047125861</v>
      </c>
      <c r="D59" s="4" t="s">
        <v>719</v>
      </c>
      <c r="E59" s="4" t="s">
        <v>720</v>
      </c>
      <c r="F59" s="4" t="s">
        <v>721</v>
      </c>
      <c r="G59" s="4">
        <v>2</v>
      </c>
      <c r="H59" s="4" t="s">
        <v>658</v>
      </c>
      <c r="I59" s="4">
        <v>1707</v>
      </c>
      <c r="J59" s="3"/>
    </row>
    <row r="60" spans="1:10">
      <c r="A60" s="4">
        <v>56</v>
      </c>
      <c r="B60" s="4" t="str">
        <f>T("03270016257")</f>
        <v>03270016257</v>
      </c>
      <c r="C60" s="4" t="str">
        <f>T("19802713047127320")</f>
        <v>19802713047127320</v>
      </c>
      <c r="D60" s="4" t="s">
        <v>722</v>
      </c>
      <c r="E60" s="4" t="s">
        <v>723</v>
      </c>
      <c r="F60" s="4" t="s">
        <v>724</v>
      </c>
      <c r="G60" s="4">
        <v>2</v>
      </c>
      <c r="H60" s="4" t="s">
        <v>59</v>
      </c>
      <c r="I60" s="4">
        <v>979</v>
      </c>
      <c r="J60" s="3"/>
    </row>
    <row r="61" spans="1:10">
      <c r="A61" s="4">
        <v>57</v>
      </c>
      <c r="B61" s="4" t="str">
        <f>T("03270016505")</f>
        <v>03270016505</v>
      </c>
      <c r="C61" s="4" t="str">
        <f>T("19672713047125895")</f>
        <v>19672713047125895</v>
      </c>
      <c r="D61" s="4" t="s">
        <v>660</v>
      </c>
      <c r="E61" s="4" t="s">
        <v>783</v>
      </c>
      <c r="F61" s="4" t="s">
        <v>784</v>
      </c>
      <c r="G61" s="4">
        <v>2</v>
      </c>
      <c r="H61" s="4" t="s">
        <v>658</v>
      </c>
      <c r="I61" s="4">
        <v>3308</v>
      </c>
      <c r="J61" s="3"/>
    </row>
    <row r="62" spans="1:10">
      <c r="A62" s="4">
        <v>58</v>
      </c>
      <c r="B62" s="4" t="str">
        <f>T("03270016549")</f>
        <v>03270016549</v>
      </c>
      <c r="C62" s="4" t="str">
        <f>T("19812713047127646")</f>
        <v>19812713047127646</v>
      </c>
      <c r="D62" s="4" t="s">
        <v>785</v>
      </c>
      <c r="E62" s="4" t="s">
        <v>531</v>
      </c>
      <c r="F62" s="4" t="s">
        <v>786</v>
      </c>
      <c r="G62" s="4">
        <v>2</v>
      </c>
      <c r="H62" s="4" t="s">
        <v>59</v>
      </c>
      <c r="I62" s="4">
        <v>3310</v>
      </c>
      <c r="J62" s="3"/>
    </row>
    <row r="63" spans="1:10">
      <c r="A63" s="4">
        <v>59</v>
      </c>
      <c r="B63" s="4" t="str">
        <f>T("03270016551")</f>
        <v>03270016551</v>
      </c>
      <c r="C63" s="4" t="str">
        <f>T("19962713047004089")</f>
        <v>19962713047004089</v>
      </c>
      <c r="D63" s="4" t="s">
        <v>347</v>
      </c>
      <c r="E63" s="4" t="s">
        <v>787</v>
      </c>
      <c r="F63" s="4" t="s">
        <v>788</v>
      </c>
      <c r="G63" s="4">
        <v>2</v>
      </c>
      <c r="H63" s="4" t="s">
        <v>59</v>
      </c>
      <c r="I63" s="4">
        <v>461</v>
      </c>
      <c r="J63" s="3"/>
    </row>
    <row r="64" spans="1:10">
      <c r="A64" s="4">
        <v>60</v>
      </c>
      <c r="B64" s="4" t="str">
        <f>T("03270016555")</f>
        <v>03270016555</v>
      </c>
      <c r="C64" s="4" t="str">
        <f>T("19782713047004254")</f>
        <v>19782713047004254</v>
      </c>
      <c r="D64" s="4" t="s">
        <v>718</v>
      </c>
      <c r="E64" s="4" t="s">
        <v>789</v>
      </c>
      <c r="F64" s="4" t="s">
        <v>790</v>
      </c>
      <c r="G64" s="4">
        <v>2</v>
      </c>
      <c r="H64" s="4" t="s">
        <v>59</v>
      </c>
      <c r="I64" s="4">
        <v>1893</v>
      </c>
      <c r="J64" s="3"/>
    </row>
    <row r="65" spans="1:10">
      <c r="A65" s="4">
        <v>61</v>
      </c>
      <c r="B65" s="4" t="str">
        <f>T("03270016556")</f>
        <v>03270016556</v>
      </c>
      <c r="C65" s="4" t="str">
        <f>T("19942713047000203")</f>
        <v>19942713047000203</v>
      </c>
      <c r="D65" s="4" t="s">
        <v>791</v>
      </c>
      <c r="E65" s="4" t="s">
        <v>792</v>
      </c>
      <c r="F65" s="4" t="s">
        <v>793</v>
      </c>
      <c r="G65" s="4">
        <v>2</v>
      </c>
      <c r="H65" s="4" t="s">
        <v>59</v>
      </c>
      <c r="I65" s="4">
        <v>378</v>
      </c>
      <c r="J65" s="3"/>
    </row>
    <row r="66" spans="1:10">
      <c r="A66" s="4">
        <v>62</v>
      </c>
      <c r="B66" s="4" t="str">
        <f>T("03270016557")</f>
        <v>03270016557</v>
      </c>
      <c r="C66" s="4" t="str">
        <f>T("19842713047100286")</f>
        <v>19842713047100286</v>
      </c>
      <c r="D66" s="4" t="s">
        <v>794</v>
      </c>
      <c r="E66" s="4" t="s">
        <v>795</v>
      </c>
      <c r="F66" s="4" t="s">
        <v>796</v>
      </c>
      <c r="G66" s="4">
        <v>2</v>
      </c>
      <c r="H66" s="4" t="s">
        <v>59</v>
      </c>
      <c r="I66" s="4">
        <v>2305</v>
      </c>
      <c r="J66" s="3"/>
    </row>
    <row r="67" spans="1:10">
      <c r="A67" s="4">
        <v>63</v>
      </c>
      <c r="B67" s="4" t="str">
        <f>T("03270016558")</f>
        <v>03270016558</v>
      </c>
      <c r="C67" s="4" t="str">
        <f>T("20022713047005246")</f>
        <v>20022713047005246</v>
      </c>
      <c r="D67" s="4" t="s">
        <v>797</v>
      </c>
      <c r="E67" s="4" t="s">
        <v>798</v>
      </c>
      <c r="F67" s="4" t="s">
        <v>799</v>
      </c>
      <c r="G67" s="4">
        <v>2</v>
      </c>
      <c r="H67" s="4" t="s">
        <v>59</v>
      </c>
      <c r="I67" s="4">
        <v>2306</v>
      </c>
      <c r="J67" s="3"/>
    </row>
    <row r="68" spans="1:10">
      <c r="A68" s="4">
        <v>64</v>
      </c>
      <c r="B68" s="4" t="str">
        <f>T("03270016560")</f>
        <v>03270016560</v>
      </c>
      <c r="C68" s="4" t="str">
        <f>T("20012713047006543")</f>
        <v>20012713047006543</v>
      </c>
      <c r="D68" s="4" t="s">
        <v>800</v>
      </c>
      <c r="E68" s="4" t="s">
        <v>801</v>
      </c>
      <c r="F68" s="4" t="s">
        <v>484</v>
      </c>
      <c r="G68" s="4">
        <v>2</v>
      </c>
      <c r="H68" s="4" t="s">
        <v>59</v>
      </c>
      <c r="I68" s="4">
        <v>980</v>
      </c>
      <c r="J68" s="3"/>
    </row>
    <row r="69" spans="1:10">
      <c r="A69" s="4">
        <v>65</v>
      </c>
      <c r="B69" s="4" t="str">
        <f>T("03270016562")</f>
        <v>03270016562</v>
      </c>
      <c r="C69" s="4" t="str">
        <f>T("19872713047127717")</f>
        <v>19872713047127717</v>
      </c>
      <c r="D69" s="4" t="s">
        <v>802</v>
      </c>
      <c r="E69" s="4" t="s">
        <v>803</v>
      </c>
      <c r="F69" s="4" t="s">
        <v>804</v>
      </c>
      <c r="G69" s="4">
        <v>2</v>
      </c>
      <c r="H69" s="4" t="s">
        <v>59</v>
      </c>
      <c r="I69" s="4">
        <v>53</v>
      </c>
      <c r="J69" s="3"/>
    </row>
    <row r="70" spans="1:10">
      <c r="A70" s="4">
        <v>66</v>
      </c>
      <c r="B70" s="4" t="str">
        <f>T("03270016565")</f>
        <v>03270016565</v>
      </c>
      <c r="C70" s="4" t="str">
        <f>T("19902713047004502")</f>
        <v>19902713047004502</v>
      </c>
      <c r="D70" s="4" t="s">
        <v>740</v>
      </c>
      <c r="E70" s="4" t="s">
        <v>805</v>
      </c>
      <c r="F70" s="4" t="s">
        <v>806</v>
      </c>
      <c r="G70" s="4">
        <v>2</v>
      </c>
      <c r="H70" s="4" t="s">
        <v>59</v>
      </c>
      <c r="I70" s="4">
        <v>981</v>
      </c>
      <c r="J70" s="3"/>
    </row>
    <row r="71" spans="1:10">
      <c r="A71" s="4">
        <v>67</v>
      </c>
      <c r="B71" s="4" t="str">
        <f>T("03270016566")</f>
        <v>03270016566</v>
      </c>
      <c r="C71" s="4" t="str">
        <f>T("19992713047004898")</f>
        <v>19992713047004898</v>
      </c>
      <c r="D71" s="4" t="s">
        <v>807</v>
      </c>
      <c r="E71" s="4" t="s">
        <v>635</v>
      </c>
      <c r="F71" s="4" t="s">
        <v>808</v>
      </c>
      <c r="G71" s="4">
        <v>2</v>
      </c>
      <c r="H71" s="4" t="s">
        <v>59</v>
      </c>
      <c r="I71" s="4">
        <v>2304</v>
      </c>
      <c r="J71" s="3"/>
    </row>
    <row r="72" spans="1:10">
      <c r="A72" s="4">
        <v>68</v>
      </c>
      <c r="B72" s="4" t="str">
        <f>T("03270016568")</f>
        <v>03270016568</v>
      </c>
      <c r="C72" s="4" t="str">
        <f>T("19612713047125997")</f>
        <v>19612713047125997</v>
      </c>
      <c r="D72" s="4" t="s">
        <v>809</v>
      </c>
      <c r="E72" s="4" t="s">
        <v>810</v>
      </c>
      <c r="F72" s="4" t="s">
        <v>618</v>
      </c>
      <c r="G72" s="4">
        <v>2</v>
      </c>
      <c r="H72" s="4" t="s">
        <v>658</v>
      </c>
      <c r="I72" s="4">
        <v>1402</v>
      </c>
      <c r="J72" s="3"/>
    </row>
    <row r="73" spans="1:10">
      <c r="A73" s="4">
        <v>69</v>
      </c>
      <c r="B73" s="4" t="str">
        <f>T("03270016570")</f>
        <v>03270016570</v>
      </c>
      <c r="C73" s="4" t="str">
        <f>T("19952713047100491")</f>
        <v>19952713047100491</v>
      </c>
      <c r="D73" s="4" t="s">
        <v>811</v>
      </c>
      <c r="E73" s="4" t="s">
        <v>569</v>
      </c>
      <c r="F73" s="4" t="s">
        <v>812</v>
      </c>
      <c r="G73" s="4">
        <v>2</v>
      </c>
      <c r="H73" s="4" t="s">
        <v>658</v>
      </c>
      <c r="I73" s="4">
        <v>1414</v>
      </c>
      <c r="J73" s="3"/>
    </row>
    <row r="74" spans="1:10">
      <c r="A74" s="4">
        <v>70</v>
      </c>
      <c r="B74" s="4" t="str">
        <f>T("03270016572")</f>
        <v>03270016572</v>
      </c>
      <c r="C74" s="4" t="str">
        <f>T("19932713047000097")</f>
        <v>19932713047000097</v>
      </c>
      <c r="D74" s="4" t="s">
        <v>813</v>
      </c>
      <c r="E74" s="4" t="s">
        <v>814</v>
      </c>
      <c r="F74" s="4" t="s">
        <v>815</v>
      </c>
      <c r="G74" s="4">
        <v>2</v>
      </c>
      <c r="H74" s="4" t="s">
        <v>658</v>
      </c>
      <c r="I74" s="4">
        <v>654</v>
      </c>
      <c r="J74" s="3"/>
    </row>
    <row r="75" spans="1:10">
      <c r="A75" s="4">
        <v>71</v>
      </c>
      <c r="B75" s="4" t="str">
        <f>T("03270016575")</f>
        <v>03270016575</v>
      </c>
      <c r="C75" s="4" t="str">
        <f>T("20082713047006459")</f>
        <v>20082713047006459</v>
      </c>
      <c r="D75" s="4" t="s">
        <v>816</v>
      </c>
      <c r="E75" s="4" t="s">
        <v>817</v>
      </c>
      <c r="F75" s="4" t="s">
        <v>818</v>
      </c>
      <c r="G75" s="4">
        <v>2</v>
      </c>
      <c r="H75" s="4" t="s">
        <v>59</v>
      </c>
      <c r="I75" s="4">
        <v>1409</v>
      </c>
      <c r="J75" s="3"/>
    </row>
    <row r="76" spans="1:10">
      <c r="A76" s="4">
        <v>72</v>
      </c>
      <c r="B76" s="4" t="str">
        <f>T("03270025381")</f>
        <v>03270025381</v>
      </c>
      <c r="C76" s="4" t="str">
        <f>T("19962713047003823")</f>
        <v>19962713047003823</v>
      </c>
      <c r="D76" s="4" t="s">
        <v>917</v>
      </c>
      <c r="E76" s="4" t="s">
        <v>354</v>
      </c>
      <c r="F76" s="4" t="s">
        <v>918</v>
      </c>
      <c r="G76" s="4">
        <v>2</v>
      </c>
      <c r="H76" s="4" t="s">
        <v>59</v>
      </c>
      <c r="I76" s="4">
        <v>3311</v>
      </c>
      <c r="J76" s="3"/>
    </row>
    <row r="77" spans="1:10">
      <c r="A77" s="4">
        <v>73</v>
      </c>
      <c r="B77" s="4" t="str">
        <f>T("03270037974")</f>
        <v>03270037974</v>
      </c>
      <c r="C77" s="4" t="str">
        <f>T("19882713047125256")</f>
        <v>19882713047125256</v>
      </c>
      <c r="D77" s="4" t="s">
        <v>997</v>
      </c>
      <c r="E77" s="4" t="s">
        <v>998</v>
      </c>
      <c r="F77" s="4" t="s">
        <v>999</v>
      </c>
      <c r="G77" s="4">
        <v>2</v>
      </c>
      <c r="H77" s="4" t="s">
        <v>59</v>
      </c>
      <c r="I77" s="4">
        <v>1892</v>
      </c>
      <c r="J77" s="3"/>
    </row>
    <row r="78" spans="1:10">
      <c r="A78" s="4">
        <v>74</v>
      </c>
      <c r="B78" s="4" t="str">
        <f>T("03270038052")</f>
        <v>03270038052</v>
      </c>
      <c r="C78" s="4" t="str">
        <f>T("19872713047004256")</f>
        <v>19872713047004256</v>
      </c>
      <c r="D78" s="4" t="s">
        <v>31</v>
      </c>
      <c r="E78" s="4" t="s">
        <v>789</v>
      </c>
      <c r="F78" s="4" t="s">
        <v>790</v>
      </c>
      <c r="G78" s="4">
        <v>2</v>
      </c>
      <c r="H78" s="4" t="s">
        <v>59</v>
      </c>
      <c r="I78" s="4">
        <v>977</v>
      </c>
      <c r="J78" s="3"/>
    </row>
    <row r="79" spans="1:10">
      <c r="A79" s="4">
        <v>75</v>
      </c>
      <c r="B79" s="4" t="str">
        <f>T("03270040001")</f>
        <v>03270040001</v>
      </c>
      <c r="C79" s="4" t="str">
        <f>T("20102713047100554")</f>
        <v>20102713047100554</v>
      </c>
      <c r="D79" s="4" t="s">
        <v>1034</v>
      </c>
      <c r="E79" s="4" t="s">
        <v>1035</v>
      </c>
      <c r="F79" s="4" t="s">
        <v>1036</v>
      </c>
      <c r="G79" s="4">
        <v>2</v>
      </c>
      <c r="H79" s="4" t="s">
        <v>658</v>
      </c>
      <c r="I79" s="4">
        <v>3795</v>
      </c>
      <c r="J79" s="3"/>
    </row>
    <row r="80" spans="1:10">
      <c r="A80" s="4">
        <v>76</v>
      </c>
      <c r="B80" s="4" t="str">
        <f>T("03270047216")</f>
        <v>03270047216</v>
      </c>
      <c r="C80" s="4" t="str">
        <f>T("20132713047104081")</f>
        <v>20132713047104081</v>
      </c>
      <c r="D80" s="4" t="s">
        <v>1159</v>
      </c>
      <c r="E80" s="4" t="s">
        <v>610</v>
      </c>
      <c r="F80" s="4" t="s">
        <v>1160</v>
      </c>
      <c r="G80" s="4">
        <v>2</v>
      </c>
      <c r="H80" s="4" t="s">
        <v>1161</v>
      </c>
      <c r="I80" s="4">
        <v>4133</v>
      </c>
      <c r="J80" s="3"/>
    </row>
    <row r="81" spans="1:10">
      <c r="A81" s="4">
        <v>77</v>
      </c>
      <c r="B81" s="4" t="str">
        <f>T("03270047217")</f>
        <v>03270047217</v>
      </c>
      <c r="C81" s="4" t="str">
        <f>T("20062713047100016")</f>
        <v>20062713047100016</v>
      </c>
      <c r="D81" s="4" t="s">
        <v>1162</v>
      </c>
      <c r="E81" s="4" t="s">
        <v>1163</v>
      </c>
      <c r="F81" s="4" t="s">
        <v>356</v>
      </c>
      <c r="G81" s="4">
        <v>2</v>
      </c>
      <c r="H81" s="4" t="s">
        <v>13</v>
      </c>
      <c r="I81" s="4">
        <v>4134</v>
      </c>
      <c r="J81" s="3"/>
    </row>
    <row r="82" spans="1:10">
      <c r="A82" s="4">
        <v>78</v>
      </c>
      <c r="B82" s="4" t="str">
        <f>T("03270047226")</f>
        <v>03270047226</v>
      </c>
      <c r="C82" s="4" t="str">
        <f>T("20082713047101914")</f>
        <v>20082713047101914</v>
      </c>
      <c r="D82" s="4" t="s">
        <v>1190</v>
      </c>
      <c r="E82" s="4" t="s">
        <v>1191</v>
      </c>
      <c r="F82" s="4" t="s">
        <v>1192</v>
      </c>
      <c r="G82" s="4">
        <v>2</v>
      </c>
      <c r="H82" s="4" t="s">
        <v>59</v>
      </c>
      <c r="I82" s="4">
        <v>4143</v>
      </c>
      <c r="J82" s="3"/>
    </row>
    <row r="83" spans="1:10">
      <c r="A83" s="4">
        <v>79</v>
      </c>
      <c r="B83" s="4" t="str">
        <f>T("03270047229")</f>
        <v>03270047229</v>
      </c>
      <c r="C83" s="4" t="str">
        <f>T("4179103694")</f>
        <v>4179103694</v>
      </c>
      <c r="D83" s="4" t="s">
        <v>1199</v>
      </c>
      <c r="E83" s="4" t="s">
        <v>1200</v>
      </c>
      <c r="F83" s="4" t="s">
        <v>1201</v>
      </c>
      <c r="G83" s="4">
        <v>2</v>
      </c>
      <c r="H83" s="4" t="s">
        <v>1196</v>
      </c>
      <c r="I83" s="4">
        <v>4146</v>
      </c>
      <c r="J83" s="3"/>
    </row>
    <row r="84" spans="1:10">
      <c r="A84" s="4">
        <v>80</v>
      </c>
      <c r="B84" s="4" t="str">
        <f>T("03270047231")</f>
        <v>03270047231</v>
      </c>
      <c r="C84" s="4" t="str">
        <f>T("19662713047126576")</f>
        <v>19662713047126576</v>
      </c>
      <c r="D84" s="4" t="s">
        <v>954</v>
      </c>
      <c r="E84" s="4" t="s">
        <v>1205</v>
      </c>
      <c r="F84" s="4" t="s">
        <v>1206</v>
      </c>
      <c r="G84" s="4">
        <v>2</v>
      </c>
      <c r="H84" s="4" t="s">
        <v>1207</v>
      </c>
      <c r="I84" s="4">
        <v>4148</v>
      </c>
      <c r="J84" s="3"/>
    </row>
    <row r="85" spans="1:10">
      <c r="A85" s="4">
        <v>81</v>
      </c>
      <c r="B85" s="4" t="str">
        <f>T("03270047232")</f>
        <v>03270047232</v>
      </c>
      <c r="C85" s="4" t="str">
        <f>T("20012713047008490")</f>
        <v>20012713047008490</v>
      </c>
      <c r="D85" s="4" t="s">
        <v>1208</v>
      </c>
      <c r="E85" s="4" t="s">
        <v>734</v>
      </c>
      <c r="F85" s="4" t="s">
        <v>1209</v>
      </c>
      <c r="G85" s="4">
        <v>2</v>
      </c>
      <c r="H85" s="4" t="s">
        <v>59</v>
      </c>
      <c r="I85" s="4">
        <v>4149</v>
      </c>
      <c r="J85" s="3"/>
    </row>
    <row r="86" spans="1:10">
      <c r="A86" s="4">
        <v>82</v>
      </c>
      <c r="B86" s="4" t="str">
        <f>T("03270047234")</f>
        <v>03270047234</v>
      </c>
      <c r="C86" s="4" t="str">
        <f>T("19562713047125792")</f>
        <v>19562713047125792</v>
      </c>
      <c r="D86" s="4" t="s">
        <v>1213</v>
      </c>
      <c r="E86" s="4" t="s">
        <v>1214</v>
      </c>
      <c r="F86" s="4" t="s">
        <v>1215</v>
      </c>
      <c r="G86" s="4">
        <v>2</v>
      </c>
      <c r="H86" s="4" t="s">
        <v>1207</v>
      </c>
      <c r="I86" s="4">
        <v>4151</v>
      </c>
      <c r="J86" s="3"/>
    </row>
    <row r="87" spans="1:10">
      <c r="A87" s="4">
        <v>83</v>
      </c>
      <c r="B87" s="4" t="str">
        <f>T("03270047238")</f>
        <v>03270047238</v>
      </c>
      <c r="C87" s="4" t="str">
        <f>T("5081392218")</f>
        <v>5081392218</v>
      </c>
      <c r="D87" s="4" t="s">
        <v>1225</v>
      </c>
      <c r="E87" s="4" t="s">
        <v>1226</v>
      </c>
      <c r="F87" s="4" t="s">
        <v>1227</v>
      </c>
      <c r="G87" s="4">
        <v>2</v>
      </c>
      <c r="H87" s="4" t="s">
        <v>13</v>
      </c>
      <c r="I87" s="4">
        <v>4155</v>
      </c>
      <c r="J87" s="3"/>
    </row>
    <row r="88" spans="1:10">
      <c r="A88" s="4">
        <v>84</v>
      </c>
      <c r="B88" s="4" t="str">
        <f>T("03270047244")</f>
        <v>03270047244</v>
      </c>
      <c r="C88" s="4" t="str">
        <f>T("20122713047103608")</f>
        <v>20122713047103608</v>
      </c>
      <c r="D88" s="4" t="s">
        <v>1242</v>
      </c>
      <c r="E88" s="4" t="s">
        <v>560</v>
      </c>
      <c r="F88" s="4" t="s">
        <v>1243</v>
      </c>
      <c r="G88" s="4">
        <v>2</v>
      </c>
      <c r="H88" s="4" t="s">
        <v>1196</v>
      </c>
      <c r="I88" s="4">
        <v>4161</v>
      </c>
      <c r="J88" s="3"/>
    </row>
    <row r="89" spans="1:10">
      <c r="A89" s="4">
        <v>85</v>
      </c>
      <c r="B89" s="4" t="str">
        <f>T("03270047247")</f>
        <v>03270047247</v>
      </c>
      <c r="C89" s="4" t="str">
        <f>T("4631164151")</f>
        <v>4631164151</v>
      </c>
      <c r="D89" s="4" t="s">
        <v>1251</v>
      </c>
      <c r="E89" s="4" t="s">
        <v>1252</v>
      </c>
      <c r="F89" s="4" t="s">
        <v>1253</v>
      </c>
      <c r="G89" s="4">
        <v>2</v>
      </c>
      <c r="H89" s="4" t="s">
        <v>1254</v>
      </c>
      <c r="I89" s="4">
        <v>4164</v>
      </c>
      <c r="J89" s="3"/>
    </row>
    <row r="90" spans="1:10">
      <c r="A90" s="4">
        <v>86</v>
      </c>
      <c r="B90" s="4" t="str">
        <f>T("03270047362")</f>
        <v>03270047362</v>
      </c>
      <c r="C90" s="4" t="str">
        <f>T("3312809118")</f>
        <v>3312809118</v>
      </c>
      <c r="D90" s="4" t="s">
        <v>1274</v>
      </c>
      <c r="E90" s="4" t="s">
        <v>1275</v>
      </c>
      <c r="F90" s="4" t="s">
        <v>1224</v>
      </c>
      <c r="G90" s="4">
        <v>2</v>
      </c>
      <c r="H90" s="4" t="s">
        <v>1196</v>
      </c>
      <c r="I90" s="4">
        <v>4172</v>
      </c>
      <c r="J90" s="3"/>
    </row>
    <row r="91" spans="1:10">
      <c r="A91" s="4">
        <v>87</v>
      </c>
      <c r="B91" s="4" t="str">
        <f>T("03270047364")</f>
        <v>03270047364</v>
      </c>
      <c r="C91" s="4" t="str">
        <f>T("3280933072")</f>
        <v>3280933072</v>
      </c>
      <c r="D91" s="4" t="s">
        <v>1280</v>
      </c>
      <c r="E91" s="4" t="s">
        <v>281</v>
      </c>
      <c r="F91" s="4" t="s">
        <v>558</v>
      </c>
      <c r="G91" s="4">
        <v>2</v>
      </c>
      <c r="H91" s="4" t="s">
        <v>1281</v>
      </c>
      <c r="I91" s="4">
        <v>4146</v>
      </c>
      <c r="J91" s="3"/>
    </row>
    <row r="92" spans="1:10">
      <c r="A92" s="4">
        <v>88</v>
      </c>
      <c r="B92" s="4" t="str">
        <f>T("03270047366")</f>
        <v>03270047366</v>
      </c>
      <c r="C92" s="4" t="str">
        <f>T("20142713047104647")</f>
        <v>20142713047104647</v>
      </c>
      <c r="D92" s="4" t="s">
        <v>1284</v>
      </c>
      <c r="E92" s="4" t="s">
        <v>1285</v>
      </c>
      <c r="F92" s="4" t="s">
        <v>1286</v>
      </c>
      <c r="G92" s="4">
        <v>2</v>
      </c>
      <c r="H92" s="4" t="s">
        <v>1287</v>
      </c>
      <c r="I92" s="4">
        <v>4176</v>
      </c>
      <c r="J92" s="3"/>
    </row>
    <row r="93" spans="1:10">
      <c r="A93" s="4">
        <v>89</v>
      </c>
      <c r="B93" s="4" t="str">
        <f>T("03270047368")</f>
        <v>03270047368</v>
      </c>
      <c r="C93" s="4" t="str">
        <f>T("19882713047005179")</f>
        <v>19882713047005179</v>
      </c>
      <c r="D93" s="4" t="s">
        <v>1291</v>
      </c>
      <c r="E93" s="4" t="s">
        <v>1292</v>
      </c>
      <c r="F93" s="4" t="s">
        <v>1293</v>
      </c>
      <c r="G93" s="4">
        <v>2</v>
      </c>
      <c r="H93" s="4" t="s">
        <v>1294</v>
      </c>
      <c r="I93" s="4">
        <v>4178</v>
      </c>
      <c r="J93" s="3"/>
    </row>
    <row r="94" spans="1:10" ht="26.25">
      <c r="A94" s="4">
        <v>90</v>
      </c>
      <c r="B94" s="4" t="str">
        <f>T("03270047551")</f>
        <v>03270047551</v>
      </c>
      <c r="C94" s="4" t="str">
        <f>T("9565677813")</f>
        <v>9565677813</v>
      </c>
      <c r="D94" s="4" t="s">
        <v>1299</v>
      </c>
      <c r="E94" s="4" t="s">
        <v>1300</v>
      </c>
      <c r="F94" s="4" t="s">
        <v>1301</v>
      </c>
      <c r="G94" s="4">
        <v>2</v>
      </c>
      <c r="H94" s="4" t="s">
        <v>1302</v>
      </c>
      <c r="I94" s="4">
        <v>4170</v>
      </c>
      <c r="J94" s="3"/>
    </row>
    <row r="95" spans="1:10">
      <c r="A95" s="4">
        <v>91</v>
      </c>
      <c r="B95" s="4" t="str">
        <f>T("03270011388")</f>
        <v>03270011388</v>
      </c>
      <c r="C95" s="4" t="str">
        <f>T("19752713047128738")</f>
        <v>19752713047128738</v>
      </c>
      <c r="D95" s="4" t="s">
        <v>226</v>
      </c>
      <c r="E95" s="4" t="s">
        <v>227</v>
      </c>
      <c r="F95" s="4" t="s">
        <v>228</v>
      </c>
      <c r="G95" s="4">
        <v>3</v>
      </c>
      <c r="H95" s="4" t="s">
        <v>59</v>
      </c>
      <c r="I95" s="4">
        <v>1709</v>
      </c>
      <c r="J95" s="3"/>
    </row>
    <row r="96" spans="1:10">
      <c r="A96" s="4">
        <v>92</v>
      </c>
      <c r="B96" s="4" t="str">
        <f>T("03270011393")</f>
        <v>03270011393</v>
      </c>
      <c r="C96" s="4" t="str">
        <f>T("19792713047128255")</f>
        <v>19792713047128255</v>
      </c>
      <c r="D96" s="4" t="s">
        <v>233</v>
      </c>
      <c r="E96" s="4" t="s">
        <v>234</v>
      </c>
      <c r="F96" s="4" t="s">
        <v>235</v>
      </c>
      <c r="G96" s="4">
        <v>3</v>
      </c>
      <c r="H96" s="4" t="s">
        <v>59</v>
      </c>
      <c r="I96" s="4">
        <v>3325</v>
      </c>
      <c r="J96" s="3"/>
    </row>
    <row r="97" spans="1:10">
      <c r="A97" s="4">
        <v>93</v>
      </c>
      <c r="B97" s="4" t="str">
        <f>T("03270011395")</f>
        <v>03270011395</v>
      </c>
      <c r="C97" s="4" t="str">
        <f>T("19502713047128796")</f>
        <v>19502713047128796</v>
      </c>
      <c r="D97" s="4" t="s">
        <v>236</v>
      </c>
      <c r="E97" s="4" t="s">
        <v>237</v>
      </c>
      <c r="F97" s="4" t="s">
        <v>238</v>
      </c>
      <c r="G97" s="4">
        <v>3</v>
      </c>
      <c r="H97" s="4" t="s">
        <v>59</v>
      </c>
      <c r="I97" s="4">
        <v>246</v>
      </c>
      <c r="J97" s="3"/>
    </row>
    <row r="98" spans="1:10">
      <c r="A98" s="4">
        <v>94</v>
      </c>
      <c r="B98" s="4" t="str">
        <f>T("03270011396")</f>
        <v>03270011396</v>
      </c>
      <c r="C98" s="4" t="str">
        <f>T("19672713047128425")</f>
        <v>19672713047128425</v>
      </c>
      <c r="D98" s="4" t="s">
        <v>239</v>
      </c>
      <c r="E98" s="4" t="s">
        <v>240</v>
      </c>
      <c r="F98" s="4" t="s">
        <v>241</v>
      </c>
      <c r="G98" s="4">
        <v>3</v>
      </c>
      <c r="H98" s="4" t="s">
        <v>59</v>
      </c>
      <c r="I98" s="4">
        <v>983</v>
      </c>
      <c r="J98" s="3"/>
    </row>
    <row r="99" spans="1:10">
      <c r="A99" s="4">
        <v>95</v>
      </c>
      <c r="B99" s="4" t="str">
        <f>T("03270011398")</f>
        <v>03270011398</v>
      </c>
      <c r="C99" s="4" t="str">
        <f>T("19862713047128874")</f>
        <v>19862713047128874</v>
      </c>
      <c r="D99" s="4" t="s">
        <v>242</v>
      </c>
      <c r="E99" s="4" t="s">
        <v>243</v>
      </c>
      <c r="F99" s="4" t="s">
        <v>244</v>
      </c>
      <c r="G99" s="4">
        <v>3</v>
      </c>
      <c r="H99" s="4" t="s">
        <v>59</v>
      </c>
      <c r="I99" s="4">
        <v>2318</v>
      </c>
      <c r="J99" s="3"/>
    </row>
    <row r="100" spans="1:10">
      <c r="A100" s="4">
        <v>96</v>
      </c>
      <c r="B100" s="4" t="str">
        <f>T("03270011402")</f>
        <v>03270011402</v>
      </c>
      <c r="C100" s="4" t="str">
        <f>T("20082713047009911")</f>
        <v>20082713047009911</v>
      </c>
      <c r="D100" s="4" t="s">
        <v>248</v>
      </c>
      <c r="E100" s="4" t="s">
        <v>249</v>
      </c>
      <c r="F100" s="4" t="s">
        <v>250</v>
      </c>
      <c r="G100" s="4">
        <v>3</v>
      </c>
      <c r="H100" s="4" t="s">
        <v>59</v>
      </c>
      <c r="I100" s="4">
        <v>985</v>
      </c>
      <c r="J100" s="3"/>
    </row>
    <row r="101" spans="1:10">
      <c r="A101" s="4">
        <v>97</v>
      </c>
      <c r="B101" s="4" t="str">
        <f>T("03270011404")</f>
        <v>03270011404</v>
      </c>
      <c r="C101" s="4" t="str">
        <f>T("20042713047007923")</f>
        <v>20042713047007923</v>
      </c>
      <c r="D101" s="4" t="s">
        <v>251</v>
      </c>
      <c r="E101" s="4" t="s">
        <v>252</v>
      </c>
      <c r="F101" s="4" t="s">
        <v>250</v>
      </c>
      <c r="G101" s="4">
        <v>3</v>
      </c>
      <c r="H101" s="4" t="s">
        <v>59</v>
      </c>
      <c r="I101" s="4">
        <v>596</v>
      </c>
      <c r="J101" s="3"/>
    </row>
    <row r="102" spans="1:10">
      <c r="A102" s="4">
        <v>98</v>
      </c>
      <c r="B102" s="4" t="str">
        <f>T("03270011406")</f>
        <v>03270011406</v>
      </c>
      <c r="C102" s="4" t="str">
        <f>T("19992713047009306")</f>
        <v>19992713047009306</v>
      </c>
      <c r="D102" s="4" t="s">
        <v>253</v>
      </c>
      <c r="E102" s="4" t="s">
        <v>254</v>
      </c>
      <c r="F102" s="4" t="s">
        <v>255</v>
      </c>
      <c r="G102" s="4">
        <v>3</v>
      </c>
      <c r="H102" s="4" t="s">
        <v>59</v>
      </c>
      <c r="I102" s="4">
        <v>1404</v>
      </c>
      <c r="J102" s="3"/>
    </row>
    <row r="103" spans="1:10">
      <c r="A103" s="4">
        <v>99</v>
      </c>
      <c r="B103" s="4" t="str">
        <f>T("03270011407")</f>
        <v>03270011407</v>
      </c>
      <c r="C103" s="4" t="str">
        <f>T("20012713047100505")</f>
        <v>20012713047100505</v>
      </c>
      <c r="D103" s="4" t="s">
        <v>256</v>
      </c>
      <c r="E103" s="4" t="s">
        <v>257</v>
      </c>
      <c r="F103" s="4" t="s">
        <v>258</v>
      </c>
      <c r="G103" s="4">
        <v>3</v>
      </c>
      <c r="H103" s="4" t="s">
        <v>259</v>
      </c>
      <c r="I103" s="4">
        <v>2328</v>
      </c>
      <c r="J103" s="3"/>
    </row>
    <row r="104" spans="1:10">
      <c r="A104" s="4">
        <v>100</v>
      </c>
      <c r="B104" s="4" t="str">
        <f>T("03270011409")</f>
        <v>03270011409</v>
      </c>
      <c r="C104" s="4" t="str">
        <f>T("8701584636")</f>
        <v>8701584636</v>
      </c>
      <c r="D104" s="4" t="s">
        <v>260</v>
      </c>
      <c r="E104" s="4" t="s">
        <v>261</v>
      </c>
      <c r="F104" s="4" t="s">
        <v>262</v>
      </c>
      <c r="G104" s="4">
        <v>3</v>
      </c>
      <c r="H104" s="4" t="s">
        <v>59</v>
      </c>
      <c r="I104" s="4">
        <v>592</v>
      </c>
      <c r="J104" s="3"/>
    </row>
    <row r="105" spans="1:10">
      <c r="A105" s="4">
        <v>101</v>
      </c>
      <c r="B105" s="4" t="str">
        <f>T("03270011411")</f>
        <v>03270011411</v>
      </c>
      <c r="C105" s="4" t="str">
        <f>T("20142713047130593")</f>
        <v>20142713047130593</v>
      </c>
      <c r="D105" s="4" t="s">
        <v>263</v>
      </c>
      <c r="E105" s="4" t="s">
        <v>264</v>
      </c>
      <c r="F105" s="4" t="s">
        <v>265</v>
      </c>
      <c r="G105" s="4">
        <v>3</v>
      </c>
      <c r="H105" s="4" t="s">
        <v>59</v>
      </c>
      <c r="I105" s="4">
        <v>1896</v>
      </c>
      <c r="J105" s="3"/>
    </row>
    <row r="106" spans="1:10">
      <c r="A106" s="4">
        <v>102</v>
      </c>
      <c r="B106" s="4" t="str">
        <f>T("03270011413")</f>
        <v>03270011413</v>
      </c>
      <c r="C106" s="4" t="str">
        <f>T("19572713047129029")</f>
        <v>19572713047129029</v>
      </c>
      <c r="D106" s="4" t="s">
        <v>266</v>
      </c>
      <c r="E106" s="4" t="s">
        <v>267</v>
      </c>
      <c r="F106" s="4" t="s">
        <v>268</v>
      </c>
      <c r="G106" s="4">
        <v>3</v>
      </c>
      <c r="H106" s="4" t="s">
        <v>59</v>
      </c>
      <c r="I106" s="4">
        <v>2316</v>
      </c>
      <c r="J106" s="3"/>
    </row>
    <row r="107" spans="1:10">
      <c r="A107" s="4">
        <v>103</v>
      </c>
      <c r="B107" s="4" t="str">
        <f>T("03270011415")</f>
        <v>03270011415</v>
      </c>
      <c r="C107" s="4" t="str">
        <f>T("20072713047103544")</f>
        <v>20072713047103544</v>
      </c>
      <c r="D107" s="4" t="s">
        <v>269</v>
      </c>
      <c r="E107" s="4" t="s">
        <v>270</v>
      </c>
      <c r="F107" s="4" t="s">
        <v>271</v>
      </c>
      <c r="G107" s="4">
        <v>3</v>
      </c>
      <c r="H107" s="4" t="s">
        <v>259</v>
      </c>
      <c r="I107" s="4">
        <v>3339</v>
      </c>
      <c r="J107" s="3"/>
    </row>
    <row r="108" spans="1:10">
      <c r="A108" s="4">
        <v>104</v>
      </c>
      <c r="B108" s="4" t="str">
        <f>T("03270011417")</f>
        <v>03270011417</v>
      </c>
      <c r="C108" s="4" t="str">
        <f>T("20082713047103543")</f>
        <v>20082713047103543</v>
      </c>
      <c r="D108" s="4" t="s">
        <v>272</v>
      </c>
      <c r="E108" s="4" t="s">
        <v>273</v>
      </c>
      <c r="F108" s="4" t="s">
        <v>274</v>
      </c>
      <c r="G108" s="4">
        <v>3</v>
      </c>
      <c r="H108" s="4" t="s">
        <v>259</v>
      </c>
      <c r="I108" s="4">
        <v>2307</v>
      </c>
      <c r="J108" s="3"/>
    </row>
    <row r="109" spans="1:10">
      <c r="A109" s="4">
        <v>105</v>
      </c>
      <c r="B109" s="4" t="str">
        <f>T("03270011419")</f>
        <v>03270011419</v>
      </c>
      <c r="C109" s="4" t="str">
        <f>T("19692713047127149")</f>
        <v>19692713047127149</v>
      </c>
      <c r="D109" s="4" t="s">
        <v>275</v>
      </c>
      <c r="E109" s="4" t="s">
        <v>276</v>
      </c>
      <c r="F109" s="4" t="s">
        <v>277</v>
      </c>
      <c r="G109" s="4">
        <v>3</v>
      </c>
      <c r="H109" s="4" t="s">
        <v>259</v>
      </c>
      <c r="I109" s="4">
        <v>2312</v>
      </c>
      <c r="J109" s="3"/>
    </row>
    <row r="110" spans="1:10">
      <c r="A110" s="4">
        <v>106</v>
      </c>
      <c r="B110" s="4" t="str">
        <f>T("03270011421")</f>
        <v>03270011421</v>
      </c>
      <c r="C110" s="4" t="str">
        <f>T("9552685084")</f>
        <v>9552685084</v>
      </c>
      <c r="D110" s="4" t="s">
        <v>108</v>
      </c>
      <c r="E110" s="4" t="s">
        <v>278</v>
      </c>
      <c r="F110" s="4" t="s">
        <v>279</v>
      </c>
      <c r="G110" s="4">
        <v>3</v>
      </c>
      <c r="H110" s="4" t="s">
        <v>59</v>
      </c>
      <c r="I110" s="4">
        <v>1894</v>
      </c>
      <c r="J110" s="3"/>
    </row>
    <row r="111" spans="1:10">
      <c r="A111" s="4">
        <v>107</v>
      </c>
      <c r="B111" s="4" t="str">
        <f>T("03270014056")</f>
        <v>03270014056</v>
      </c>
      <c r="C111" s="4" t="str">
        <f>T("19802713047128183")</f>
        <v>19802713047128183</v>
      </c>
      <c r="D111" s="4" t="s">
        <v>450</v>
      </c>
      <c r="E111" s="4" t="s">
        <v>451</v>
      </c>
      <c r="F111" s="4" t="s">
        <v>452</v>
      </c>
      <c r="G111" s="4">
        <v>3</v>
      </c>
      <c r="H111" s="4" t="s">
        <v>59</v>
      </c>
      <c r="I111" s="4">
        <v>462</v>
      </c>
      <c r="J111" s="3"/>
    </row>
    <row r="112" spans="1:10">
      <c r="A112" s="4">
        <v>108</v>
      </c>
      <c r="B112" s="4" t="str">
        <f>T("03270015678")</f>
        <v>03270015678</v>
      </c>
      <c r="C112" s="4" t="str">
        <f>T("19792713047128391")</f>
        <v>19792713047128391</v>
      </c>
      <c r="D112" s="4" t="s">
        <v>491</v>
      </c>
      <c r="E112" s="4" t="s">
        <v>492</v>
      </c>
      <c r="F112" s="4" t="s">
        <v>493</v>
      </c>
      <c r="G112" s="4">
        <v>3</v>
      </c>
      <c r="H112" s="4" t="s">
        <v>59</v>
      </c>
      <c r="I112" s="4">
        <v>47</v>
      </c>
      <c r="J112" s="3"/>
    </row>
    <row r="113" spans="1:10">
      <c r="A113" s="4">
        <v>109</v>
      </c>
      <c r="B113" s="4" t="str">
        <f>T("03270015687")</f>
        <v>03270015687</v>
      </c>
      <c r="C113" s="4" t="str">
        <f>T("20122713047104781")</f>
        <v>20122713047104781</v>
      </c>
      <c r="D113" s="4" t="s">
        <v>500</v>
      </c>
      <c r="E113" s="4" t="s">
        <v>501</v>
      </c>
      <c r="F113" s="4" t="s">
        <v>502</v>
      </c>
      <c r="G113" s="4">
        <v>3</v>
      </c>
      <c r="H113" s="4" t="s">
        <v>259</v>
      </c>
      <c r="I113" s="4">
        <v>3330</v>
      </c>
      <c r="J113" s="3"/>
    </row>
    <row r="114" spans="1:10">
      <c r="A114" s="4">
        <v>110</v>
      </c>
      <c r="B114" s="4" t="str">
        <f>T("03270015739")</f>
        <v>03270015739</v>
      </c>
      <c r="C114" s="4" t="str">
        <f>T("19692713047128471")</f>
        <v>19692713047128471</v>
      </c>
      <c r="D114" s="4" t="s">
        <v>557</v>
      </c>
      <c r="E114" s="4" t="s">
        <v>208</v>
      </c>
      <c r="F114" s="4" t="s">
        <v>558</v>
      </c>
      <c r="G114" s="4">
        <v>3</v>
      </c>
      <c r="H114" s="4" t="s">
        <v>59</v>
      </c>
      <c r="I114" s="4">
        <v>2309</v>
      </c>
      <c r="J114" s="3"/>
    </row>
    <row r="115" spans="1:10">
      <c r="A115" s="4">
        <v>111</v>
      </c>
      <c r="B115" s="4" t="str">
        <f>T("03270015745")</f>
        <v>03270015745</v>
      </c>
      <c r="C115" s="4" t="str">
        <f>T("20062713047009610")</f>
        <v>20062713047009610</v>
      </c>
      <c r="D115" s="4" t="s">
        <v>559</v>
      </c>
      <c r="E115" s="4" t="s">
        <v>560</v>
      </c>
      <c r="F115" s="4" t="s">
        <v>561</v>
      </c>
      <c r="G115" s="4">
        <v>3</v>
      </c>
      <c r="H115" s="4" t="s">
        <v>59</v>
      </c>
      <c r="I115" s="4">
        <v>984</v>
      </c>
      <c r="J115" s="3"/>
    </row>
    <row r="116" spans="1:10">
      <c r="A116" s="4">
        <v>112</v>
      </c>
      <c r="B116" s="4" t="str">
        <f>T("03270015747")</f>
        <v>03270015747</v>
      </c>
      <c r="C116" s="4" t="str">
        <f>T("19972713047008384")</f>
        <v>19972713047008384</v>
      </c>
      <c r="D116" s="4" t="s">
        <v>562</v>
      </c>
      <c r="E116" s="4" t="s">
        <v>563</v>
      </c>
      <c r="F116" s="4" t="s">
        <v>564</v>
      </c>
      <c r="G116" s="4">
        <v>3</v>
      </c>
      <c r="H116" s="4" t="s">
        <v>59</v>
      </c>
      <c r="I116" s="4">
        <v>2308</v>
      </c>
      <c r="J116" s="3"/>
    </row>
    <row r="117" spans="1:10">
      <c r="A117" s="4">
        <v>113</v>
      </c>
      <c r="B117" s="4" t="str">
        <f>T("03270015750")</f>
        <v>03270015750</v>
      </c>
      <c r="C117" s="4" t="str">
        <f>T("20012713047008279")</f>
        <v>20012713047008279</v>
      </c>
      <c r="D117" s="4" t="s">
        <v>565</v>
      </c>
      <c r="E117" s="4" t="s">
        <v>566</v>
      </c>
      <c r="F117" s="4" t="s">
        <v>567</v>
      </c>
      <c r="G117" s="4">
        <v>3</v>
      </c>
      <c r="H117" s="4" t="s">
        <v>59</v>
      </c>
      <c r="I117" s="4">
        <v>3315</v>
      </c>
      <c r="J117" s="3"/>
    </row>
    <row r="118" spans="1:10">
      <c r="A118" s="4">
        <v>114</v>
      </c>
      <c r="B118" s="4" t="str">
        <f>T("03270015959")</f>
        <v>03270015959</v>
      </c>
      <c r="C118" s="4" t="str">
        <f>T("19652713047127062")</f>
        <v>19652713047127062</v>
      </c>
      <c r="D118" s="4" t="s">
        <v>579</v>
      </c>
      <c r="E118" s="4" t="s">
        <v>580</v>
      </c>
      <c r="F118" s="4" t="s">
        <v>581</v>
      </c>
      <c r="G118" s="4">
        <v>3</v>
      </c>
      <c r="H118" s="4" t="s">
        <v>259</v>
      </c>
      <c r="I118" s="4">
        <v>2313</v>
      </c>
      <c r="J118" s="3"/>
    </row>
    <row r="119" spans="1:10">
      <c r="A119" s="4">
        <v>115</v>
      </c>
      <c r="B119" s="4" t="str">
        <f>T("03270015963")</f>
        <v>03270015963</v>
      </c>
      <c r="C119" s="4" t="str">
        <f>T("19892713047006928")</f>
        <v>19892713047006928</v>
      </c>
      <c r="D119" s="4" t="s">
        <v>582</v>
      </c>
      <c r="E119" s="4" t="s">
        <v>583</v>
      </c>
      <c r="F119" s="4" t="s">
        <v>584</v>
      </c>
      <c r="G119" s="4">
        <v>3</v>
      </c>
      <c r="H119" s="4" t="s">
        <v>59</v>
      </c>
      <c r="I119" s="4">
        <v>3316</v>
      </c>
      <c r="J119" s="3"/>
    </row>
    <row r="120" spans="1:10">
      <c r="A120" s="4">
        <v>116</v>
      </c>
      <c r="B120" s="4" t="str">
        <f>T("03270015965")</f>
        <v>03270015965</v>
      </c>
      <c r="C120" s="4" t="str">
        <f>T("3306714266")</f>
        <v>3306714266</v>
      </c>
      <c r="D120" s="4" t="s">
        <v>585</v>
      </c>
      <c r="E120" s="4" t="s">
        <v>586</v>
      </c>
      <c r="F120" s="4" t="s">
        <v>587</v>
      </c>
      <c r="G120" s="4">
        <v>3</v>
      </c>
      <c r="H120" s="4" t="s">
        <v>59</v>
      </c>
      <c r="I120" s="4">
        <v>2310</v>
      </c>
      <c r="J120" s="3"/>
    </row>
    <row r="121" spans="1:10">
      <c r="A121" s="4">
        <v>117</v>
      </c>
      <c r="B121" s="4" t="str">
        <f>T("03270016580")</f>
        <v>03270016580</v>
      </c>
      <c r="C121" s="4" t="str">
        <f>T("20062713047009609")</f>
        <v>20062713047009609</v>
      </c>
      <c r="D121" s="4" t="s">
        <v>819</v>
      </c>
      <c r="E121" s="4" t="s">
        <v>820</v>
      </c>
      <c r="F121" s="4" t="s">
        <v>821</v>
      </c>
      <c r="G121" s="4">
        <v>3</v>
      </c>
      <c r="H121" s="4" t="s">
        <v>59</v>
      </c>
      <c r="I121" s="4">
        <v>2311</v>
      </c>
      <c r="J121" s="3"/>
    </row>
    <row r="122" spans="1:10">
      <c r="A122" s="4">
        <v>118</v>
      </c>
      <c r="B122" s="4" t="str">
        <f>T("03270016587")</f>
        <v>03270016587</v>
      </c>
      <c r="C122" s="4" t="str">
        <f>T("19622713047127463")</f>
        <v>19622713047127463</v>
      </c>
      <c r="D122" s="4" t="s">
        <v>827</v>
      </c>
      <c r="E122" s="4" t="s">
        <v>828</v>
      </c>
      <c r="F122" s="4" t="s">
        <v>829</v>
      </c>
      <c r="G122" s="4">
        <v>3</v>
      </c>
      <c r="H122" s="4" t="s">
        <v>59</v>
      </c>
      <c r="I122" s="4">
        <v>3346</v>
      </c>
      <c r="J122" s="3"/>
    </row>
    <row r="123" spans="1:10">
      <c r="A123" s="4">
        <v>119</v>
      </c>
      <c r="B123" s="4" t="str">
        <f>T("03270016590")</f>
        <v>03270016590</v>
      </c>
      <c r="C123" s="4" t="str">
        <f>T("8211741668")</f>
        <v>8211741668</v>
      </c>
      <c r="D123" s="4" t="s">
        <v>830</v>
      </c>
      <c r="E123" s="4" t="s">
        <v>831</v>
      </c>
      <c r="F123" s="4" t="s">
        <v>832</v>
      </c>
      <c r="G123" s="4">
        <v>3</v>
      </c>
      <c r="H123" s="4" t="s">
        <v>259</v>
      </c>
      <c r="I123" s="4">
        <v>3342</v>
      </c>
      <c r="J123" s="3"/>
    </row>
    <row r="124" spans="1:10">
      <c r="A124" s="4">
        <v>120</v>
      </c>
      <c r="B124" s="4" t="str">
        <f>T("03270019871")</f>
        <v>03270019871</v>
      </c>
      <c r="C124" s="4" t="str">
        <f>T("20002713047007729")</f>
        <v>20002713047007729</v>
      </c>
      <c r="D124" s="4" t="s">
        <v>900</v>
      </c>
      <c r="E124" s="4" t="s">
        <v>901</v>
      </c>
      <c r="F124" s="4" t="s">
        <v>185</v>
      </c>
      <c r="G124" s="4">
        <v>3</v>
      </c>
      <c r="H124" s="4" t="s">
        <v>59</v>
      </c>
      <c r="I124" s="4">
        <v>2317</v>
      </c>
      <c r="J124" s="3"/>
    </row>
    <row r="125" spans="1:10">
      <c r="A125" s="4">
        <v>121</v>
      </c>
      <c r="B125" s="4" t="str">
        <f>T("03270024495")</f>
        <v>03270024495</v>
      </c>
      <c r="C125" s="4" t="str">
        <f>T("19622713047128153")</f>
        <v>19622713047128153</v>
      </c>
      <c r="D125" s="4" t="s">
        <v>902</v>
      </c>
      <c r="E125" s="4" t="s">
        <v>903</v>
      </c>
      <c r="F125" s="4" t="s">
        <v>904</v>
      </c>
      <c r="G125" s="4">
        <v>3</v>
      </c>
      <c r="H125" s="4" t="s">
        <v>59</v>
      </c>
      <c r="I125" s="4">
        <v>2315</v>
      </c>
      <c r="J125" s="3"/>
    </row>
    <row r="126" spans="1:10">
      <c r="A126" s="4">
        <v>122</v>
      </c>
      <c r="B126" s="4" t="str">
        <f>T("03270024794")</f>
        <v>03270024794</v>
      </c>
      <c r="C126" s="4" t="str">
        <f>T("19642713047128091")</f>
        <v>19642713047128091</v>
      </c>
      <c r="D126" s="4" t="s">
        <v>906</v>
      </c>
      <c r="E126" s="4" t="s">
        <v>907</v>
      </c>
      <c r="F126" s="4" t="s">
        <v>908</v>
      </c>
      <c r="G126" s="4">
        <v>3</v>
      </c>
      <c r="H126" s="4" t="s">
        <v>59</v>
      </c>
      <c r="I126" s="4">
        <v>2319</v>
      </c>
      <c r="J126" s="3"/>
    </row>
    <row r="127" spans="1:10">
      <c r="A127" s="4">
        <v>123</v>
      </c>
      <c r="B127" s="4" t="str">
        <f>T("03270036927")</f>
        <v>03270036927</v>
      </c>
      <c r="C127" s="4" t="str">
        <f>T("19602713047009072")</f>
        <v>19602713047009072</v>
      </c>
      <c r="D127" s="4" t="s">
        <v>71</v>
      </c>
      <c r="E127" s="4" t="s">
        <v>342</v>
      </c>
      <c r="F127" s="4" t="s">
        <v>971</v>
      </c>
      <c r="G127" s="4">
        <v>3</v>
      </c>
      <c r="H127" s="4" t="s">
        <v>59</v>
      </c>
      <c r="I127" s="4">
        <v>51</v>
      </c>
      <c r="J127" s="3"/>
    </row>
    <row r="128" spans="1:10">
      <c r="A128" s="4">
        <v>124</v>
      </c>
      <c r="B128" s="4" t="str">
        <f>T("03270037435")</f>
        <v>03270037435</v>
      </c>
      <c r="C128" s="4" t="str">
        <f>T("6455898517")</f>
        <v>6455898517</v>
      </c>
      <c r="D128" s="4" t="s">
        <v>983</v>
      </c>
      <c r="E128" s="4" t="s">
        <v>984</v>
      </c>
      <c r="F128" s="4" t="s">
        <v>985</v>
      </c>
      <c r="G128" s="4">
        <v>3</v>
      </c>
      <c r="H128" s="4" t="s">
        <v>986</v>
      </c>
      <c r="I128" s="4">
        <v>1895</v>
      </c>
      <c r="J128" s="3"/>
    </row>
    <row r="129" spans="1:10">
      <c r="A129" s="4">
        <v>125</v>
      </c>
      <c r="B129" s="4" t="str">
        <f>T("03270038034")</f>
        <v>03270038034</v>
      </c>
      <c r="C129" s="4" t="str">
        <f>T("19502713047128580")</f>
        <v>19502713047128580</v>
      </c>
      <c r="D129" s="4" t="s">
        <v>1000</v>
      </c>
      <c r="E129" s="4" t="s">
        <v>1001</v>
      </c>
      <c r="F129" s="4" t="s">
        <v>1002</v>
      </c>
      <c r="G129" s="4">
        <v>3</v>
      </c>
      <c r="H129" s="4" t="s">
        <v>59</v>
      </c>
      <c r="I129" s="4">
        <v>3309</v>
      </c>
      <c r="J129" s="3"/>
    </row>
    <row r="130" spans="1:10">
      <c r="A130" s="4">
        <v>126</v>
      </c>
      <c r="B130" s="4" t="str">
        <f>T("03270039069")</f>
        <v>03270039069</v>
      </c>
      <c r="C130" s="4" t="str">
        <f>T("19882713047126687")</f>
        <v>19882713047126687</v>
      </c>
      <c r="D130" s="4" t="s">
        <v>1022</v>
      </c>
      <c r="E130" s="4" t="s">
        <v>1023</v>
      </c>
      <c r="F130" s="4" t="s">
        <v>1024</v>
      </c>
      <c r="G130" s="4">
        <v>3</v>
      </c>
      <c r="H130" s="4" t="s">
        <v>259</v>
      </c>
      <c r="I130" s="4">
        <v>1413</v>
      </c>
      <c r="J130" s="3"/>
    </row>
    <row r="131" spans="1:10">
      <c r="A131" s="4">
        <v>127</v>
      </c>
      <c r="B131" s="4" t="str">
        <f>T("03270039354")</f>
        <v>03270039354</v>
      </c>
      <c r="C131" s="4" t="str">
        <f>T("20012713047103629")</f>
        <v>20012713047103629</v>
      </c>
      <c r="D131" s="4" t="s">
        <v>1028</v>
      </c>
      <c r="E131" s="4" t="s">
        <v>1029</v>
      </c>
      <c r="F131" s="4" t="s">
        <v>1030</v>
      </c>
      <c r="G131" s="4">
        <v>3</v>
      </c>
      <c r="H131" s="4" t="s">
        <v>59</v>
      </c>
      <c r="I131" s="4">
        <v>1403</v>
      </c>
      <c r="J131" s="3"/>
    </row>
    <row r="132" spans="1:10">
      <c r="A132" s="4">
        <v>128</v>
      </c>
      <c r="B132" s="4" t="str">
        <f>T("03270040200")</f>
        <v>03270040200</v>
      </c>
      <c r="C132" s="4" t="str">
        <f>T("19742713047129293")</f>
        <v>19742713047129293</v>
      </c>
      <c r="D132" s="4" t="s">
        <v>1040</v>
      </c>
      <c r="E132" s="4" t="s">
        <v>1041</v>
      </c>
      <c r="F132" s="4" t="s">
        <v>1042</v>
      </c>
      <c r="G132" s="4">
        <v>3</v>
      </c>
      <c r="H132" s="4" t="s">
        <v>59</v>
      </c>
      <c r="I132" s="4">
        <v>3797</v>
      </c>
      <c r="J132" s="3"/>
    </row>
    <row r="133" spans="1:10">
      <c r="A133" s="4">
        <v>129</v>
      </c>
      <c r="B133" s="4" t="str">
        <f>T("03270040215")</f>
        <v>03270040215</v>
      </c>
      <c r="C133" s="4" t="str">
        <f>T("20062713047007448")</f>
        <v>20062713047007448</v>
      </c>
      <c r="D133" s="4" t="s">
        <v>1048</v>
      </c>
      <c r="E133" s="4" t="s">
        <v>1049</v>
      </c>
      <c r="F133" s="4" t="s">
        <v>1050</v>
      </c>
      <c r="G133" s="4">
        <v>3</v>
      </c>
      <c r="H133" s="4" t="s">
        <v>59</v>
      </c>
      <c r="I133" s="4">
        <v>3800</v>
      </c>
      <c r="J133" s="3"/>
    </row>
    <row r="134" spans="1:10">
      <c r="A134" s="4">
        <v>130</v>
      </c>
      <c r="B134" s="4" t="str">
        <f>T("03270040237")</f>
        <v>03270040237</v>
      </c>
      <c r="C134" s="4" t="str">
        <f>T("19532713047127116")</f>
        <v>19532713047127116</v>
      </c>
      <c r="D134" s="4" t="s">
        <v>1062</v>
      </c>
      <c r="E134" s="4" t="s">
        <v>1063</v>
      </c>
      <c r="F134" s="4" t="s">
        <v>1064</v>
      </c>
      <c r="G134" s="4">
        <v>3</v>
      </c>
      <c r="H134" s="4" t="s">
        <v>259</v>
      </c>
      <c r="I134" s="4">
        <v>3805</v>
      </c>
      <c r="J134" s="3"/>
    </row>
    <row r="135" spans="1:10">
      <c r="A135" s="4">
        <v>131</v>
      </c>
      <c r="B135" s="4" t="str">
        <f>T("03270040238")</f>
        <v>03270040238</v>
      </c>
      <c r="C135" s="4" t="str">
        <f>T("19512713047127096")</f>
        <v>19512713047127096</v>
      </c>
      <c r="D135" s="4" t="s">
        <v>1065</v>
      </c>
      <c r="E135" s="4" t="s">
        <v>1066</v>
      </c>
      <c r="F135" s="4" t="s">
        <v>1067</v>
      </c>
      <c r="G135" s="4">
        <v>3</v>
      </c>
      <c r="H135" s="4" t="s">
        <v>259</v>
      </c>
      <c r="I135" s="4">
        <v>3806</v>
      </c>
      <c r="J135" s="3"/>
    </row>
    <row r="136" spans="1:10">
      <c r="A136" s="4">
        <v>132</v>
      </c>
      <c r="B136" s="4" t="str">
        <f>T("03270041059")</f>
        <v>03270041059</v>
      </c>
      <c r="C136" s="4" t="str">
        <f>T("20132713047105853")</f>
        <v>20132713047105853</v>
      </c>
      <c r="D136" s="4" t="s">
        <v>1084</v>
      </c>
      <c r="E136" s="4" t="s">
        <v>739</v>
      </c>
      <c r="F136" s="4" t="s">
        <v>1085</v>
      </c>
      <c r="G136" s="4">
        <v>3</v>
      </c>
      <c r="H136" s="4" t="s">
        <v>59</v>
      </c>
      <c r="I136" s="4">
        <v>3815</v>
      </c>
      <c r="J136" s="3"/>
    </row>
    <row r="137" spans="1:10">
      <c r="A137" s="4">
        <v>133</v>
      </c>
      <c r="B137" s="4" t="str">
        <f>T("03270041125")</f>
        <v>03270041125</v>
      </c>
      <c r="C137" s="4" t="str">
        <f>T("19602713047129279")</f>
        <v>19602713047129279</v>
      </c>
      <c r="D137" s="4" t="s">
        <v>1134</v>
      </c>
      <c r="E137" s="4" t="s">
        <v>1135</v>
      </c>
      <c r="F137" s="4" t="s">
        <v>1136</v>
      </c>
      <c r="G137" s="4">
        <v>3</v>
      </c>
      <c r="H137" s="4" t="s">
        <v>59</v>
      </c>
      <c r="I137" s="4">
        <v>4</v>
      </c>
      <c r="J137" s="3"/>
    </row>
    <row r="138" spans="1:10">
      <c r="A138" s="4">
        <v>134</v>
      </c>
      <c r="B138" s="4" t="str">
        <f>T("03270047227")</f>
        <v>03270047227</v>
      </c>
      <c r="C138" s="4" t="str">
        <f>T("8682074466")</f>
        <v>8682074466</v>
      </c>
      <c r="D138" s="4" t="s">
        <v>1193</v>
      </c>
      <c r="E138" s="4" t="s">
        <v>1194</v>
      </c>
      <c r="F138" s="4" t="s">
        <v>1195</v>
      </c>
      <c r="G138" s="4">
        <v>3</v>
      </c>
      <c r="H138" s="4" t="s">
        <v>1196</v>
      </c>
      <c r="I138" s="4">
        <v>4144</v>
      </c>
      <c r="J138" s="3"/>
    </row>
    <row r="139" spans="1:10">
      <c r="A139" s="4">
        <v>135</v>
      </c>
      <c r="B139" s="4" t="str">
        <f>T("03270047228")</f>
        <v>03270047228</v>
      </c>
      <c r="C139" s="4" t="str">
        <f>T("19562713047127767")</f>
        <v>19562713047127767</v>
      </c>
      <c r="D139" s="4" t="s">
        <v>1197</v>
      </c>
      <c r="E139" s="4" t="s">
        <v>866</v>
      </c>
      <c r="F139" s="4" t="s">
        <v>1198</v>
      </c>
      <c r="G139" s="4">
        <v>3</v>
      </c>
      <c r="H139" s="4" t="s">
        <v>1196</v>
      </c>
      <c r="I139" s="4">
        <v>4145</v>
      </c>
      <c r="J139" s="3"/>
    </row>
    <row r="140" spans="1:10">
      <c r="A140" s="4">
        <v>136</v>
      </c>
      <c r="B140" s="4" t="str">
        <f>T("03270047235")</f>
        <v>03270047235</v>
      </c>
      <c r="C140" s="4" t="str">
        <f>T("19682713047128783")</f>
        <v>19682713047128783</v>
      </c>
      <c r="D140" s="4" t="s">
        <v>1216</v>
      </c>
      <c r="E140" s="4" t="s">
        <v>1217</v>
      </c>
      <c r="F140" s="4" t="s">
        <v>1218</v>
      </c>
      <c r="G140" s="4">
        <v>3</v>
      </c>
      <c r="H140" s="4" t="s">
        <v>59</v>
      </c>
      <c r="I140" s="4">
        <v>4152</v>
      </c>
      <c r="J140" s="3"/>
    </row>
    <row r="141" spans="1:10">
      <c r="A141" s="4">
        <v>137</v>
      </c>
      <c r="B141" s="4" t="str">
        <f>T("03270047242")</f>
        <v>03270047242</v>
      </c>
      <c r="C141" s="4" t="str">
        <f>T("20142713047104093")</f>
        <v>20142713047104093</v>
      </c>
      <c r="D141" s="4" t="s">
        <v>1236</v>
      </c>
      <c r="E141" s="4" t="s">
        <v>1237</v>
      </c>
      <c r="F141" s="4" t="s">
        <v>1238</v>
      </c>
      <c r="G141" s="4">
        <v>3</v>
      </c>
      <c r="H141" s="4" t="s">
        <v>259</v>
      </c>
      <c r="I141" s="4">
        <v>4159</v>
      </c>
      <c r="J141" s="3"/>
    </row>
    <row r="142" spans="1:10">
      <c r="A142" s="4">
        <v>138</v>
      </c>
      <c r="B142" s="4" t="str">
        <f>T("03270047243")</f>
        <v>03270047243</v>
      </c>
      <c r="C142" s="4" t="str">
        <f>T("19882713047138132")</f>
        <v>19882713047138132</v>
      </c>
      <c r="D142" s="4" t="s">
        <v>1239</v>
      </c>
      <c r="E142" s="4" t="s">
        <v>1240</v>
      </c>
      <c r="F142" s="4" t="s">
        <v>1241</v>
      </c>
      <c r="G142" s="4">
        <v>3</v>
      </c>
      <c r="H142" s="4" t="s">
        <v>13</v>
      </c>
      <c r="I142" s="4">
        <v>4160</v>
      </c>
      <c r="J142" s="3"/>
    </row>
    <row r="143" spans="1:10">
      <c r="A143" s="4">
        <v>139</v>
      </c>
      <c r="B143" s="4" t="str">
        <f>T("03270047248")</f>
        <v>03270047248</v>
      </c>
      <c r="C143" s="4" t="str">
        <f>T("3731156448")</f>
        <v>3731156448</v>
      </c>
      <c r="D143" s="4" t="s">
        <v>1255</v>
      </c>
      <c r="E143" s="4" t="s">
        <v>1256</v>
      </c>
      <c r="F143" s="4" t="s">
        <v>1257</v>
      </c>
      <c r="G143" s="4">
        <v>3</v>
      </c>
      <c r="H143" s="4" t="s">
        <v>1254</v>
      </c>
      <c r="I143" s="4">
        <v>4165</v>
      </c>
      <c r="J143" s="3"/>
    </row>
    <row r="144" spans="1:10">
      <c r="A144" s="4">
        <v>140</v>
      </c>
      <c r="B144" s="4" t="str">
        <f>T("03270047249")</f>
        <v>03270047249</v>
      </c>
      <c r="C144" s="4" t="str">
        <f>T("8682075760")</f>
        <v>8682075760</v>
      </c>
      <c r="D144" s="4" t="s">
        <v>1258</v>
      </c>
      <c r="E144" s="4" t="s">
        <v>1259</v>
      </c>
      <c r="F144" s="4" t="s">
        <v>1260</v>
      </c>
      <c r="G144" s="4">
        <v>3</v>
      </c>
      <c r="H144" s="4" t="s">
        <v>1261</v>
      </c>
      <c r="I144" s="4">
        <v>4166</v>
      </c>
      <c r="J144" s="3"/>
    </row>
    <row r="145" spans="1:10" ht="26.25">
      <c r="A145" s="4">
        <v>141</v>
      </c>
      <c r="B145" s="4" t="str">
        <f>T("03270047251")</f>
        <v>03270047251</v>
      </c>
      <c r="C145" s="4" t="str">
        <f>T("5082237537")</f>
        <v>5082237537</v>
      </c>
      <c r="D145" s="4" t="s">
        <v>1262</v>
      </c>
      <c r="E145" s="4" t="s">
        <v>1263</v>
      </c>
      <c r="F145" s="4" t="s">
        <v>1264</v>
      </c>
      <c r="G145" s="4">
        <v>3</v>
      </c>
      <c r="H145" s="4" t="s">
        <v>1265</v>
      </c>
      <c r="I145" s="4">
        <v>4167</v>
      </c>
      <c r="J145" s="3"/>
    </row>
    <row r="146" spans="1:10">
      <c r="A146" s="4">
        <v>142</v>
      </c>
      <c r="B146" s="4" t="str">
        <f>T("03270047253")</f>
        <v>03270047253</v>
      </c>
      <c r="C146" s="4" t="str">
        <f>T("20142713047106155")</f>
        <v>20142713047106155</v>
      </c>
      <c r="D146" s="4" t="s">
        <v>1269</v>
      </c>
      <c r="E146" s="4" t="s">
        <v>1270</v>
      </c>
      <c r="F146" s="4" t="s">
        <v>1271</v>
      </c>
      <c r="G146" s="4">
        <v>3</v>
      </c>
      <c r="H146" s="4" t="s">
        <v>1254</v>
      </c>
      <c r="I146" s="4">
        <v>4169</v>
      </c>
      <c r="J146" s="3"/>
    </row>
    <row r="147" spans="1:10">
      <c r="A147" s="4">
        <v>143</v>
      </c>
      <c r="B147" s="4" t="str">
        <f>T("03270047367")</f>
        <v>03270047367</v>
      </c>
      <c r="C147" s="4" t="str">
        <f>T("2401570037")</f>
        <v>2401570037</v>
      </c>
      <c r="D147" s="4" t="s">
        <v>1288</v>
      </c>
      <c r="E147" s="4" t="s">
        <v>1289</v>
      </c>
      <c r="F147" s="4" t="s">
        <v>1290</v>
      </c>
      <c r="G147" s="4">
        <v>3</v>
      </c>
      <c r="H147" s="4" t="s">
        <v>1254</v>
      </c>
      <c r="I147" s="4">
        <v>4177</v>
      </c>
      <c r="J147" s="3"/>
    </row>
    <row r="148" spans="1:10">
      <c r="A148" s="4">
        <v>144</v>
      </c>
      <c r="B148" s="4" t="str">
        <f>T("03270050277")</f>
        <v>03270050277</v>
      </c>
      <c r="C148" s="4" t="str">
        <f>T("20162713047104103")</f>
        <v>20162713047104103</v>
      </c>
      <c r="D148" s="4" t="s">
        <v>1303</v>
      </c>
      <c r="E148" s="4" t="s">
        <v>1304</v>
      </c>
      <c r="F148" s="4" t="s">
        <v>1305</v>
      </c>
      <c r="G148" s="4">
        <v>3</v>
      </c>
      <c r="H148" s="4" t="s">
        <v>12</v>
      </c>
      <c r="I148" s="4">
        <v>4180</v>
      </c>
      <c r="J148" s="3"/>
    </row>
    <row r="149" spans="1:10">
      <c r="A149" s="4">
        <v>145</v>
      </c>
      <c r="B149" s="4" t="str">
        <f>T("03270011390")</f>
        <v>03270011390</v>
      </c>
      <c r="C149" s="4" t="str">
        <f>T("19902713047000335")</f>
        <v>19902713047000335</v>
      </c>
      <c r="D149" s="4" t="s">
        <v>229</v>
      </c>
      <c r="E149" s="4" t="s">
        <v>230</v>
      </c>
      <c r="F149" s="4" t="s">
        <v>231</v>
      </c>
      <c r="G149" s="4">
        <v>4</v>
      </c>
      <c r="H149" s="4" t="s">
        <v>232</v>
      </c>
      <c r="I149" s="4">
        <v>2325</v>
      </c>
      <c r="J149" s="3"/>
    </row>
    <row r="150" spans="1:10">
      <c r="A150" s="4">
        <v>146</v>
      </c>
      <c r="B150" s="4" t="str">
        <f>T("03270011729")</f>
        <v>03270011729</v>
      </c>
      <c r="C150" s="4" t="str">
        <f>T("19932713047000192")</f>
        <v>19932713047000192</v>
      </c>
      <c r="D150" s="4" t="s">
        <v>365</v>
      </c>
      <c r="E150" s="4" t="s">
        <v>366</v>
      </c>
      <c r="F150" s="4" t="s">
        <v>290</v>
      </c>
      <c r="G150" s="4">
        <v>4</v>
      </c>
      <c r="H150" s="4" t="s">
        <v>367</v>
      </c>
      <c r="I150" s="4">
        <v>657</v>
      </c>
      <c r="J150" s="3"/>
    </row>
    <row r="151" spans="1:10">
      <c r="A151" s="4">
        <v>147</v>
      </c>
      <c r="B151" s="4" t="str">
        <f>T("03270011733")</f>
        <v>03270011733</v>
      </c>
      <c r="C151" s="4" t="str">
        <f>T("19812713047130818")</f>
        <v>19812713047130818</v>
      </c>
      <c r="D151" s="4" t="s">
        <v>368</v>
      </c>
      <c r="E151" s="4" t="s">
        <v>369</v>
      </c>
      <c r="F151" s="4" t="s">
        <v>370</v>
      </c>
      <c r="G151" s="4">
        <v>4</v>
      </c>
      <c r="H151" s="4" t="s">
        <v>232</v>
      </c>
      <c r="I151" s="4">
        <v>2329</v>
      </c>
      <c r="J151" s="3"/>
    </row>
    <row r="152" spans="1:10">
      <c r="A152" s="4">
        <v>148</v>
      </c>
      <c r="B152" s="4" t="str">
        <f>T("03270011739")</f>
        <v>03270011739</v>
      </c>
      <c r="C152" s="4" t="str">
        <f>T("19622713047130733")</f>
        <v>19622713047130733</v>
      </c>
      <c r="D152" s="4" t="s">
        <v>371</v>
      </c>
      <c r="E152" s="4" t="s">
        <v>372</v>
      </c>
      <c r="F152" s="4" t="s">
        <v>373</v>
      </c>
      <c r="G152" s="4">
        <v>4</v>
      </c>
      <c r="H152" s="4" t="s">
        <v>232</v>
      </c>
      <c r="I152" s="4">
        <v>1898</v>
      </c>
      <c r="J152" s="3"/>
    </row>
    <row r="153" spans="1:10">
      <c r="A153" s="4">
        <v>149</v>
      </c>
      <c r="B153" s="4" t="str">
        <f>T("03270011742")</f>
        <v>03270011742</v>
      </c>
      <c r="C153" s="4" t="str">
        <f>T("7351590612")</f>
        <v>7351590612</v>
      </c>
      <c r="D153" s="4" t="s">
        <v>374</v>
      </c>
      <c r="E153" s="4" t="s">
        <v>375</v>
      </c>
      <c r="F153" s="4" t="s">
        <v>376</v>
      </c>
      <c r="G153" s="4">
        <v>4</v>
      </c>
      <c r="H153" s="4" t="s">
        <v>367</v>
      </c>
      <c r="I153" s="4">
        <v>2321</v>
      </c>
      <c r="J153" s="3"/>
    </row>
    <row r="154" spans="1:10">
      <c r="A154" s="4">
        <v>150</v>
      </c>
      <c r="B154" s="4" t="str">
        <f>T("03270013007")</f>
        <v>03270013007</v>
      </c>
      <c r="C154" s="4" t="str">
        <f>T("20072713047100473")</f>
        <v>20072713047100473</v>
      </c>
      <c r="D154" s="4" t="s">
        <v>439</v>
      </c>
      <c r="E154" s="4" t="s">
        <v>440</v>
      </c>
      <c r="F154" s="4" t="s">
        <v>441</v>
      </c>
      <c r="G154" s="4">
        <v>4</v>
      </c>
      <c r="H154" s="4" t="s">
        <v>367</v>
      </c>
      <c r="I154" s="4">
        <v>1406</v>
      </c>
      <c r="J154" s="3"/>
    </row>
    <row r="155" spans="1:10">
      <c r="A155" s="4">
        <v>151</v>
      </c>
      <c r="B155" s="4" t="str">
        <f>T("03270014439")</f>
        <v>03270014439</v>
      </c>
      <c r="C155" s="4" t="str">
        <f>T("20072713047100508")</f>
        <v>20072713047100508</v>
      </c>
      <c r="D155" s="4" t="s">
        <v>453</v>
      </c>
      <c r="E155" s="4" t="s">
        <v>454</v>
      </c>
      <c r="F155" s="4" t="s">
        <v>455</v>
      </c>
      <c r="G155" s="4">
        <v>4</v>
      </c>
      <c r="H155" s="4" t="s">
        <v>367</v>
      </c>
      <c r="I155" s="4">
        <v>1897</v>
      </c>
      <c r="J155" s="3"/>
    </row>
    <row r="156" spans="1:10">
      <c r="A156" s="4">
        <v>152</v>
      </c>
      <c r="B156" s="4" t="str">
        <f>T("03270014441")</f>
        <v>03270014441</v>
      </c>
      <c r="C156" s="4" t="str">
        <f>T("20092713047003444")</f>
        <v>20092713047003444</v>
      </c>
      <c r="D156" s="4" t="s">
        <v>456</v>
      </c>
      <c r="E156" s="4" t="s">
        <v>457</v>
      </c>
      <c r="F156" s="4" t="s">
        <v>355</v>
      </c>
      <c r="G156" s="4">
        <v>4</v>
      </c>
      <c r="H156" s="4" t="s">
        <v>367</v>
      </c>
      <c r="I156" s="4">
        <v>988</v>
      </c>
      <c r="J156" s="3"/>
    </row>
    <row r="157" spans="1:10">
      <c r="A157" s="4">
        <v>153</v>
      </c>
      <c r="B157" s="4" t="str">
        <f>T("03270014443")</f>
        <v>03270014443</v>
      </c>
      <c r="C157" s="4" t="str">
        <f>T("20002713047100471")</f>
        <v>20002713047100471</v>
      </c>
      <c r="D157" s="4" t="s">
        <v>458</v>
      </c>
      <c r="E157" s="4" t="s">
        <v>35</v>
      </c>
      <c r="F157" s="4" t="s">
        <v>459</v>
      </c>
      <c r="G157" s="4">
        <v>4</v>
      </c>
      <c r="H157" s="4" t="s">
        <v>232</v>
      </c>
      <c r="I157" s="4">
        <v>986</v>
      </c>
      <c r="J157" s="3"/>
    </row>
    <row r="158" spans="1:10">
      <c r="A158" s="4">
        <v>154</v>
      </c>
      <c r="B158" s="4" t="str">
        <f>T("03270014445")</f>
        <v>03270014445</v>
      </c>
      <c r="C158" s="4" t="str">
        <f>T("20072713047012859")</f>
        <v>20072713047012859</v>
      </c>
      <c r="D158" s="4" t="s">
        <v>460</v>
      </c>
      <c r="E158" s="4" t="s">
        <v>461</v>
      </c>
      <c r="F158" s="4" t="s">
        <v>462</v>
      </c>
      <c r="G158" s="4">
        <v>4</v>
      </c>
      <c r="H158" s="4" t="s">
        <v>367</v>
      </c>
      <c r="I158" s="4">
        <v>2322</v>
      </c>
      <c r="J158" s="3"/>
    </row>
    <row r="159" spans="1:10">
      <c r="A159" s="4">
        <v>155</v>
      </c>
      <c r="B159" s="4" t="str">
        <f>T("03270014447")</f>
        <v>03270014447</v>
      </c>
      <c r="C159" s="4" t="str">
        <f>T("20102713047100511")</f>
        <v>20102713047100511</v>
      </c>
      <c r="D159" s="4" t="s">
        <v>463</v>
      </c>
      <c r="E159" s="4" t="s">
        <v>464</v>
      </c>
      <c r="F159" s="4" t="s">
        <v>465</v>
      </c>
      <c r="G159" s="4">
        <v>4</v>
      </c>
      <c r="H159" s="4" t="s">
        <v>367</v>
      </c>
      <c r="I159" s="4">
        <v>743</v>
      </c>
      <c r="J159" s="3"/>
    </row>
    <row r="160" spans="1:10">
      <c r="A160" s="4">
        <v>156</v>
      </c>
      <c r="B160" s="4" t="str">
        <f>T("03270014458")</f>
        <v>03270014458</v>
      </c>
      <c r="C160" s="4" t="str">
        <f>T("19762713047129562")</f>
        <v>19762713047129562</v>
      </c>
      <c r="D160" s="4" t="s">
        <v>466</v>
      </c>
      <c r="E160" s="4" t="s">
        <v>467</v>
      </c>
      <c r="F160" s="4" t="s">
        <v>468</v>
      </c>
      <c r="G160" s="4">
        <v>4</v>
      </c>
      <c r="H160" s="4" t="s">
        <v>367</v>
      </c>
      <c r="I160" s="4">
        <v>1899</v>
      </c>
      <c r="J160" s="3"/>
    </row>
    <row r="161" spans="1:10">
      <c r="A161" s="4">
        <v>157</v>
      </c>
      <c r="B161" s="4" t="str">
        <f>T("03270015673")</f>
        <v>03270015673</v>
      </c>
      <c r="C161" s="4" t="str">
        <f>T("20102713047013458")</f>
        <v>20102713047013458</v>
      </c>
      <c r="D161" s="4" t="s">
        <v>479</v>
      </c>
      <c r="E161" s="4" t="s">
        <v>480</v>
      </c>
      <c r="F161" s="4" t="s">
        <v>481</v>
      </c>
      <c r="G161" s="4">
        <v>4</v>
      </c>
      <c r="H161" s="4" t="s">
        <v>232</v>
      </c>
      <c r="I161" s="4">
        <v>2324</v>
      </c>
      <c r="J161" s="3"/>
    </row>
    <row r="162" spans="1:10">
      <c r="A162" s="4">
        <v>158</v>
      </c>
      <c r="B162" s="4" t="str">
        <f>T("03270015707")</f>
        <v>03270015707</v>
      </c>
      <c r="C162" s="4" t="str">
        <f>T("4654246208")</f>
        <v>4654246208</v>
      </c>
      <c r="D162" s="4" t="s">
        <v>521</v>
      </c>
      <c r="E162" s="4" t="s">
        <v>522</v>
      </c>
      <c r="F162" s="4" t="s">
        <v>523</v>
      </c>
      <c r="G162" s="4">
        <v>4</v>
      </c>
      <c r="H162" s="4" t="s">
        <v>232</v>
      </c>
      <c r="I162" s="4">
        <v>743</v>
      </c>
      <c r="J162" s="3"/>
    </row>
    <row r="163" spans="1:10">
      <c r="A163" s="4">
        <v>159</v>
      </c>
      <c r="B163" s="4" t="str">
        <f>T("03270015709")</f>
        <v>03270015709</v>
      </c>
      <c r="C163" s="4" t="str">
        <f>T("19372713047129547")</f>
        <v>19372713047129547</v>
      </c>
      <c r="D163" s="4" t="s">
        <v>524</v>
      </c>
      <c r="E163" s="4" t="s">
        <v>525</v>
      </c>
      <c r="F163" s="4" t="s">
        <v>526</v>
      </c>
      <c r="G163" s="4">
        <v>4</v>
      </c>
      <c r="H163" s="4" t="s">
        <v>367</v>
      </c>
      <c r="I163" s="4">
        <v>582</v>
      </c>
      <c r="J163" s="3"/>
    </row>
    <row r="164" spans="1:10">
      <c r="A164" s="4">
        <v>160</v>
      </c>
      <c r="B164" s="4" t="str">
        <f>T("03270015711")</f>
        <v>03270015711</v>
      </c>
      <c r="C164" s="4" t="str">
        <f>T("19692713047000001")</f>
        <v>19692713047000001</v>
      </c>
      <c r="D164" s="4" t="s">
        <v>527</v>
      </c>
      <c r="E164" s="4" t="s">
        <v>528</v>
      </c>
      <c r="F164" s="4" t="s">
        <v>529</v>
      </c>
      <c r="G164" s="4">
        <v>4</v>
      </c>
      <c r="H164" s="4" t="s">
        <v>367</v>
      </c>
      <c r="I164" s="4">
        <v>38</v>
      </c>
      <c r="J164" s="3"/>
    </row>
    <row r="165" spans="1:10">
      <c r="A165" s="4">
        <v>161</v>
      </c>
      <c r="B165" s="4" t="str">
        <f>T("03270015712")</f>
        <v>03270015712</v>
      </c>
      <c r="C165" s="4" t="str">
        <f>T("19842713079232326")</f>
        <v>19842713079232326</v>
      </c>
      <c r="D165" s="4" t="s">
        <v>530</v>
      </c>
      <c r="E165" s="4" t="s">
        <v>531</v>
      </c>
      <c r="F165" s="4" t="s">
        <v>532</v>
      </c>
      <c r="G165" s="4">
        <v>4</v>
      </c>
      <c r="H165" s="4" t="s">
        <v>367</v>
      </c>
      <c r="I165" s="4">
        <v>580</v>
      </c>
      <c r="J165" s="3"/>
    </row>
    <row r="166" spans="1:10">
      <c r="A166" s="4">
        <v>162</v>
      </c>
      <c r="B166" s="4" t="str">
        <f>T("03270015714")</f>
        <v>03270015714</v>
      </c>
      <c r="C166" s="4" t="str">
        <f>T("20052713047100470")</f>
        <v>20052713047100470</v>
      </c>
      <c r="D166" s="4" t="s">
        <v>533</v>
      </c>
      <c r="E166" s="4" t="s">
        <v>534</v>
      </c>
      <c r="F166" s="4" t="s">
        <v>535</v>
      </c>
      <c r="G166" s="4">
        <v>4</v>
      </c>
      <c r="H166" s="4" t="s">
        <v>367</v>
      </c>
      <c r="I166" s="4">
        <v>1407</v>
      </c>
      <c r="J166" s="3"/>
    </row>
    <row r="167" spans="1:10">
      <c r="A167" s="4">
        <v>163</v>
      </c>
      <c r="B167" s="4" t="str">
        <f>T("03270015718")</f>
        <v>03270015718</v>
      </c>
      <c r="C167" s="4" t="str">
        <f>T("19622713047131163")</f>
        <v>19622713047131163</v>
      </c>
      <c r="D167" s="4" t="s">
        <v>536</v>
      </c>
      <c r="E167" s="4" t="s">
        <v>537</v>
      </c>
      <c r="F167" s="4" t="s">
        <v>538</v>
      </c>
      <c r="G167" s="4">
        <v>4</v>
      </c>
      <c r="H167" s="4" t="s">
        <v>367</v>
      </c>
      <c r="I167" s="4">
        <v>987</v>
      </c>
      <c r="J167" s="3"/>
    </row>
    <row r="168" spans="1:10">
      <c r="A168" s="4">
        <v>164</v>
      </c>
      <c r="B168" s="4" t="str">
        <f>T("03270015725")</f>
        <v>03270015725</v>
      </c>
      <c r="C168" s="4" t="str">
        <f>T("19392713047131101")</f>
        <v>19392713047131101</v>
      </c>
      <c r="D168" s="4" t="s">
        <v>542</v>
      </c>
      <c r="E168" s="4" t="s">
        <v>543</v>
      </c>
      <c r="F168" s="4" t="s">
        <v>544</v>
      </c>
      <c r="G168" s="4">
        <v>4</v>
      </c>
      <c r="H168" s="4" t="s">
        <v>367</v>
      </c>
      <c r="I168" s="4">
        <v>37</v>
      </c>
      <c r="J168" s="3"/>
    </row>
    <row r="169" spans="1:10">
      <c r="A169" s="4">
        <v>165</v>
      </c>
      <c r="B169" s="4" t="str">
        <f>T("03270015729")</f>
        <v>03270015729</v>
      </c>
      <c r="C169" s="4" t="str">
        <f>T("19922713047000031")</f>
        <v>19922713047000031</v>
      </c>
      <c r="D169" s="4" t="s">
        <v>545</v>
      </c>
      <c r="E169" s="4" t="s">
        <v>546</v>
      </c>
      <c r="F169" s="4" t="s">
        <v>547</v>
      </c>
      <c r="G169" s="4">
        <v>4</v>
      </c>
      <c r="H169" s="4" t="s">
        <v>367</v>
      </c>
      <c r="I169" s="4">
        <v>1710</v>
      </c>
      <c r="J169" s="3"/>
    </row>
    <row r="170" spans="1:10">
      <c r="A170" s="4">
        <v>166</v>
      </c>
      <c r="B170" s="4" t="str">
        <f>T("03270015735")</f>
        <v>03270015735</v>
      </c>
      <c r="C170" s="4" t="str">
        <f>T("20022713047009950")</f>
        <v>20022713047009950</v>
      </c>
      <c r="D170" s="4" t="s">
        <v>548</v>
      </c>
      <c r="E170" s="4" t="s">
        <v>549</v>
      </c>
      <c r="F170" s="4" t="s">
        <v>550</v>
      </c>
      <c r="G170" s="4">
        <v>4</v>
      </c>
      <c r="H170" s="4" t="s">
        <v>367</v>
      </c>
      <c r="I170" s="4">
        <v>1711</v>
      </c>
      <c r="J170" s="3"/>
    </row>
    <row r="171" spans="1:10">
      <c r="A171" s="4">
        <v>167</v>
      </c>
      <c r="B171" s="4" t="str">
        <f>T("03270015936")</f>
        <v>03270015936</v>
      </c>
      <c r="C171" s="4" t="str">
        <f>T("9553036311")</f>
        <v>9553036311</v>
      </c>
      <c r="D171" s="4" t="s">
        <v>201</v>
      </c>
      <c r="E171" s="4" t="s">
        <v>571</v>
      </c>
      <c r="F171" s="4" t="s">
        <v>572</v>
      </c>
      <c r="G171" s="4">
        <v>4</v>
      </c>
      <c r="H171" s="4" t="s">
        <v>367</v>
      </c>
      <c r="I171" s="4">
        <v>465</v>
      </c>
      <c r="J171" s="3"/>
    </row>
    <row r="172" spans="1:10">
      <c r="A172" s="4">
        <v>168</v>
      </c>
      <c r="B172" s="4" t="str">
        <f>T("03270015940")</f>
        <v>03270015940</v>
      </c>
      <c r="C172" s="4" t="str">
        <f>T("19882726404173159")</f>
        <v>19882726404173159</v>
      </c>
      <c r="D172" s="4" t="s">
        <v>573</v>
      </c>
      <c r="E172" s="4" t="s">
        <v>574</v>
      </c>
      <c r="F172" s="4" t="s">
        <v>575</v>
      </c>
      <c r="G172" s="4">
        <v>4</v>
      </c>
      <c r="H172" s="4" t="s">
        <v>367</v>
      </c>
      <c r="I172" s="4">
        <v>464</v>
      </c>
      <c r="J172" s="3"/>
    </row>
    <row r="173" spans="1:10">
      <c r="A173" s="4">
        <v>169</v>
      </c>
      <c r="B173" s="4" t="str">
        <f>T("03270015943")</f>
        <v>03270015943</v>
      </c>
      <c r="C173" s="4" t="str">
        <f>T("20112713047100510")</f>
        <v>20112713047100510</v>
      </c>
      <c r="D173" s="4" t="s">
        <v>576</v>
      </c>
      <c r="E173" s="4" t="s">
        <v>577</v>
      </c>
      <c r="F173" s="4" t="s">
        <v>578</v>
      </c>
      <c r="G173" s="4">
        <v>4</v>
      </c>
      <c r="H173" s="4" t="s">
        <v>367</v>
      </c>
      <c r="I173" s="4">
        <v>1405</v>
      </c>
      <c r="J173" s="3"/>
    </row>
    <row r="174" spans="1:10">
      <c r="A174" s="4">
        <v>170</v>
      </c>
      <c r="B174" s="4" t="str">
        <f>T("03270031082")</f>
        <v>03270031082</v>
      </c>
      <c r="C174" s="4" t="str">
        <f>T("20062713047010202")</f>
        <v>20062713047010202</v>
      </c>
      <c r="D174" s="4" t="s">
        <v>922</v>
      </c>
      <c r="E174" s="4" t="s">
        <v>923</v>
      </c>
      <c r="F174" s="4" t="s">
        <v>777</v>
      </c>
      <c r="G174" s="4">
        <v>4</v>
      </c>
      <c r="H174" s="4" t="s">
        <v>232</v>
      </c>
      <c r="I174" s="4">
        <v>3312</v>
      </c>
      <c r="J174" s="3"/>
    </row>
    <row r="175" spans="1:10">
      <c r="A175" s="4">
        <v>171</v>
      </c>
      <c r="B175" s="4" t="str">
        <f>T("03270033574")</f>
        <v>03270033574</v>
      </c>
      <c r="C175" s="4" t="str">
        <f>T("19882713047129087")</f>
        <v>19882713047129087</v>
      </c>
      <c r="D175" s="4" t="s">
        <v>933</v>
      </c>
      <c r="E175" s="4" t="s">
        <v>934</v>
      </c>
      <c r="F175" s="4" t="s">
        <v>935</v>
      </c>
      <c r="G175" s="4">
        <v>4</v>
      </c>
      <c r="H175" s="4" t="s">
        <v>367</v>
      </c>
      <c r="I175" s="4">
        <v>2323</v>
      </c>
      <c r="J175" s="3"/>
    </row>
    <row r="176" spans="1:10">
      <c r="A176" s="4">
        <v>172</v>
      </c>
      <c r="B176" s="4" t="str">
        <f>T("03270034182")</f>
        <v>03270034182</v>
      </c>
      <c r="C176" s="4" t="str">
        <f>T("19802713047129223")</f>
        <v>19802713047129223</v>
      </c>
      <c r="D176" s="4" t="s">
        <v>939</v>
      </c>
      <c r="E176" s="4" t="s">
        <v>940</v>
      </c>
      <c r="F176" s="4" t="s">
        <v>941</v>
      </c>
      <c r="G176" s="4">
        <v>4</v>
      </c>
      <c r="H176" s="4" t="s">
        <v>367</v>
      </c>
      <c r="I176" s="4">
        <v>3313</v>
      </c>
      <c r="J176" s="3"/>
    </row>
    <row r="177" spans="1:10">
      <c r="A177" s="4">
        <v>173</v>
      </c>
      <c r="B177" s="4" t="str">
        <f>T("03270034520")</f>
        <v>03270034520</v>
      </c>
      <c r="C177" s="4" t="str">
        <f>T("19882713047141831")</f>
        <v>19882713047141831</v>
      </c>
      <c r="D177" s="4" t="s">
        <v>945</v>
      </c>
      <c r="E177" s="4" t="s">
        <v>946</v>
      </c>
      <c r="F177" s="4" t="s">
        <v>947</v>
      </c>
      <c r="G177" s="4">
        <v>4</v>
      </c>
      <c r="H177" s="4" t="s">
        <v>59</v>
      </c>
      <c r="I177" s="4">
        <v>2330</v>
      </c>
      <c r="J177" s="3"/>
    </row>
    <row r="178" spans="1:10">
      <c r="A178" s="4">
        <v>174</v>
      </c>
      <c r="B178" s="4" t="str">
        <f>T("03270036911")</f>
        <v>03270036911</v>
      </c>
      <c r="C178" s="4" t="str">
        <f>T("19672713047130770")</f>
        <v>19672713047130770</v>
      </c>
      <c r="D178" s="4" t="s">
        <v>959</v>
      </c>
      <c r="E178" s="4" t="s">
        <v>960</v>
      </c>
      <c r="F178" s="4" t="s">
        <v>961</v>
      </c>
      <c r="G178" s="4">
        <v>4</v>
      </c>
      <c r="H178" s="4" t="s">
        <v>962</v>
      </c>
      <c r="I178" s="4">
        <v>2326</v>
      </c>
      <c r="J178" s="3"/>
    </row>
    <row r="179" spans="1:10">
      <c r="A179" s="4">
        <v>175</v>
      </c>
      <c r="B179" s="4" t="str">
        <f>T("03270036913")</f>
        <v>03270036913</v>
      </c>
      <c r="C179" s="4" t="str">
        <f>T("20072713047105866")</f>
        <v>20072713047105866</v>
      </c>
      <c r="D179" s="4" t="s">
        <v>900</v>
      </c>
      <c r="E179" s="4" t="s">
        <v>963</v>
      </c>
      <c r="F179" s="4" t="s">
        <v>964</v>
      </c>
      <c r="G179" s="4">
        <v>4</v>
      </c>
      <c r="H179" s="4" t="s">
        <v>367</v>
      </c>
      <c r="I179" s="4">
        <v>3336</v>
      </c>
      <c r="J179" s="3"/>
    </row>
    <row r="180" spans="1:10">
      <c r="A180" s="4">
        <v>176</v>
      </c>
      <c r="B180" s="4" t="str">
        <f>T("03270038745")</f>
        <v>03270038745</v>
      </c>
      <c r="C180" s="4" t="str">
        <f>T("19772713047142288")</f>
        <v>19772713047142288</v>
      </c>
      <c r="D180" s="4" t="s">
        <v>1011</v>
      </c>
      <c r="E180" s="4" t="s">
        <v>1012</v>
      </c>
      <c r="F180" s="4" t="s">
        <v>1013</v>
      </c>
      <c r="G180" s="4">
        <v>4</v>
      </c>
      <c r="H180" s="4" t="s">
        <v>367</v>
      </c>
      <c r="I180" s="4">
        <v>2320</v>
      </c>
      <c r="J180" s="3"/>
    </row>
    <row r="181" spans="1:10">
      <c r="A181" s="4">
        <v>177</v>
      </c>
      <c r="B181" s="4" t="str">
        <f>T("03270038975")</f>
        <v>03270038975</v>
      </c>
      <c r="C181" s="4" t="str">
        <f>T("19892713047130394")</f>
        <v>19892713047130394</v>
      </c>
      <c r="D181" s="4" t="s">
        <v>1019</v>
      </c>
      <c r="E181" s="4" t="s">
        <v>1020</v>
      </c>
      <c r="F181" s="4" t="s">
        <v>1021</v>
      </c>
      <c r="G181" s="4">
        <v>4</v>
      </c>
      <c r="H181" s="4" t="s">
        <v>962</v>
      </c>
      <c r="I181" s="4">
        <v>2331</v>
      </c>
      <c r="J181" s="3"/>
    </row>
    <row r="182" spans="1:10">
      <c r="A182" s="4">
        <v>178</v>
      </c>
      <c r="B182" s="4" t="str">
        <f>T("03270040277")</f>
        <v>03270040277</v>
      </c>
      <c r="C182" s="4" t="str">
        <f>T("20022713047010979")</f>
        <v>20022713047010979</v>
      </c>
      <c r="D182" s="4" t="s">
        <v>1068</v>
      </c>
      <c r="E182" s="4" t="s">
        <v>37</v>
      </c>
      <c r="F182" s="4" t="s">
        <v>1069</v>
      </c>
      <c r="G182" s="4">
        <v>4</v>
      </c>
      <c r="H182" s="4" t="s">
        <v>367</v>
      </c>
      <c r="I182" s="4">
        <v>3807</v>
      </c>
      <c r="J182" s="3"/>
    </row>
    <row r="183" spans="1:10">
      <c r="A183" s="4">
        <v>179</v>
      </c>
      <c r="B183" s="4" t="str">
        <f>T("03270047221")</f>
        <v>03270047221</v>
      </c>
      <c r="C183" s="4" t="str">
        <f>T("20142713047107929")</f>
        <v>20142713047107929</v>
      </c>
      <c r="D183" s="4" t="s">
        <v>1174</v>
      </c>
      <c r="E183" s="4" t="s">
        <v>1175</v>
      </c>
      <c r="F183" s="4" t="s">
        <v>1176</v>
      </c>
      <c r="G183" s="4">
        <v>4</v>
      </c>
      <c r="H183" s="4" t="s">
        <v>367</v>
      </c>
      <c r="I183" s="4">
        <v>4138</v>
      </c>
      <c r="J183" s="3"/>
    </row>
    <row r="184" spans="1:10">
      <c r="A184" s="4">
        <v>180</v>
      </c>
      <c r="B184" s="4" t="str">
        <f>T("03270047233")</f>
        <v>03270047233</v>
      </c>
      <c r="C184" s="4" t="str">
        <f>T("20032713047102733")</f>
        <v>20032713047102733</v>
      </c>
      <c r="D184" s="4" t="s">
        <v>1210</v>
      </c>
      <c r="E184" s="4" t="s">
        <v>1211</v>
      </c>
      <c r="F184" s="4" t="s">
        <v>1212</v>
      </c>
      <c r="G184" s="4">
        <v>4</v>
      </c>
      <c r="H184" s="4" t="s">
        <v>962</v>
      </c>
      <c r="I184" s="4">
        <v>4150</v>
      </c>
      <c r="J184" s="3"/>
    </row>
    <row r="185" spans="1:10">
      <c r="A185" s="4">
        <v>181</v>
      </c>
      <c r="B185" s="4" t="str">
        <f>T("03270047361")</f>
        <v>03270047361</v>
      </c>
      <c r="C185" s="4" t="str">
        <f>T("7332059703")</f>
        <v>7332059703</v>
      </c>
      <c r="D185" s="4" t="s">
        <v>906</v>
      </c>
      <c r="E185" s="4" t="s">
        <v>1272</v>
      </c>
      <c r="F185" s="4" t="s">
        <v>1273</v>
      </c>
      <c r="G185" s="4">
        <v>4</v>
      </c>
      <c r="H185" s="4" t="s">
        <v>1196</v>
      </c>
      <c r="I185" s="4">
        <v>4171</v>
      </c>
      <c r="J185" s="3"/>
    </row>
    <row r="186" spans="1:10">
      <c r="A186" s="4">
        <v>182</v>
      </c>
      <c r="B186" s="4" t="str">
        <f>T("03270011126")</f>
        <v>03270011126</v>
      </c>
      <c r="C186" s="4" t="str">
        <f>T("19822713047131413")</f>
        <v>19822713047131413</v>
      </c>
      <c r="D186" s="4" t="s">
        <v>177</v>
      </c>
      <c r="E186" s="4" t="s">
        <v>178</v>
      </c>
      <c r="F186" s="4" t="s">
        <v>179</v>
      </c>
      <c r="G186" s="4">
        <v>5</v>
      </c>
      <c r="H186" s="4" t="s">
        <v>12</v>
      </c>
      <c r="I186" s="4">
        <v>2342</v>
      </c>
      <c r="J186" s="3"/>
    </row>
    <row r="187" spans="1:10">
      <c r="A187" s="4">
        <v>183</v>
      </c>
      <c r="B187" s="4" t="str">
        <f>T("03270011128")</f>
        <v>03270011128</v>
      </c>
      <c r="C187" s="4" t="str">
        <f>T("19702713047131710")</f>
        <v>19702713047131710</v>
      </c>
      <c r="D187" s="4" t="s">
        <v>180</v>
      </c>
      <c r="E187" s="4" t="s">
        <v>181</v>
      </c>
      <c r="F187" s="4" t="s">
        <v>182</v>
      </c>
      <c r="G187" s="4">
        <v>5</v>
      </c>
      <c r="H187" s="4" t="s">
        <v>12</v>
      </c>
      <c r="I187" s="4">
        <v>2333</v>
      </c>
      <c r="J187" s="3"/>
    </row>
    <row r="188" spans="1:10">
      <c r="A188" s="4">
        <v>184</v>
      </c>
      <c r="B188" s="4" t="str">
        <f>T("03270011131")</f>
        <v>03270011131</v>
      </c>
      <c r="C188" s="4" t="str">
        <f>T("20092713047100518")</f>
        <v>20092713047100518</v>
      </c>
      <c r="D188" s="4" t="s">
        <v>183</v>
      </c>
      <c r="E188" s="4" t="s">
        <v>184</v>
      </c>
      <c r="F188" s="4" t="s">
        <v>185</v>
      </c>
      <c r="G188" s="4">
        <v>5</v>
      </c>
      <c r="H188" s="4" t="s">
        <v>12</v>
      </c>
      <c r="I188" s="4">
        <v>2335</v>
      </c>
      <c r="J188" s="3"/>
    </row>
    <row r="189" spans="1:10">
      <c r="A189" s="4">
        <v>185</v>
      </c>
      <c r="B189" s="4" t="str">
        <f>T("03270011134")</f>
        <v>03270011134</v>
      </c>
      <c r="C189" s="4" t="str">
        <f>T("19432713047000001")</f>
        <v>19432713047000001</v>
      </c>
      <c r="D189" s="4" t="s">
        <v>186</v>
      </c>
      <c r="E189" s="4" t="s">
        <v>187</v>
      </c>
      <c r="F189" s="4" t="s">
        <v>188</v>
      </c>
      <c r="G189" s="4">
        <v>5</v>
      </c>
      <c r="H189" s="4" t="s">
        <v>12</v>
      </c>
      <c r="I189" s="4">
        <v>2340</v>
      </c>
      <c r="J189" s="3"/>
    </row>
    <row r="190" spans="1:10">
      <c r="A190" s="4">
        <v>186</v>
      </c>
      <c r="B190" s="4" t="str">
        <f>T("03270011135")</f>
        <v>03270011135</v>
      </c>
      <c r="C190" s="4" t="str">
        <f>T("20132713047105125")</f>
        <v>20132713047105125</v>
      </c>
      <c r="D190" s="4" t="s">
        <v>189</v>
      </c>
      <c r="E190" s="4" t="s">
        <v>190</v>
      </c>
      <c r="F190" s="4" t="s">
        <v>191</v>
      </c>
      <c r="G190" s="4">
        <v>5</v>
      </c>
      <c r="H190" s="4" t="s">
        <v>12</v>
      </c>
      <c r="I190" s="4">
        <v>2393</v>
      </c>
      <c r="J190" s="3"/>
    </row>
    <row r="191" spans="1:10">
      <c r="A191" s="4">
        <v>187</v>
      </c>
      <c r="B191" s="4" t="str">
        <f>T("03270011140")</f>
        <v>03270011140</v>
      </c>
      <c r="C191" s="4" t="str">
        <f>T("19652713047132538")</f>
        <v>19652713047132538</v>
      </c>
      <c r="D191" s="4" t="s">
        <v>192</v>
      </c>
      <c r="E191" s="4" t="s">
        <v>193</v>
      </c>
      <c r="F191" s="4" t="s">
        <v>194</v>
      </c>
      <c r="G191" s="4">
        <v>5</v>
      </c>
      <c r="H191" s="4" t="s">
        <v>12</v>
      </c>
      <c r="I191" s="4">
        <v>2347</v>
      </c>
      <c r="J191" s="3"/>
    </row>
    <row r="192" spans="1:10">
      <c r="A192" s="4">
        <v>188</v>
      </c>
      <c r="B192" s="4" t="str">
        <f>T("03270011143")</f>
        <v>03270011143</v>
      </c>
      <c r="C192" s="4" t="str">
        <f>T("20092713047106608")</f>
        <v>20092713047106608</v>
      </c>
      <c r="D192" s="4" t="s">
        <v>195</v>
      </c>
      <c r="E192" s="4" t="s">
        <v>196</v>
      </c>
      <c r="F192" s="4" t="s">
        <v>197</v>
      </c>
      <c r="G192" s="4">
        <v>5</v>
      </c>
      <c r="H192" s="4" t="s">
        <v>12</v>
      </c>
      <c r="I192" s="4">
        <v>3337</v>
      </c>
      <c r="J192" s="3"/>
    </row>
    <row r="193" spans="1:10">
      <c r="A193" s="4">
        <v>189</v>
      </c>
      <c r="B193" s="4" t="str">
        <f>T("03270013087")</f>
        <v>03270013087</v>
      </c>
      <c r="C193" s="4" t="str">
        <f>T("19612713047132089")</f>
        <v>19612713047132089</v>
      </c>
      <c r="D193" s="4" t="s">
        <v>444</v>
      </c>
      <c r="E193" s="4" t="s">
        <v>445</v>
      </c>
      <c r="F193" s="4" t="s">
        <v>446</v>
      </c>
      <c r="G193" s="4">
        <v>5</v>
      </c>
      <c r="H193" s="4" t="s">
        <v>12</v>
      </c>
      <c r="I193" s="4">
        <v>2346</v>
      </c>
      <c r="J193" s="3"/>
    </row>
    <row r="194" spans="1:10">
      <c r="A194" s="4">
        <v>190</v>
      </c>
      <c r="B194" s="4" t="str">
        <f>T("03270015672")</f>
        <v>03270015672</v>
      </c>
      <c r="C194" s="4" t="str">
        <f>T("3301545566")</f>
        <v>3301545566</v>
      </c>
      <c r="D194" s="4" t="s">
        <v>476</v>
      </c>
      <c r="E194" s="4" t="s">
        <v>477</v>
      </c>
      <c r="F194" s="4" t="s">
        <v>478</v>
      </c>
      <c r="G194" s="4">
        <v>5</v>
      </c>
      <c r="H194" s="4" t="s">
        <v>12</v>
      </c>
      <c r="I194" s="4">
        <v>3333</v>
      </c>
      <c r="J194" s="3"/>
    </row>
    <row r="195" spans="1:10">
      <c r="A195" s="4">
        <v>191</v>
      </c>
      <c r="B195" s="4" t="str">
        <f>T("03270015677")</f>
        <v>03270015677</v>
      </c>
      <c r="C195" s="4" t="str">
        <f>T("19762713047132236")</f>
        <v>19762713047132236</v>
      </c>
      <c r="D195" s="4" t="s">
        <v>488</v>
      </c>
      <c r="E195" s="4" t="s">
        <v>489</v>
      </c>
      <c r="F195" s="4" t="s">
        <v>490</v>
      </c>
      <c r="G195" s="4">
        <v>5</v>
      </c>
      <c r="H195" s="4" t="s">
        <v>12</v>
      </c>
      <c r="I195" s="4">
        <v>3327</v>
      </c>
      <c r="J195" s="3"/>
    </row>
    <row r="196" spans="1:10">
      <c r="A196" s="4">
        <v>192</v>
      </c>
      <c r="B196" s="4" t="str">
        <f>T("03270015691")</f>
        <v>03270015691</v>
      </c>
      <c r="C196" s="4" t="str">
        <f>T("19652713047132148")</f>
        <v>19652713047132148</v>
      </c>
      <c r="D196" s="4" t="s">
        <v>509</v>
      </c>
      <c r="E196" s="4" t="s">
        <v>510</v>
      </c>
      <c r="F196" s="4" t="s">
        <v>511</v>
      </c>
      <c r="G196" s="4">
        <v>5</v>
      </c>
      <c r="H196" s="4" t="s">
        <v>12</v>
      </c>
      <c r="I196" s="4">
        <v>466</v>
      </c>
      <c r="J196" s="3"/>
    </row>
    <row r="197" spans="1:10">
      <c r="A197" s="4">
        <v>193</v>
      </c>
      <c r="B197" s="4" t="str">
        <f>T("03270015722")</f>
        <v>03270015722</v>
      </c>
      <c r="C197" s="4" t="str">
        <f>T("19702713047130171")</f>
        <v>19702713047130171</v>
      </c>
      <c r="D197" s="4" t="s">
        <v>539</v>
      </c>
      <c r="E197" s="4" t="s">
        <v>540</v>
      </c>
      <c r="F197" s="4" t="s">
        <v>541</v>
      </c>
      <c r="G197" s="4">
        <v>5</v>
      </c>
      <c r="H197" s="4" t="s">
        <v>12</v>
      </c>
      <c r="I197" s="4">
        <v>3332</v>
      </c>
      <c r="J197" s="3"/>
    </row>
    <row r="198" spans="1:10">
      <c r="A198" s="4">
        <v>194</v>
      </c>
      <c r="B198" s="4" t="str">
        <f>T("03270015754")</f>
        <v>03270015754</v>
      </c>
      <c r="C198" s="4" t="str">
        <f>T("20062713047013911")</f>
        <v>20062713047013911</v>
      </c>
      <c r="D198" s="4" t="s">
        <v>568</v>
      </c>
      <c r="E198" s="4" t="s">
        <v>569</v>
      </c>
      <c r="F198" s="4" t="s">
        <v>570</v>
      </c>
      <c r="G198" s="4">
        <v>5</v>
      </c>
      <c r="H198" s="4" t="s">
        <v>12</v>
      </c>
      <c r="I198" s="4">
        <v>745</v>
      </c>
      <c r="J198" s="3"/>
    </row>
    <row r="199" spans="1:10">
      <c r="A199" s="4">
        <v>195</v>
      </c>
      <c r="B199" s="4" t="str">
        <f>T("03270016106")</f>
        <v>03270016106</v>
      </c>
      <c r="C199" s="4" t="str">
        <f>T("19822713047131316")</f>
        <v>19822713047131316</v>
      </c>
      <c r="D199" s="4" t="s">
        <v>639</v>
      </c>
      <c r="E199" s="4" t="s">
        <v>175</v>
      </c>
      <c r="F199" s="4" t="s">
        <v>290</v>
      </c>
      <c r="G199" s="4">
        <v>5</v>
      </c>
      <c r="H199" s="4" t="s">
        <v>12</v>
      </c>
      <c r="I199" s="4">
        <v>3352</v>
      </c>
      <c r="J199" s="3"/>
    </row>
    <row r="200" spans="1:10">
      <c r="A200" s="4">
        <v>196</v>
      </c>
      <c r="B200" s="4" t="str">
        <f>T("03270016107")</f>
        <v>03270016107</v>
      </c>
      <c r="C200" s="4" t="str">
        <f>T("4611848997")</f>
        <v>4611848997</v>
      </c>
      <c r="D200" s="4" t="s">
        <v>233</v>
      </c>
      <c r="E200" s="4" t="s">
        <v>115</v>
      </c>
      <c r="F200" s="4" t="s">
        <v>640</v>
      </c>
      <c r="G200" s="4">
        <v>5</v>
      </c>
      <c r="H200" s="4" t="s">
        <v>12</v>
      </c>
      <c r="I200" s="4">
        <v>2343</v>
      </c>
      <c r="J200" s="3"/>
    </row>
    <row r="201" spans="1:10">
      <c r="A201" s="4">
        <v>197</v>
      </c>
      <c r="B201" s="4" t="str">
        <f>T("03270016467")</f>
        <v>03270016467</v>
      </c>
      <c r="C201" s="4" t="str">
        <f>T("19642713047132937")</f>
        <v>19642713047132937</v>
      </c>
      <c r="D201" s="4" t="s">
        <v>778</v>
      </c>
      <c r="E201" s="4" t="s">
        <v>779</v>
      </c>
      <c r="F201" s="4" t="s">
        <v>780</v>
      </c>
      <c r="G201" s="4">
        <v>5</v>
      </c>
      <c r="H201" s="4" t="s">
        <v>12</v>
      </c>
      <c r="I201" s="4">
        <v>2348</v>
      </c>
      <c r="J201" s="3"/>
    </row>
    <row r="202" spans="1:10">
      <c r="A202" s="4">
        <v>198</v>
      </c>
      <c r="B202" s="4" t="str">
        <f>T("03270016468")</f>
        <v>03270016468</v>
      </c>
      <c r="C202" s="4" t="str">
        <f>T("19702713047132822")</f>
        <v>19702713047132822</v>
      </c>
      <c r="D202" s="4" t="s">
        <v>781</v>
      </c>
      <c r="E202" s="4" t="s">
        <v>782</v>
      </c>
      <c r="F202" s="4" t="s">
        <v>212</v>
      </c>
      <c r="G202" s="4">
        <v>5</v>
      </c>
      <c r="H202" s="4" t="s">
        <v>12</v>
      </c>
      <c r="I202" s="4">
        <v>1900</v>
      </c>
      <c r="J202" s="3"/>
    </row>
    <row r="203" spans="1:10">
      <c r="A203" s="4">
        <v>199</v>
      </c>
      <c r="B203" s="4" t="str">
        <f>T("03270016581")</f>
        <v>03270016581</v>
      </c>
      <c r="C203" s="4" t="str">
        <f>T("20052713047014710")</f>
        <v>20052713047014710</v>
      </c>
      <c r="D203" s="4" t="s">
        <v>822</v>
      </c>
      <c r="E203" s="4" t="s">
        <v>823</v>
      </c>
      <c r="F203" s="4" t="s">
        <v>824</v>
      </c>
      <c r="G203" s="4">
        <v>5</v>
      </c>
      <c r="H203" s="4" t="s">
        <v>12</v>
      </c>
      <c r="I203" s="4">
        <v>992</v>
      </c>
      <c r="J203" s="3"/>
    </row>
    <row r="204" spans="1:10">
      <c r="A204" s="4">
        <v>200</v>
      </c>
      <c r="B204" s="4" t="str">
        <f>T("03270016583")</f>
        <v>03270016583</v>
      </c>
      <c r="C204" s="4" t="str">
        <f>T("19682713047131276")</f>
        <v>19682713047131276</v>
      </c>
      <c r="D204" s="4" t="s">
        <v>764</v>
      </c>
      <c r="E204" s="4" t="s">
        <v>825</v>
      </c>
      <c r="F204" s="4" t="s">
        <v>826</v>
      </c>
      <c r="G204" s="4">
        <v>5</v>
      </c>
      <c r="H204" s="4" t="s">
        <v>12</v>
      </c>
      <c r="I204" s="4">
        <v>747</v>
      </c>
      <c r="J204" s="3"/>
    </row>
    <row r="205" spans="1:10">
      <c r="A205" s="4">
        <v>201</v>
      </c>
      <c r="B205" s="4" t="str">
        <f>T("03270016884")</f>
        <v>03270016884</v>
      </c>
      <c r="C205" s="4" t="str">
        <f>T("19812713047130147")</f>
        <v>19812713047130147</v>
      </c>
      <c r="D205" s="4" t="s">
        <v>833</v>
      </c>
      <c r="E205" s="4" t="s">
        <v>834</v>
      </c>
      <c r="F205" s="4" t="s">
        <v>835</v>
      </c>
      <c r="G205" s="4">
        <v>5</v>
      </c>
      <c r="H205" s="4" t="s">
        <v>12</v>
      </c>
      <c r="I205" s="4">
        <v>3319</v>
      </c>
      <c r="J205" s="3"/>
    </row>
    <row r="206" spans="1:10">
      <c r="A206" s="4">
        <v>202</v>
      </c>
      <c r="B206" s="4" t="str">
        <f>T("03270016888")</f>
        <v>03270016888</v>
      </c>
      <c r="C206" s="4" t="str">
        <f>T("19752713047132754")</f>
        <v>19752713047132754</v>
      </c>
      <c r="D206" s="4" t="s">
        <v>836</v>
      </c>
      <c r="E206" s="4" t="s">
        <v>837</v>
      </c>
      <c r="F206" s="4" t="s">
        <v>838</v>
      </c>
      <c r="G206" s="4">
        <v>5</v>
      </c>
      <c r="H206" s="4" t="s">
        <v>839</v>
      </c>
      <c r="I206" s="4">
        <v>46</v>
      </c>
      <c r="J206" s="3"/>
    </row>
    <row r="207" spans="1:10">
      <c r="A207" s="4">
        <v>203</v>
      </c>
      <c r="B207" s="4" t="str">
        <f>T("03270016941")</f>
        <v>03270016941</v>
      </c>
      <c r="C207" s="4" t="str">
        <f>T("19602713047132929")</f>
        <v>19602713047132929</v>
      </c>
      <c r="D207" s="4" t="s">
        <v>840</v>
      </c>
      <c r="E207" s="4" t="s">
        <v>841</v>
      </c>
      <c r="F207" s="4" t="s">
        <v>842</v>
      </c>
      <c r="G207" s="4">
        <v>5</v>
      </c>
      <c r="H207" s="4" t="s">
        <v>12</v>
      </c>
      <c r="I207" s="4">
        <v>248</v>
      </c>
      <c r="J207" s="3"/>
    </row>
    <row r="208" spans="1:10">
      <c r="A208" s="4">
        <v>204</v>
      </c>
      <c r="B208" s="4" t="str">
        <f>T("03270016945")</f>
        <v>03270016945</v>
      </c>
      <c r="C208" s="4" t="str">
        <f>T("19832713047131544")</f>
        <v>19832713047131544</v>
      </c>
      <c r="D208" s="4" t="s">
        <v>785</v>
      </c>
      <c r="E208" s="4" t="s">
        <v>843</v>
      </c>
      <c r="F208" s="4" t="s">
        <v>844</v>
      </c>
      <c r="G208" s="4">
        <v>5</v>
      </c>
      <c r="H208" s="4" t="s">
        <v>12</v>
      </c>
      <c r="I208" s="4">
        <v>990</v>
      </c>
      <c r="J208" s="3"/>
    </row>
    <row r="209" spans="1:10">
      <c r="A209" s="4">
        <v>205</v>
      </c>
      <c r="B209" s="4" t="str">
        <f>T("03270016966")</f>
        <v>03270016966</v>
      </c>
      <c r="C209" s="4" t="str">
        <f>T("19982713047014057")</f>
        <v>19982713047014057</v>
      </c>
      <c r="D209" s="4" t="s">
        <v>845</v>
      </c>
      <c r="E209" s="4" t="s">
        <v>846</v>
      </c>
      <c r="F209" s="4" t="s">
        <v>847</v>
      </c>
      <c r="G209" s="4">
        <v>5</v>
      </c>
      <c r="H209" s="4" t="s">
        <v>12</v>
      </c>
      <c r="I209" s="4">
        <v>989</v>
      </c>
      <c r="J209" s="3"/>
    </row>
    <row r="210" spans="1:10">
      <c r="A210" s="4">
        <v>206</v>
      </c>
      <c r="B210" s="4" t="str">
        <f>T("03270016968")</f>
        <v>03270016968</v>
      </c>
      <c r="C210" s="4" t="str">
        <f>T("19522713047131569")</f>
        <v>19522713047131569</v>
      </c>
      <c r="D210" s="4" t="s">
        <v>848</v>
      </c>
      <c r="E210" s="4" t="s">
        <v>849</v>
      </c>
      <c r="F210" s="4" t="s">
        <v>104</v>
      </c>
      <c r="G210" s="4">
        <v>5</v>
      </c>
      <c r="H210" s="4" t="s">
        <v>12</v>
      </c>
      <c r="I210" s="4">
        <v>3317</v>
      </c>
      <c r="J210" s="3"/>
    </row>
    <row r="211" spans="1:10">
      <c r="A211" s="4">
        <v>207</v>
      </c>
      <c r="B211" s="4" t="str">
        <f>T("03270016986")</f>
        <v>03270016986</v>
      </c>
      <c r="C211" s="4" t="str">
        <f>T("20012713047014185")</f>
        <v>20012713047014185</v>
      </c>
      <c r="D211" s="4" t="s">
        <v>850</v>
      </c>
      <c r="E211" s="4" t="s">
        <v>795</v>
      </c>
      <c r="F211" s="4" t="s">
        <v>851</v>
      </c>
      <c r="G211" s="4">
        <v>5</v>
      </c>
      <c r="H211" s="4" t="s">
        <v>12</v>
      </c>
      <c r="I211" s="4">
        <v>746</v>
      </c>
      <c r="J211" s="3"/>
    </row>
    <row r="212" spans="1:10">
      <c r="A212" s="4">
        <v>208</v>
      </c>
      <c r="B212" s="4" t="str">
        <f>T("03270016988")</f>
        <v>03270016988</v>
      </c>
      <c r="C212" s="4" t="str">
        <f>T("19722713047132941")</f>
        <v>19722713047132941</v>
      </c>
      <c r="D212" s="4" t="s">
        <v>852</v>
      </c>
      <c r="E212" s="4" t="s">
        <v>853</v>
      </c>
      <c r="F212" s="4" t="s">
        <v>854</v>
      </c>
      <c r="G212" s="4">
        <v>5</v>
      </c>
      <c r="H212" s="4" t="s">
        <v>12</v>
      </c>
      <c r="I212" s="4">
        <v>45</v>
      </c>
      <c r="J212" s="3"/>
    </row>
    <row r="213" spans="1:10">
      <c r="A213" s="4">
        <v>209</v>
      </c>
      <c r="B213" s="4" t="str">
        <f>T("03270016990")</f>
        <v>03270016990</v>
      </c>
      <c r="C213" s="4" t="str">
        <f>T("19612713047131484")</f>
        <v>19612713047131484</v>
      </c>
      <c r="D213" s="4" t="s">
        <v>60</v>
      </c>
      <c r="E213" s="4" t="s">
        <v>855</v>
      </c>
      <c r="F213" s="4" t="s">
        <v>856</v>
      </c>
      <c r="G213" s="4">
        <v>5</v>
      </c>
      <c r="H213" s="4" t="s">
        <v>12</v>
      </c>
      <c r="I213" s="4">
        <v>995</v>
      </c>
      <c r="J213" s="3"/>
    </row>
    <row r="214" spans="1:10">
      <c r="A214" s="4">
        <v>210</v>
      </c>
      <c r="B214" s="4" t="str">
        <f>T("03270016998")</f>
        <v>03270016998</v>
      </c>
      <c r="C214" s="4" t="str">
        <f>T("19942713047000015")</f>
        <v>19942713047000015</v>
      </c>
      <c r="D214" s="4" t="s">
        <v>857</v>
      </c>
      <c r="E214" s="4" t="s">
        <v>858</v>
      </c>
      <c r="F214" s="4" t="s">
        <v>859</v>
      </c>
      <c r="G214" s="4">
        <v>5</v>
      </c>
      <c r="H214" s="4" t="s">
        <v>12</v>
      </c>
      <c r="I214" s="4">
        <v>1410</v>
      </c>
      <c r="J214" s="3"/>
    </row>
    <row r="215" spans="1:10">
      <c r="A215" s="4">
        <v>211</v>
      </c>
      <c r="B215" s="4" t="str">
        <f>T("03270017001")</f>
        <v>03270017001</v>
      </c>
      <c r="C215" s="4" t="str">
        <f>T("20012713047013856")</f>
        <v>20012713047013856</v>
      </c>
      <c r="D215" s="4" t="s">
        <v>860</v>
      </c>
      <c r="E215" s="4" t="s">
        <v>861</v>
      </c>
      <c r="F215" s="4" t="s">
        <v>520</v>
      </c>
      <c r="G215" s="4">
        <v>5</v>
      </c>
      <c r="H215" s="4" t="s">
        <v>12</v>
      </c>
      <c r="I215" s="4">
        <v>2336</v>
      </c>
      <c r="J215" s="3"/>
    </row>
    <row r="216" spans="1:10">
      <c r="A216" s="4">
        <v>212</v>
      </c>
      <c r="B216" s="4" t="str">
        <f>T("03270017003")</f>
        <v>03270017003</v>
      </c>
      <c r="C216" s="4" t="str">
        <f>T("3296799012")</f>
        <v>3296799012</v>
      </c>
      <c r="D216" s="4" t="s">
        <v>862</v>
      </c>
      <c r="E216" s="4" t="s">
        <v>863</v>
      </c>
      <c r="F216" s="4" t="s">
        <v>864</v>
      </c>
      <c r="G216" s="4">
        <v>5</v>
      </c>
      <c r="H216" s="4" t="s">
        <v>12</v>
      </c>
      <c r="I216" s="4">
        <v>993</v>
      </c>
      <c r="J216" s="3"/>
    </row>
    <row r="217" spans="1:10">
      <c r="A217" s="4">
        <v>213</v>
      </c>
      <c r="B217" s="4" t="str">
        <f>T("03270017009")</f>
        <v>03270017009</v>
      </c>
      <c r="C217" s="4" t="str">
        <f>T("19602713047132456")</f>
        <v>19602713047132456</v>
      </c>
      <c r="D217" s="4" t="s">
        <v>865</v>
      </c>
      <c r="E217" s="4" t="s">
        <v>866</v>
      </c>
      <c r="F217" s="4" t="s">
        <v>867</v>
      </c>
      <c r="G217" s="4">
        <v>5</v>
      </c>
      <c r="H217" s="4" t="s">
        <v>12</v>
      </c>
      <c r="I217" s="4">
        <v>247</v>
      </c>
      <c r="J217" s="3"/>
    </row>
    <row r="218" spans="1:10">
      <c r="A218" s="4">
        <v>214</v>
      </c>
      <c r="B218" s="4" t="str">
        <f>T("03270017013")</f>
        <v>03270017013</v>
      </c>
      <c r="C218" s="4" t="str">
        <f>T("20072713047100844")</f>
        <v>20072713047100844</v>
      </c>
      <c r="D218" s="4" t="s">
        <v>868</v>
      </c>
      <c r="E218" s="4" t="s">
        <v>869</v>
      </c>
      <c r="F218" s="4" t="s">
        <v>484</v>
      </c>
      <c r="G218" s="4">
        <v>5</v>
      </c>
      <c r="H218" s="4" t="s">
        <v>12</v>
      </c>
      <c r="I218" s="4">
        <v>2338</v>
      </c>
      <c r="J218" s="3"/>
    </row>
    <row r="219" spans="1:10">
      <c r="A219" s="4">
        <v>215</v>
      </c>
      <c r="B219" s="4" t="str">
        <f>T("03270017016")</f>
        <v>03270017016</v>
      </c>
      <c r="C219" s="4" t="str">
        <f>T("20062713047016546")</f>
        <v>20062713047016546</v>
      </c>
      <c r="D219" s="4" t="s">
        <v>870</v>
      </c>
      <c r="E219" s="4" t="s">
        <v>871</v>
      </c>
      <c r="F219" s="4" t="s">
        <v>872</v>
      </c>
      <c r="G219" s="4">
        <v>5</v>
      </c>
      <c r="H219" s="4" t="s">
        <v>12</v>
      </c>
      <c r="I219" s="4">
        <v>991</v>
      </c>
      <c r="J219" s="3"/>
    </row>
    <row r="220" spans="1:10">
      <c r="A220" s="4">
        <v>216</v>
      </c>
      <c r="B220" s="4" t="str">
        <f>T("03270017021")</f>
        <v>03270017021</v>
      </c>
      <c r="C220" s="4" t="str">
        <f>T("19682713047000002")</f>
        <v>19682713047000002</v>
      </c>
      <c r="D220" s="4" t="s">
        <v>873</v>
      </c>
      <c r="E220" s="4" t="s">
        <v>874</v>
      </c>
      <c r="F220" s="4" t="s">
        <v>875</v>
      </c>
      <c r="G220" s="4">
        <v>5</v>
      </c>
      <c r="H220" s="4" t="s">
        <v>12</v>
      </c>
      <c r="I220" s="4">
        <v>2334</v>
      </c>
      <c r="J220" s="3"/>
    </row>
    <row r="221" spans="1:10">
      <c r="A221" s="4">
        <v>217</v>
      </c>
      <c r="B221" s="4" t="str">
        <f>T("03270017024")</f>
        <v>03270017024</v>
      </c>
      <c r="C221" s="4" t="str">
        <f>T("20082713047102642")</f>
        <v>20082713047102642</v>
      </c>
      <c r="D221" s="4" t="s">
        <v>876</v>
      </c>
      <c r="E221" s="4" t="s">
        <v>877</v>
      </c>
      <c r="F221" s="4" t="s">
        <v>878</v>
      </c>
      <c r="G221" s="4">
        <v>5</v>
      </c>
      <c r="H221" s="4" t="s">
        <v>12</v>
      </c>
      <c r="I221" s="4">
        <v>2341</v>
      </c>
      <c r="J221" s="3"/>
    </row>
    <row r="222" spans="1:10">
      <c r="A222" s="4">
        <v>218</v>
      </c>
      <c r="B222" s="4" t="str">
        <f>T("03270017027")</f>
        <v>03270017027</v>
      </c>
      <c r="C222" s="4" t="str">
        <f>T("20072713047100524")</f>
        <v>20072713047100524</v>
      </c>
      <c r="D222" s="4" t="s">
        <v>879</v>
      </c>
      <c r="E222" s="4" t="s">
        <v>880</v>
      </c>
      <c r="F222" s="4" t="s">
        <v>881</v>
      </c>
      <c r="G222" s="4">
        <v>5</v>
      </c>
      <c r="H222" s="4" t="s">
        <v>12</v>
      </c>
      <c r="I222" s="4">
        <v>1411</v>
      </c>
      <c r="J222" s="3"/>
    </row>
    <row r="223" spans="1:10">
      <c r="A223" s="4">
        <v>219</v>
      </c>
      <c r="B223" s="4" t="str">
        <f>T("03270017041")</f>
        <v>03270017041</v>
      </c>
      <c r="C223" s="4" t="str">
        <f>T("20002713047015062")</f>
        <v>20002713047015062</v>
      </c>
      <c r="D223" s="4" t="s">
        <v>882</v>
      </c>
      <c r="E223" s="4" t="s">
        <v>883</v>
      </c>
      <c r="F223" s="4" t="s">
        <v>884</v>
      </c>
      <c r="G223" s="4">
        <v>5</v>
      </c>
      <c r="H223" s="4" t="s">
        <v>12</v>
      </c>
      <c r="I223" s="4">
        <v>1901</v>
      </c>
      <c r="J223" s="3"/>
    </row>
    <row r="224" spans="1:10">
      <c r="A224" s="4">
        <v>220</v>
      </c>
      <c r="B224" s="4" t="str">
        <f>T("03270017043")</f>
        <v>03270017043</v>
      </c>
      <c r="C224" s="4" t="str">
        <f>T("20092713047100314")</f>
        <v>20092713047100314</v>
      </c>
      <c r="D224" s="4" t="s">
        <v>885</v>
      </c>
      <c r="E224" s="4" t="s">
        <v>886</v>
      </c>
      <c r="F224" s="4" t="s">
        <v>887</v>
      </c>
      <c r="G224" s="4">
        <v>5</v>
      </c>
      <c r="H224" s="4" t="s">
        <v>12</v>
      </c>
      <c r="I224" s="4">
        <v>994</v>
      </c>
      <c r="J224" s="3"/>
    </row>
    <row r="225" spans="1:10">
      <c r="A225" s="4">
        <v>221</v>
      </c>
      <c r="B225" s="4" t="str">
        <f>T("03270017067")</f>
        <v>03270017067</v>
      </c>
      <c r="C225" s="4" t="str">
        <f>T("19832713047131919")</f>
        <v>19832713047131919</v>
      </c>
      <c r="D225" s="4" t="s">
        <v>888</v>
      </c>
      <c r="E225" s="4" t="s">
        <v>889</v>
      </c>
      <c r="F225" s="4" t="s">
        <v>890</v>
      </c>
      <c r="G225" s="4">
        <v>5</v>
      </c>
      <c r="H225" s="4" t="s">
        <v>12</v>
      </c>
      <c r="I225" s="4">
        <v>2339</v>
      </c>
      <c r="J225" s="3"/>
    </row>
    <row r="226" spans="1:10">
      <c r="A226" s="4">
        <v>222</v>
      </c>
      <c r="B226" s="4" t="str">
        <f>T("03270017068")</f>
        <v>03270017068</v>
      </c>
      <c r="C226" s="4" t="str">
        <f>T("19902713047000222")</f>
        <v>19902713047000222</v>
      </c>
      <c r="D226" s="4" t="s">
        <v>891</v>
      </c>
      <c r="E226" s="4" t="s">
        <v>892</v>
      </c>
      <c r="F226" s="4" t="s">
        <v>893</v>
      </c>
      <c r="G226" s="4">
        <v>5</v>
      </c>
      <c r="H226" s="4" t="s">
        <v>12</v>
      </c>
      <c r="I226" s="4">
        <v>594</v>
      </c>
      <c r="J226" s="3"/>
    </row>
    <row r="227" spans="1:10">
      <c r="A227" s="4">
        <v>223</v>
      </c>
      <c r="B227" s="4" t="str">
        <f>T("03270017069")</f>
        <v>03270017069</v>
      </c>
      <c r="C227" s="4" t="str">
        <f>T("19822713047015055")</f>
        <v>19822713047015055</v>
      </c>
      <c r="D227" s="4" t="s">
        <v>894</v>
      </c>
      <c r="E227" s="4" t="s">
        <v>895</v>
      </c>
      <c r="F227" s="4" t="s">
        <v>896</v>
      </c>
      <c r="G227" s="4">
        <v>5</v>
      </c>
      <c r="H227" s="4" t="s">
        <v>12</v>
      </c>
      <c r="I227" s="4">
        <v>1412</v>
      </c>
      <c r="J227" s="3"/>
    </row>
    <row r="228" spans="1:10">
      <c r="A228" s="4">
        <v>224</v>
      </c>
      <c r="B228" s="4" t="str">
        <f>T("03270017070")</f>
        <v>03270017070</v>
      </c>
      <c r="C228" s="4" t="str">
        <f>T("20022713047014688")</f>
        <v>20022713047014688</v>
      </c>
      <c r="D228" s="4" t="s">
        <v>897</v>
      </c>
      <c r="E228" s="4" t="s">
        <v>898</v>
      </c>
      <c r="F228" s="4" t="s">
        <v>899</v>
      </c>
      <c r="G228" s="4">
        <v>5</v>
      </c>
      <c r="H228" s="4" t="s">
        <v>12</v>
      </c>
      <c r="I228" s="4">
        <v>2332</v>
      </c>
      <c r="J228" s="3"/>
    </row>
    <row r="229" spans="1:10">
      <c r="A229" s="4">
        <v>225</v>
      </c>
      <c r="B229" s="4" t="str">
        <f>T("03270024498")</f>
        <v>03270024498</v>
      </c>
      <c r="C229" s="4" t="str">
        <f>T("19752713047133834")</f>
        <v>19752713047133834</v>
      </c>
      <c r="D229" s="4" t="s">
        <v>782</v>
      </c>
      <c r="E229" s="4" t="s">
        <v>905</v>
      </c>
      <c r="F229" s="4" t="s">
        <v>438</v>
      </c>
      <c r="G229" s="4">
        <v>5</v>
      </c>
      <c r="H229" s="4" t="s">
        <v>12</v>
      </c>
      <c r="I229" s="4">
        <v>3331</v>
      </c>
      <c r="J229" s="3"/>
    </row>
    <row r="230" spans="1:10">
      <c r="A230" s="4">
        <v>226</v>
      </c>
      <c r="B230" s="4" t="str">
        <f>T("03270031080")</f>
        <v>03270031080</v>
      </c>
      <c r="C230" s="4" t="str">
        <f>T("19972713047000419")</f>
        <v>19972713047000419</v>
      </c>
      <c r="D230" s="4" t="s">
        <v>919</v>
      </c>
      <c r="E230" s="4" t="s">
        <v>920</v>
      </c>
      <c r="F230" s="4" t="s">
        <v>921</v>
      </c>
      <c r="G230" s="4">
        <v>5</v>
      </c>
      <c r="H230" s="4" t="s">
        <v>12</v>
      </c>
      <c r="I230" s="4">
        <v>3357</v>
      </c>
      <c r="J230" s="3"/>
    </row>
    <row r="231" spans="1:10">
      <c r="A231" s="4">
        <v>227</v>
      </c>
      <c r="B231" s="4" t="str">
        <f>T("03270031086")</f>
        <v>03270031086</v>
      </c>
      <c r="C231" s="4" t="str">
        <f>T("20022713047015795")</f>
        <v>20022713047015795</v>
      </c>
      <c r="D231" s="4" t="s">
        <v>924</v>
      </c>
      <c r="E231" s="4" t="s">
        <v>925</v>
      </c>
      <c r="F231" s="4" t="s">
        <v>926</v>
      </c>
      <c r="G231" s="4">
        <v>5</v>
      </c>
      <c r="H231" s="4" t="s">
        <v>12</v>
      </c>
      <c r="I231" s="4">
        <v>3326</v>
      </c>
      <c r="J231" s="3"/>
    </row>
    <row r="232" spans="1:10">
      <c r="A232" s="4">
        <v>228</v>
      </c>
      <c r="B232" s="4" t="str">
        <f>T("03270033914")</f>
        <v>03270033914</v>
      </c>
      <c r="C232" s="4" t="str">
        <f>T("19722713047132500")</f>
        <v>19722713047132500</v>
      </c>
      <c r="D232" s="4" t="s">
        <v>936</v>
      </c>
      <c r="E232" s="4" t="s">
        <v>937</v>
      </c>
      <c r="F232" s="4" t="s">
        <v>938</v>
      </c>
      <c r="G232" s="4">
        <v>5</v>
      </c>
      <c r="H232" s="4" t="s">
        <v>12</v>
      </c>
      <c r="I232" s="4">
        <v>52</v>
      </c>
      <c r="J232" s="3"/>
    </row>
    <row r="233" spans="1:10">
      <c r="A233" s="4">
        <v>229</v>
      </c>
      <c r="B233" s="4" t="str">
        <f>T("03270036935")</f>
        <v>03270036935</v>
      </c>
      <c r="C233" s="4" t="str">
        <f>T("19402713047132210")</f>
        <v>19402713047132210</v>
      </c>
      <c r="D233" s="4" t="s">
        <v>972</v>
      </c>
      <c r="E233" s="4" t="s">
        <v>973</v>
      </c>
      <c r="F233" s="4" t="s">
        <v>974</v>
      </c>
      <c r="G233" s="4">
        <v>5</v>
      </c>
      <c r="H233" s="4" t="s">
        <v>12</v>
      </c>
      <c r="I233" s="4">
        <v>2345</v>
      </c>
      <c r="J233" s="3"/>
    </row>
    <row r="234" spans="1:10">
      <c r="A234" s="4">
        <v>230</v>
      </c>
      <c r="B234" s="4" t="str">
        <f>T("03270037796")</f>
        <v>03270037796</v>
      </c>
      <c r="C234" s="4" t="str">
        <f>T("19972713047101075")</f>
        <v>19972713047101075</v>
      </c>
      <c r="D234" s="4" t="s">
        <v>994</v>
      </c>
      <c r="E234" s="4" t="s">
        <v>995</v>
      </c>
      <c r="F234" s="4" t="s">
        <v>996</v>
      </c>
      <c r="G234" s="4">
        <v>5</v>
      </c>
      <c r="H234" s="4" t="s">
        <v>12</v>
      </c>
      <c r="I234" s="4">
        <v>2337</v>
      </c>
      <c r="J234" s="3"/>
    </row>
    <row r="235" spans="1:10">
      <c r="A235" s="4">
        <v>231</v>
      </c>
      <c r="B235" s="4" t="str">
        <f>T("03270039255")</f>
        <v>03270039255</v>
      </c>
      <c r="C235" s="4" t="str">
        <f>T("19922713047000144")</f>
        <v>19922713047000144</v>
      </c>
      <c r="D235" s="4" t="s">
        <v>1025</v>
      </c>
      <c r="E235" s="4" t="s">
        <v>1026</v>
      </c>
      <c r="F235" s="4" t="s">
        <v>1027</v>
      </c>
      <c r="G235" s="4">
        <v>5</v>
      </c>
      <c r="H235" s="4" t="s">
        <v>12</v>
      </c>
      <c r="I235" s="4">
        <v>2401</v>
      </c>
      <c r="J235" s="3"/>
    </row>
    <row r="236" spans="1:10">
      <c r="A236" s="4">
        <v>232</v>
      </c>
      <c r="B236" s="4" t="str">
        <f>T("03270041108")</f>
        <v>03270041108</v>
      </c>
      <c r="C236" s="4" t="str">
        <f>T("19802713047132547")</f>
        <v>19802713047132547</v>
      </c>
      <c r="D236" s="4" t="s">
        <v>1086</v>
      </c>
      <c r="E236" s="4" t="s">
        <v>1087</v>
      </c>
      <c r="F236" s="4" t="s">
        <v>192</v>
      </c>
      <c r="G236" s="4">
        <v>5</v>
      </c>
      <c r="H236" s="4" t="s">
        <v>12</v>
      </c>
      <c r="I236" s="4">
        <v>3816</v>
      </c>
      <c r="J236" s="3"/>
    </row>
    <row r="237" spans="1:10">
      <c r="A237" s="4">
        <v>233</v>
      </c>
      <c r="B237" s="4" t="str">
        <f>T("03270047241")</f>
        <v>03270047241</v>
      </c>
      <c r="C237" s="4" t="str">
        <f>T("20152713047106988")</f>
        <v>20152713047106988</v>
      </c>
      <c r="D237" s="4" t="s">
        <v>1234</v>
      </c>
      <c r="E237" s="4" t="s">
        <v>1235</v>
      </c>
      <c r="F237" s="4" t="s">
        <v>62</v>
      </c>
      <c r="G237" s="4">
        <v>5</v>
      </c>
      <c r="H237" s="4" t="s">
        <v>12</v>
      </c>
      <c r="I237" s="4">
        <v>4158</v>
      </c>
      <c r="J237" s="3"/>
    </row>
    <row r="238" spans="1:10">
      <c r="A238" s="4">
        <v>234</v>
      </c>
      <c r="B238" s="4" t="str">
        <f>T("03270011652")</f>
        <v>03270011652</v>
      </c>
      <c r="C238" s="4" t="str">
        <f>T("19972713047018295")</f>
        <v>19972713047018295</v>
      </c>
      <c r="D238" s="4" t="s">
        <v>291</v>
      </c>
      <c r="E238" s="4" t="s">
        <v>292</v>
      </c>
      <c r="F238" s="4" t="s">
        <v>293</v>
      </c>
      <c r="G238" s="4">
        <v>6</v>
      </c>
      <c r="H238" s="4" t="s">
        <v>294</v>
      </c>
      <c r="I238" s="4">
        <v>253</v>
      </c>
      <c r="J238" s="3"/>
    </row>
    <row r="239" spans="1:10">
      <c r="A239" s="4">
        <v>235</v>
      </c>
      <c r="B239" s="4" t="str">
        <f>T("03270011654")</f>
        <v>03270011654</v>
      </c>
      <c r="C239" s="4" t="str">
        <f>T("19602713047135158")</f>
        <v>19602713047135158</v>
      </c>
      <c r="D239" s="4" t="s">
        <v>295</v>
      </c>
      <c r="E239" s="4" t="s">
        <v>296</v>
      </c>
      <c r="F239" s="4" t="s">
        <v>297</v>
      </c>
      <c r="G239" s="4">
        <v>6</v>
      </c>
      <c r="H239" s="4" t="s">
        <v>298</v>
      </c>
      <c r="I239" s="4">
        <v>3320</v>
      </c>
      <c r="J239" s="3"/>
    </row>
    <row r="240" spans="1:10">
      <c r="A240" s="4">
        <v>236</v>
      </c>
      <c r="B240" s="4" t="str">
        <f>T("03270011657")</f>
        <v>03270011657</v>
      </c>
      <c r="C240" s="4" t="str">
        <f>T("20042713047020792")</f>
        <v>20042713047020792</v>
      </c>
      <c r="D240" s="4" t="s">
        <v>299</v>
      </c>
      <c r="E240" s="4" t="s">
        <v>300</v>
      </c>
      <c r="F240" s="4" t="s">
        <v>301</v>
      </c>
      <c r="G240" s="4">
        <v>6</v>
      </c>
      <c r="H240" s="4" t="s">
        <v>298</v>
      </c>
      <c r="I240" s="4">
        <v>3343</v>
      </c>
      <c r="J240" s="3"/>
    </row>
    <row r="241" spans="1:10">
      <c r="A241" s="4">
        <v>237</v>
      </c>
      <c r="B241" s="4" t="str">
        <f>T("03270011661")</f>
        <v>03270011661</v>
      </c>
      <c r="C241" s="4" t="str">
        <f>T("19872713047018186")</f>
        <v>19872713047018186</v>
      </c>
      <c r="D241" s="4" t="s">
        <v>302</v>
      </c>
      <c r="E241" s="4" t="s">
        <v>303</v>
      </c>
      <c r="F241" s="4" t="s">
        <v>304</v>
      </c>
      <c r="G241" s="4">
        <v>6</v>
      </c>
      <c r="H241" s="4" t="s">
        <v>294</v>
      </c>
      <c r="I241" s="4">
        <v>3350</v>
      </c>
      <c r="J241" s="3"/>
    </row>
    <row r="242" spans="1:10">
      <c r="A242" s="4">
        <v>238</v>
      </c>
      <c r="B242" s="4" t="str">
        <f>T("03270011662")</f>
        <v>03270011662</v>
      </c>
      <c r="C242" s="4" t="str">
        <f>T("19662713047133704")</f>
        <v>19662713047133704</v>
      </c>
      <c r="D242" s="4" t="s">
        <v>305</v>
      </c>
      <c r="E242" s="4" t="s">
        <v>306</v>
      </c>
      <c r="F242" s="4" t="s">
        <v>307</v>
      </c>
      <c r="G242" s="4">
        <v>6</v>
      </c>
      <c r="H242" s="4" t="s">
        <v>294</v>
      </c>
      <c r="I242" s="4">
        <v>1001</v>
      </c>
      <c r="J242" s="3"/>
    </row>
    <row r="243" spans="1:10">
      <c r="A243" s="4">
        <v>239</v>
      </c>
      <c r="B243" s="4" t="str">
        <f>T("03270011666")</f>
        <v>03270011666</v>
      </c>
      <c r="C243" s="4" t="str">
        <f>T("20082713047106840")</f>
        <v>20082713047106840</v>
      </c>
      <c r="D243" s="4" t="s">
        <v>123</v>
      </c>
      <c r="E243" s="4" t="s">
        <v>308</v>
      </c>
      <c r="F243" s="4" t="s">
        <v>309</v>
      </c>
      <c r="G243" s="4">
        <v>6</v>
      </c>
      <c r="H243" s="4" t="s">
        <v>298</v>
      </c>
      <c r="I243" s="4">
        <v>2359</v>
      </c>
      <c r="J243" s="3"/>
    </row>
    <row r="244" spans="1:10">
      <c r="A244" s="4">
        <v>240</v>
      </c>
      <c r="B244" s="4" t="str">
        <f>T("03270011668")</f>
        <v>03270011668</v>
      </c>
      <c r="C244" s="4" t="str">
        <f>T("19752713047133605")</f>
        <v>19752713047133605</v>
      </c>
      <c r="D244" s="4" t="s">
        <v>310</v>
      </c>
      <c r="E244" s="4" t="s">
        <v>311</v>
      </c>
      <c r="F244" s="4" t="s">
        <v>312</v>
      </c>
      <c r="G244" s="4">
        <v>6</v>
      </c>
      <c r="H244" s="4" t="s">
        <v>294</v>
      </c>
      <c r="I244" s="4">
        <v>1420</v>
      </c>
      <c r="J244" s="3"/>
    </row>
    <row r="245" spans="1:10">
      <c r="A245" s="4">
        <v>241</v>
      </c>
      <c r="B245" s="4" t="str">
        <f>T("03270011669")</f>
        <v>03270011669</v>
      </c>
      <c r="C245" s="4" t="str">
        <f>T("20082713047100502")</f>
        <v>20082713047100502</v>
      </c>
      <c r="D245" s="4" t="s">
        <v>313</v>
      </c>
      <c r="E245" s="4" t="s">
        <v>314</v>
      </c>
      <c r="F245" s="4" t="s">
        <v>315</v>
      </c>
      <c r="G245" s="4">
        <v>6</v>
      </c>
      <c r="H245" s="4" t="s">
        <v>294</v>
      </c>
      <c r="I245" s="4">
        <v>748</v>
      </c>
      <c r="J245" s="3"/>
    </row>
    <row r="246" spans="1:10">
      <c r="A246" s="4">
        <v>242</v>
      </c>
      <c r="B246" s="4" t="str">
        <f>T("03270011672")</f>
        <v>03270011672</v>
      </c>
      <c r="C246" s="4" t="str">
        <f>T("20072713047022041")</f>
        <v>20072713047022041</v>
      </c>
      <c r="D246" s="4" t="s">
        <v>316</v>
      </c>
      <c r="E246" s="4" t="s">
        <v>317</v>
      </c>
      <c r="F246" s="4" t="s">
        <v>318</v>
      </c>
      <c r="G246" s="4">
        <v>6</v>
      </c>
      <c r="H246" s="4" t="s">
        <v>294</v>
      </c>
      <c r="I246" s="4">
        <v>3355</v>
      </c>
      <c r="J246" s="3"/>
    </row>
    <row r="247" spans="1:10">
      <c r="A247" s="4">
        <v>243</v>
      </c>
      <c r="B247" s="4" t="str">
        <f>T("03270011674")</f>
        <v>03270011674</v>
      </c>
      <c r="C247" s="4" t="str">
        <f>T("19652713047134656")</f>
        <v>19652713047134656</v>
      </c>
      <c r="D247" s="4" t="s">
        <v>319</v>
      </c>
      <c r="E247" s="4" t="s">
        <v>320</v>
      </c>
      <c r="F247" s="4" t="s">
        <v>321</v>
      </c>
      <c r="G247" s="4">
        <v>6</v>
      </c>
      <c r="H247" s="4" t="s">
        <v>298</v>
      </c>
      <c r="I247" s="4">
        <v>3351</v>
      </c>
      <c r="J247" s="3"/>
    </row>
    <row r="248" spans="1:10">
      <c r="A248" s="4">
        <v>244</v>
      </c>
      <c r="B248" s="4" t="str">
        <f>T("03270011675")</f>
        <v>03270011675</v>
      </c>
      <c r="C248" s="4" t="str">
        <f>T("19782713047134121")</f>
        <v>19782713047134121</v>
      </c>
      <c r="D248" s="4" t="s">
        <v>322</v>
      </c>
      <c r="E248" s="4" t="s">
        <v>323</v>
      </c>
      <c r="F248" s="4" t="s">
        <v>324</v>
      </c>
      <c r="G248" s="4">
        <v>6</v>
      </c>
      <c r="H248" s="4" t="s">
        <v>294</v>
      </c>
      <c r="I248" s="4">
        <v>752</v>
      </c>
      <c r="J248" s="3"/>
    </row>
    <row r="249" spans="1:10">
      <c r="A249" s="4">
        <v>245</v>
      </c>
      <c r="B249" s="4" t="str">
        <f>T("03270011677")</f>
        <v>03270011677</v>
      </c>
      <c r="C249" s="4" t="str">
        <f>T("19922713047021612")</f>
        <v>19922713047021612</v>
      </c>
      <c r="D249" s="4" t="s">
        <v>325</v>
      </c>
      <c r="E249" s="4" t="s">
        <v>326</v>
      </c>
      <c r="F249" s="4" t="s">
        <v>327</v>
      </c>
      <c r="G249" s="4">
        <v>6</v>
      </c>
      <c r="H249" s="4" t="s">
        <v>294</v>
      </c>
      <c r="I249" s="4">
        <v>998</v>
      </c>
      <c r="J249" s="3"/>
    </row>
    <row r="250" spans="1:10">
      <c r="A250" s="4">
        <v>246</v>
      </c>
      <c r="B250" s="4" t="str">
        <f>T("03270011679")</f>
        <v>03270011679</v>
      </c>
      <c r="C250" s="4" t="str">
        <f>T("19552713047134599")</f>
        <v>19552713047134599</v>
      </c>
      <c r="D250" s="4" t="s">
        <v>328</v>
      </c>
      <c r="E250" s="4" t="s">
        <v>329</v>
      </c>
      <c r="F250" s="4" t="s">
        <v>330</v>
      </c>
      <c r="G250" s="4">
        <v>6</v>
      </c>
      <c r="H250" s="4" t="s">
        <v>298</v>
      </c>
      <c r="I250" s="4">
        <v>2350</v>
      </c>
      <c r="J250" s="3"/>
    </row>
    <row r="251" spans="1:10">
      <c r="A251" s="4">
        <v>247</v>
      </c>
      <c r="B251" s="4" t="str">
        <f>T("03270011681")</f>
        <v>03270011681</v>
      </c>
      <c r="C251" s="4" t="str">
        <f>T("19822713047133593")</f>
        <v>19822713047133593</v>
      </c>
      <c r="D251" s="4" t="s">
        <v>331</v>
      </c>
      <c r="E251" s="4" t="s">
        <v>332</v>
      </c>
      <c r="F251" s="4" t="s">
        <v>333</v>
      </c>
      <c r="G251" s="4">
        <v>6</v>
      </c>
      <c r="H251" s="4" t="s">
        <v>294</v>
      </c>
      <c r="I251" s="4">
        <v>1417</v>
      </c>
      <c r="J251" s="3"/>
    </row>
    <row r="252" spans="1:10">
      <c r="A252" s="4">
        <v>248</v>
      </c>
      <c r="B252" s="4" t="str">
        <f>T("03270011683")</f>
        <v>03270011683</v>
      </c>
      <c r="C252" s="4" t="str">
        <f>T("19872713047134779")</f>
        <v>19872713047134779</v>
      </c>
      <c r="D252" s="4" t="s">
        <v>293</v>
      </c>
      <c r="E252" s="4" t="s">
        <v>334</v>
      </c>
      <c r="F252" s="4" t="s">
        <v>335</v>
      </c>
      <c r="G252" s="4">
        <v>6</v>
      </c>
      <c r="H252" s="4" t="s">
        <v>298</v>
      </c>
      <c r="I252" s="4">
        <v>2366</v>
      </c>
      <c r="J252" s="3"/>
    </row>
    <row r="253" spans="1:10">
      <c r="A253" s="4">
        <v>249</v>
      </c>
      <c r="B253" s="4" t="str">
        <f>T("03270011684")</f>
        <v>03270011684</v>
      </c>
      <c r="C253" s="4" t="str">
        <f>T("19622713047134545")</f>
        <v>19622713047134545</v>
      </c>
      <c r="D253" s="4" t="s">
        <v>336</v>
      </c>
      <c r="E253" s="4" t="s">
        <v>337</v>
      </c>
      <c r="F253" s="4" t="s">
        <v>338</v>
      </c>
      <c r="G253" s="4">
        <v>6</v>
      </c>
      <c r="H253" s="4" t="s">
        <v>298</v>
      </c>
      <c r="I253" s="4">
        <v>1905</v>
      </c>
      <c r="J253" s="3"/>
    </row>
    <row r="254" spans="1:10">
      <c r="A254" s="4">
        <v>250</v>
      </c>
      <c r="B254" s="4" t="str">
        <f>T("03270011687")</f>
        <v>03270011687</v>
      </c>
      <c r="C254" s="4" t="str">
        <f>T("4651582407")</f>
        <v>4651582407</v>
      </c>
      <c r="D254" s="4" t="s">
        <v>339</v>
      </c>
      <c r="E254" s="4" t="s">
        <v>340</v>
      </c>
      <c r="F254" s="4" t="s">
        <v>235</v>
      </c>
      <c r="G254" s="4">
        <v>6</v>
      </c>
      <c r="H254" s="4" t="s">
        <v>298</v>
      </c>
      <c r="I254" s="4">
        <v>2362</v>
      </c>
      <c r="J254" s="3"/>
    </row>
    <row r="255" spans="1:10">
      <c r="A255" s="4">
        <v>251</v>
      </c>
      <c r="B255" s="4" t="str">
        <f>T("03270011692")</f>
        <v>03270011692</v>
      </c>
      <c r="C255" s="4" t="str">
        <f>T("19992713047020950")</f>
        <v>19992713047020950</v>
      </c>
      <c r="D255" s="4" t="s">
        <v>341</v>
      </c>
      <c r="E255" s="4" t="s">
        <v>342</v>
      </c>
      <c r="F255" s="4" t="s">
        <v>343</v>
      </c>
      <c r="G255" s="4">
        <v>6</v>
      </c>
      <c r="H255" s="4" t="s">
        <v>294</v>
      </c>
      <c r="I255" s="4">
        <v>999</v>
      </c>
      <c r="J255" s="3"/>
    </row>
    <row r="256" spans="1:10">
      <c r="A256" s="4">
        <v>252</v>
      </c>
      <c r="B256" s="4" t="str">
        <f>T("03270011694")</f>
        <v>03270011694</v>
      </c>
      <c r="C256" s="4" t="str">
        <f>T("19702713047135138")</f>
        <v>19702713047135138</v>
      </c>
      <c r="D256" s="4" t="s">
        <v>344</v>
      </c>
      <c r="E256" s="4" t="s">
        <v>345</v>
      </c>
      <c r="F256" s="4" t="s">
        <v>346</v>
      </c>
      <c r="G256" s="4">
        <v>6</v>
      </c>
      <c r="H256" s="4" t="s">
        <v>298</v>
      </c>
      <c r="I256" s="4">
        <v>996</v>
      </c>
      <c r="J256" s="3"/>
    </row>
    <row r="257" spans="1:10">
      <c r="A257" s="4">
        <v>253</v>
      </c>
      <c r="B257" s="4" t="str">
        <f>T("03270011699")</f>
        <v>03270011699</v>
      </c>
      <c r="C257" s="4" t="str">
        <f>T("20012713047100536")</f>
        <v>20012713047100536</v>
      </c>
      <c r="D257" s="4" t="s">
        <v>347</v>
      </c>
      <c r="E257" s="4" t="s">
        <v>348</v>
      </c>
      <c r="F257" s="4" t="s">
        <v>349</v>
      </c>
      <c r="G257" s="4">
        <v>6</v>
      </c>
      <c r="H257" s="4" t="s">
        <v>294</v>
      </c>
      <c r="I257" s="4">
        <v>1419</v>
      </c>
      <c r="J257" s="3"/>
    </row>
    <row r="258" spans="1:10">
      <c r="A258" s="4">
        <v>254</v>
      </c>
      <c r="B258" s="4" t="str">
        <f>T("03270011704")</f>
        <v>03270011704</v>
      </c>
      <c r="C258" s="4" t="str">
        <f>T("20062713047100533")</f>
        <v>20062713047100533</v>
      </c>
      <c r="D258" s="4" t="s">
        <v>350</v>
      </c>
      <c r="E258" s="4" t="s">
        <v>351</v>
      </c>
      <c r="F258" s="4" t="s">
        <v>352</v>
      </c>
      <c r="G258" s="4">
        <v>6</v>
      </c>
      <c r="H258" s="4" t="s">
        <v>294</v>
      </c>
      <c r="I258" s="4">
        <v>1903</v>
      </c>
      <c r="J258" s="3"/>
    </row>
    <row r="259" spans="1:10">
      <c r="A259" s="4">
        <v>255</v>
      </c>
      <c r="B259" s="4" t="str">
        <f>T("03270011709")</f>
        <v>03270011709</v>
      </c>
      <c r="C259" s="4" t="str">
        <f>T("20082713047134217")</f>
        <v>20082713047134217</v>
      </c>
      <c r="D259" s="4" t="s">
        <v>353</v>
      </c>
      <c r="E259" s="4" t="s">
        <v>354</v>
      </c>
      <c r="F259" s="4" t="s">
        <v>355</v>
      </c>
      <c r="G259" s="4">
        <v>6</v>
      </c>
      <c r="H259" s="4" t="s">
        <v>294</v>
      </c>
      <c r="I259" s="4">
        <v>2357</v>
      </c>
      <c r="J259" s="3"/>
    </row>
    <row r="260" spans="1:10">
      <c r="A260" s="4">
        <v>256</v>
      </c>
      <c r="B260" s="4" t="str">
        <f>T("03270011714")</f>
        <v>03270011714</v>
      </c>
      <c r="C260" s="4" t="str">
        <f>T("8673366103")</f>
        <v>8673366103</v>
      </c>
      <c r="D260" s="4" t="s">
        <v>356</v>
      </c>
      <c r="E260" s="4" t="s">
        <v>357</v>
      </c>
      <c r="F260" s="4" t="s">
        <v>358</v>
      </c>
      <c r="G260" s="4">
        <v>6</v>
      </c>
      <c r="H260" s="4" t="s">
        <v>298</v>
      </c>
      <c r="I260" s="4">
        <v>2363</v>
      </c>
      <c r="J260" s="3"/>
    </row>
    <row r="261" spans="1:10">
      <c r="A261" s="4">
        <v>257</v>
      </c>
      <c r="B261" s="4" t="str">
        <f>T("03270011716")</f>
        <v>03270011716</v>
      </c>
      <c r="C261" s="4" t="str">
        <f>T("19962713047020914")</f>
        <v>19962713047020914</v>
      </c>
      <c r="D261" s="4" t="s">
        <v>359</v>
      </c>
      <c r="E261" s="4" t="s">
        <v>360</v>
      </c>
      <c r="F261" s="4" t="s">
        <v>361</v>
      </c>
      <c r="G261" s="4">
        <v>6</v>
      </c>
      <c r="H261" s="4" t="s">
        <v>294</v>
      </c>
      <c r="I261" s="4">
        <v>468</v>
      </c>
      <c r="J261" s="3"/>
    </row>
    <row r="262" spans="1:10">
      <c r="A262" s="4">
        <v>258</v>
      </c>
      <c r="B262" s="4" t="str">
        <f>T("03270011720")</f>
        <v>03270011720</v>
      </c>
      <c r="C262" s="4" t="str">
        <f>T("19752713047134128")</f>
        <v>19752713047134128</v>
      </c>
      <c r="D262" s="4" t="s">
        <v>362</v>
      </c>
      <c r="E262" s="4" t="s">
        <v>363</v>
      </c>
      <c r="F262" s="4" t="s">
        <v>364</v>
      </c>
      <c r="G262" s="4">
        <v>6</v>
      </c>
      <c r="H262" s="4" t="s">
        <v>294</v>
      </c>
      <c r="I262" s="4">
        <v>34</v>
      </c>
      <c r="J262" s="3"/>
    </row>
    <row r="263" spans="1:10">
      <c r="A263" s="4">
        <v>259</v>
      </c>
      <c r="B263" s="4" t="str">
        <f>T("03270015679")</f>
        <v>03270015679</v>
      </c>
      <c r="C263" s="4" t="str">
        <f>T("19572713047134400")</f>
        <v>19572713047134400</v>
      </c>
      <c r="D263" s="4" t="s">
        <v>494</v>
      </c>
      <c r="E263" s="4" t="s">
        <v>495</v>
      </c>
      <c r="F263" s="4" t="s">
        <v>496</v>
      </c>
      <c r="G263" s="4">
        <v>6</v>
      </c>
      <c r="H263" s="4" t="s">
        <v>298</v>
      </c>
      <c r="I263" s="4">
        <v>2354</v>
      </c>
      <c r="J263" s="3"/>
    </row>
    <row r="264" spans="1:10">
      <c r="A264" s="4">
        <v>260</v>
      </c>
      <c r="B264" s="4" t="str">
        <f>T("03270016108")</f>
        <v>03270016108</v>
      </c>
      <c r="C264" s="4" t="str">
        <f>T("1947634422")</f>
        <v>1947634422</v>
      </c>
      <c r="D264" s="4" t="s">
        <v>641</v>
      </c>
      <c r="E264" s="4" t="s">
        <v>642</v>
      </c>
      <c r="F264" s="4" t="s">
        <v>643</v>
      </c>
      <c r="G264" s="4">
        <v>6</v>
      </c>
      <c r="H264" s="4" t="s">
        <v>298</v>
      </c>
      <c r="I264" s="4">
        <v>1416</v>
      </c>
      <c r="J264" s="3"/>
    </row>
    <row r="265" spans="1:10">
      <c r="A265" s="4">
        <v>261</v>
      </c>
      <c r="B265" s="4" t="str">
        <f>T("03270016109")</f>
        <v>03270016109</v>
      </c>
      <c r="C265" s="4" t="str">
        <f>T("19652713047100528")</f>
        <v>19652713047100528</v>
      </c>
      <c r="D265" s="4" t="s">
        <v>644</v>
      </c>
      <c r="E265" s="4" t="s">
        <v>645</v>
      </c>
      <c r="F265" s="4" t="s">
        <v>646</v>
      </c>
      <c r="G265" s="4">
        <v>6</v>
      </c>
      <c r="H265" s="4" t="s">
        <v>294</v>
      </c>
      <c r="I265" s="4">
        <v>997</v>
      </c>
      <c r="J265" s="3"/>
    </row>
    <row r="266" spans="1:10">
      <c r="A266" s="4">
        <v>262</v>
      </c>
      <c r="B266" s="4" t="str">
        <f>T("03270016113")</f>
        <v>03270016113</v>
      </c>
      <c r="C266" s="4" t="str">
        <f>T("19792713047134887")</f>
        <v>19792713047134887</v>
      </c>
      <c r="D266" s="4" t="s">
        <v>647</v>
      </c>
      <c r="E266" s="4" t="s">
        <v>648</v>
      </c>
      <c r="F266" s="4" t="s">
        <v>649</v>
      </c>
      <c r="G266" s="4">
        <v>6</v>
      </c>
      <c r="H266" s="4" t="s">
        <v>298</v>
      </c>
      <c r="I266" s="4">
        <v>1418</v>
      </c>
      <c r="J266" s="3"/>
    </row>
    <row r="267" spans="1:10">
      <c r="A267" s="4">
        <v>263</v>
      </c>
      <c r="B267" s="4" t="str">
        <f>T("03270016377")</f>
        <v>03270016377</v>
      </c>
      <c r="C267" s="4" t="str">
        <f>T("19672713047021936")</f>
        <v>19672713047021936</v>
      </c>
      <c r="D267" s="4" t="s">
        <v>725</v>
      </c>
      <c r="E267" s="4" t="s">
        <v>726</v>
      </c>
      <c r="F267" s="4" t="s">
        <v>727</v>
      </c>
      <c r="G267" s="4">
        <v>6</v>
      </c>
      <c r="H267" s="4" t="s">
        <v>298</v>
      </c>
      <c r="I267" s="4">
        <v>2356</v>
      </c>
      <c r="J267" s="3"/>
    </row>
    <row r="268" spans="1:10">
      <c r="A268" s="4">
        <v>264</v>
      </c>
      <c r="B268" s="4" t="str">
        <f>T("03270016380")</f>
        <v>03270016380</v>
      </c>
      <c r="C268" s="4" t="str">
        <f>T("19862713047133012")</f>
        <v>19862713047133012</v>
      </c>
      <c r="D268" s="4" t="s">
        <v>728</v>
      </c>
      <c r="E268" s="4" t="s">
        <v>729</v>
      </c>
      <c r="F268" s="4" t="s">
        <v>730</v>
      </c>
      <c r="G268" s="4">
        <v>6</v>
      </c>
      <c r="H268" s="4" t="s">
        <v>294</v>
      </c>
      <c r="I268" s="4">
        <v>2352</v>
      </c>
      <c r="J268" s="3"/>
    </row>
    <row r="269" spans="1:10">
      <c r="A269" s="4">
        <v>265</v>
      </c>
      <c r="B269" s="4" t="str">
        <f>T("03270016383")</f>
        <v>03270016383</v>
      </c>
      <c r="C269" s="4" t="str">
        <f>T("19722713047141742")</f>
        <v>19722713047141742</v>
      </c>
      <c r="D269" s="4" t="s">
        <v>731</v>
      </c>
      <c r="E269" s="4" t="s">
        <v>154</v>
      </c>
      <c r="F269" s="4" t="s">
        <v>732</v>
      </c>
      <c r="G269" s="4">
        <v>6</v>
      </c>
      <c r="H269" s="4" t="s">
        <v>294</v>
      </c>
      <c r="I269" s="4">
        <v>1902</v>
      </c>
      <c r="J269" s="3"/>
    </row>
    <row r="270" spans="1:10">
      <c r="A270" s="4">
        <v>266</v>
      </c>
      <c r="B270" s="4" t="str">
        <f>T("03270016392")</f>
        <v>03270016392</v>
      </c>
      <c r="C270" s="4" t="str">
        <f>T("19932713047000129")</f>
        <v>19932713047000129</v>
      </c>
      <c r="D270" s="4" t="s">
        <v>733</v>
      </c>
      <c r="E270" s="4" t="s">
        <v>734</v>
      </c>
      <c r="F270" s="4" t="s">
        <v>620</v>
      </c>
      <c r="G270" s="4">
        <v>6</v>
      </c>
      <c r="H270" s="4" t="s">
        <v>298</v>
      </c>
      <c r="I270" s="4">
        <v>658</v>
      </c>
      <c r="J270" s="3"/>
    </row>
    <row r="271" spans="1:10">
      <c r="A271" s="4">
        <v>267</v>
      </c>
      <c r="B271" s="4" t="str">
        <f>T("03270016394")</f>
        <v>03270016394</v>
      </c>
      <c r="C271" s="4" t="str">
        <f>T("19742713047133765")</f>
        <v>19742713047133765</v>
      </c>
      <c r="D271" s="4" t="s">
        <v>735</v>
      </c>
      <c r="E271" s="4" t="s">
        <v>736</v>
      </c>
      <c r="F271" s="4" t="s">
        <v>737</v>
      </c>
      <c r="G271" s="4">
        <v>6</v>
      </c>
      <c r="H271" s="4" t="s">
        <v>294</v>
      </c>
      <c r="I271" s="4">
        <v>2403</v>
      </c>
      <c r="J271" s="3"/>
    </row>
    <row r="272" spans="1:10">
      <c r="A272" s="4">
        <v>268</v>
      </c>
      <c r="B272" s="4" t="str">
        <f>T("03270016398")</f>
        <v>03270016398</v>
      </c>
      <c r="C272" s="4" t="str">
        <f>T("20032713047019641")</f>
        <v>20032713047019641</v>
      </c>
      <c r="D272" s="4" t="s">
        <v>738</v>
      </c>
      <c r="E272" s="4" t="s">
        <v>739</v>
      </c>
      <c r="F272" s="4" t="s">
        <v>740</v>
      </c>
      <c r="G272" s="4">
        <v>6</v>
      </c>
      <c r="H272" s="4" t="s">
        <v>294</v>
      </c>
      <c r="I272" s="4">
        <v>1415</v>
      </c>
      <c r="J272" s="3"/>
    </row>
    <row r="273" spans="1:10">
      <c r="A273" s="4">
        <v>269</v>
      </c>
      <c r="B273" s="4" t="str">
        <f>T("03270016405")</f>
        <v>03270016405</v>
      </c>
      <c r="C273" s="4" t="str">
        <f>T("20132713047103414")</f>
        <v>20132713047103414</v>
      </c>
      <c r="D273" s="4" t="s">
        <v>741</v>
      </c>
      <c r="E273" s="4" t="s">
        <v>742</v>
      </c>
      <c r="F273" s="4" t="s">
        <v>743</v>
      </c>
      <c r="G273" s="4">
        <v>6</v>
      </c>
      <c r="H273" s="4" t="s">
        <v>294</v>
      </c>
      <c r="I273" s="4">
        <v>2365</v>
      </c>
      <c r="J273" s="3"/>
    </row>
    <row r="274" spans="1:10">
      <c r="A274" s="4">
        <v>270</v>
      </c>
      <c r="B274" s="4" t="str">
        <f>T("03270016408")</f>
        <v>03270016408</v>
      </c>
      <c r="C274" s="4" t="str">
        <f>T("19712713047134504")</f>
        <v>19712713047134504</v>
      </c>
      <c r="D274" s="4" t="s">
        <v>744</v>
      </c>
      <c r="E274" s="4" t="s">
        <v>745</v>
      </c>
      <c r="F274" s="4" t="s">
        <v>746</v>
      </c>
      <c r="G274" s="4">
        <v>6</v>
      </c>
      <c r="H274" s="4" t="s">
        <v>298</v>
      </c>
      <c r="I274" s="4">
        <v>1904</v>
      </c>
      <c r="J274" s="3"/>
    </row>
    <row r="275" spans="1:10">
      <c r="A275" s="4">
        <v>271</v>
      </c>
      <c r="B275" s="4" t="str">
        <f>T("03270016428")</f>
        <v>03270016428</v>
      </c>
      <c r="C275" s="4" t="str">
        <f>T("19882713047133474")</f>
        <v>19882713047133474</v>
      </c>
      <c r="D275" s="4" t="s">
        <v>747</v>
      </c>
      <c r="E275" s="4" t="s">
        <v>748</v>
      </c>
      <c r="F275" s="4" t="s">
        <v>424</v>
      </c>
      <c r="G275" s="4">
        <v>6</v>
      </c>
      <c r="H275" s="4" t="s">
        <v>294</v>
      </c>
      <c r="I275" s="4">
        <v>2358</v>
      </c>
      <c r="J275" s="3"/>
    </row>
    <row r="276" spans="1:10">
      <c r="A276" s="4">
        <v>272</v>
      </c>
      <c r="B276" s="4" t="str">
        <f>T("03270016453")</f>
        <v>03270016453</v>
      </c>
      <c r="C276" s="4" t="str">
        <f>T("6904190359")</f>
        <v>6904190359</v>
      </c>
      <c r="D276" s="4" t="s">
        <v>749</v>
      </c>
      <c r="E276" s="4" t="s">
        <v>750</v>
      </c>
      <c r="F276" s="4" t="s">
        <v>751</v>
      </c>
      <c r="G276" s="4">
        <v>6</v>
      </c>
      <c r="H276" s="4" t="s">
        <v>294</v>
      </c>
      <c r="I276" s="4">
        <v>2351</v>
      </c>
      <c r="J276" s="3"/>
    </row>
    <row r="277" spans="1:10">
      <c r="A277" s="4">
        <v>273</v>
      </c>
      <c r="B277" s="4" t="str">
        <f>T("03270016454")</f>
        <v>03270016454</v>
      </c>
      <c r="C277" s="4" t="str">
        <f>T("19992713047021321")</f>
        <v>19992713047021321</v>
      </c>
      <c r="D277" s="4" t="s">
        <v>752</v>
      </c>
      <c r="E277" s="4" t="s">
        <v>753</v>
      </c>
      <c r="F277" s="4" t="s">
        <v>475</v>
      </c>
      <c r="G277" s="4">
        <v>6</v>
      </c>
      <c r="H277" s="4" t="s">
        <v>294</v>
      </c>
      <c r="I277" s="4">
        <v>1000</v>
      </c>
      <c r="J277" s="3"/>
    </row>
    <row r="278" spans="1:10">
      <c r="A278" s="4">
        <v>274</v>
      </c>
      <c r="B278" s="4" t="str">
        <f>T("03270016455")</f>
        <v>03270016455</v>
      </c>
      <c r="C278" s="4" t="str">
        <f>T("19702713047133307")</f>
        <v>19702713047133307</v>
      </c>
      <c r="D278" s="4" t="s">
        <v>618</v>
      </c>
      <c r="E278" s="4" t="s">
        <v>754</v>
      </c>
      <c r="F278" s="4" t="s">
        <v>755</v>
      </c>
      <c r="G278" s="4">
        <v>6</v>
      </c>
      <c r="H278" s="4" t="s">
        <v>294</v>
      </c>
      <c r="I278" s="4">
        <v>3349</v>
      </c>
      <c r="J278" s="3"/>
    </row>
    <row r="279" spans="1:10">
      <c r="A279" s="4">
        <v>275</v>
      </c>
      <c r="B279" s="4" t="str">
        <f>T("03270016456")</f>
        <v>03270016456</v>
      </c>
      <c r="C279" s="4" t="str">
        <f>T("19852713047135135")</f>
        <v>19852713047135135</v>
      </c>
      <c r="D279" s="4" t="s">
        <v>756</v>
      </c>
      <c r="E279" s="4" t="s">
        <v>319</v>
      </c>
      <c r="F279" s="4" t="s">
        <v>757</v>
      </c>
      <c r="G279" s="4">
        <v>6</v>
      </c>
      <c r="H279" s="4" t="s">
        <v>758</v>
      </c>
      <c r="I279" s="4">
        <v>3321</v>
      </c>
      <c r="J279" s="3"/>
    </row>
    <row r="280" spans="1:10">
      <c r="A280" s="4">
        <v>276</v>
      </c>
      <c r="B280" s="4" t="str">
        <f>T("03270016457")</f>
        <v>03270016457</v>
      </c>
      <c r="C280" s="4" t="str">
        <f>T("19802713047135129")</f>
        <v>19802713047135129</v>
      </c>
      <c r="D280" s="4" t="s">
        <v>759</v>
      </c>
      <c r="E280" s="4" t="s">
        <v>760</v>
      </c>
      <c r="F280" s="4" t="s">
        <v>761</v>
      </c>
      <c r="G280" s="4">
        <v>6</v>
      </c>
      <c r="H280" s="4" t="s">
        <v>298</v>
      </c>
      <c r="I280" s="4">
        <v>3348</v>
      </c>
      <c r="J280" s="3"/>
    </row>
    <row r="281" spans="1:10">
      <c r="A281" s="4">
        <v>277</v>
      </c>
      <c r="B281" s="4" t="str">
        <f>T("03270016458")</f>
        <v>03270016458</v>
      </c>
      <c r="C281" s="4" t="str">
        <f>T("20072713047100521")</f>
        <v>20072713047100521</v>
      </c>
      <c r="D281" s="4" t="s">
        <v>762</v>
      </c>
      <c r="E281" s="4" t="s">
        <v>252</v>
      </c>
      <c r="F281" s="4" t="s">
        <v>763</v>
      </c>
      <c r="G281" s="4">
        <v>6</v>
      </c>
      <c r="H281" s="4" t="s">
        <v>294</v>
      </c>
      <c r="I281" s="4">
        <v>750</v>
      </c>
      <c r="J281" s="3"/>
    </row>
    <row r="282" spans="1:10">
      <c r="A282" s="4">
        <v>278</v>
      </c>
      <c r="B282" s="4" t="str">
        <f>T("03270016459")</f>
        <v>03270016459</v>
      </c>
      <c r="C282" s="4" t="str">
        <f>T("19792713047134678")</f>
        <v>19792713047134678</v>
      </c>
      <c r="D282" s="4" t="s">
        <v>764</v>
      </c>
      <c r="E282" s="4" t="s">
        <v>765</v>
      </c>
      <c r="F282" s="4" t="s">
        <v>766</v>
      </c>
      <c r="G282" s="4">
        <v>6</v>
      </c>
      <c r="H282" s="4" t="s">
        <v>298</v>
      </c>
      <c r="I282" s="4">
        <v>2361</v>
      </c>
      <c r="J282" s="3"/>
    </row>
    <row r="283" spans="1:10">
      <c r="A283" s="4">
        <v>279</v>
      </c>
      <c r="B283" s="4" t="str">
        <f>T("03270016461")</f>
        <v>03270016461</v>
      </c>
      <c r="C283" s="4" t="str">
        <f>T("4201529544")</f>
        <v>4201529544</v>
      </c>
      <c r="D283" s="4" t="s">
        <v>767</v>
      </c>
      <c r="E283" s="4" t="s">
        <v>660</v>
      </c>
      <c r="F283" s="4" t="s">
        <v>768</v>
      </c>
      <c r="G283" s="4">
        <v>6</v>
      </c>
      <c r="H283" s="4" t="s">
        <v>294</v>
      </c>
      <c r="I283" s="4">
        <v>2360</v>
      </c>
      <c r="J283" s="3"/>
    </row>
    <row r="284" spans="1:10">
      <c r="A284" s="4">
        <v>280</v>
      </c>
      <c r="B284" s="4" t="str">
        <f>T("03270016462")</f>
        <v>03270016462</v>
      </c>
      <c r="C284" s="4" t="str">
        <f>T("19902713047017897")</f>
        <v>19902713047017897</v>
      </c>
      <c r="D284" s="4" t="s">
        <v>769</v>
      </c>
      <c r="E284" s="4" t="s">
        <v>360</v>
      </c>
      <c r="F284" s="4" t="s">
        <v>770</v>
      </c>
      <c r="G284" s="4">
        <v>6</v>
      </c>
      <c r="H284" s="4" t="s">
        <v>771</v>
      </c>
      <c r="I284" s="4">
        <v>751</v>
      </c>
      <c r="J284" s="3"/>
    </row>
    <row r="285" spans="1:10">
      <c r="A285" s="4">
        <v>281</v>
      </c>
      <c r="B285" s="4" t="str">
        <f>T("03270016465")</f>
        <v>03270016465</v>
      </c>
      <c r="C285" s="4" t="str">
        <f>T("20062713047100539")</f>
        <v>20062713047100539</v>
      </c>
      <c r="D285" s="4" t="s">
        <v>775</v>
      </c>
      <c r="E285" s="4" t="s">
        <v>776</v>
      </c>
      <c r="F285" s="4" t="s">
        <v>777</v>
      </c>
      <c r="G285" s="4">
        <v>6</v>
      </c>
      <c r="H285" s="4" t="s">
        <v>298</v>
      </c>
      <c r="I285" s="4">
        <v>1712</v>
      </c>
      <c r="J285" s="3"/>
    </row>
    <row r="286" spans="1:10">
      <c r="A286" s="4">
        <v>282</v>
      </c>
      <c r="B286" s="4" t="str">
        <f>T("03270034416")</f>
        <v>03270034416</v>
      </c>
      <c r="C286" s="4" t="str">
        <f>T("5101507589")</f>
        <v>5101507589</v>
      </c>
      <c r="D286" s="4" t="s">
        <v>942</v>
      </c>
      <c r="E286" s="4" t="s">
        <v>943</v>
      </c>
      <c r="F286" s="4" t="s">
        <v>944</v>
      </c>
      <c r="G286" s="4">
        <v>6</v>
      </c>
      <c r="H286" s="4" t="s">
        <v>758</v>
      </c>
      <c r="I286" s="4">
        <v>2353</v>
      </c>
      <c r="J286" s="3"/>
    </row>
    <row r="287" spans="1:10">
      <c r="A287" s="4">
        <v>283</v>
      </c>
      <c r="B287" s="4" t="str">
        <f>T("03270036904")</f>
        <v>03270036904</v>
      </c>
      <c r="C287" s="4" t="str">
        <f>T("7812657299")</f>
        <v>7812657299</v>
      </c>
      <c r="D287" s="4" t="s">
        <v>950</v>
      </c>
      <c r="E287" s="4" t="s">
        <v>423</v>
      </c>
      <c r="F287" s="4" t="s">
        <v>951</v>
      </c>
      <c r="G287" s="4">
        <v>6</v>
      </c>
      <c r="H287" s="4" t="s">
        <v>294</v>
      </c>
      <c r="I287" s="4">
        <v>3324</v>
      </c>
      <c r="J287" s="3"/>
    </row>
    <row r="288" spans="1:10">
      <c r="A288" s="4">
        <v>284</v>
      </c>
      <c r="B288" s="4" t="str">
        <f>T("03270036914")</f>
        <v>03270036914</v>
      </c>
      <c r="C288" s="4" t="str">
        <f>T("20072713047022463")</f>
        <v>20072713047022463</v>
      </c>
      <c r="D288" s="4" t="s">
        <v>965</v>
      </c>
      <c r="E288" s="4" t="s">
        <v>966</v>
      </c>
      <c r="F288" s="4" t="s">
        <v>967</v>
      </c>
      <c r="G288" s="4">
        <v>6</v>
      </c>
      <c r="H288" s="4" t="s">
        <v>758</v>
      </c>
      <c r="I288" s="4">
        <v>749</v>
      </c>
      <c r="J288" s="3"/>
    </row>
    <row r="289" spans="1:10">
      <c r="A289" s="4">
        <v>285</v>
      </c>
      <c r="B289" s="4" t="str">
        <f>T("03270038062")</f>
        <v>03270038062</v>
      </c>
      <c r="C289" s="4" t="str">
        <f>T("7812665607")</f>
        <v>7812665607</v>
      </c>
      <c r="D289" s="4" t="s">
        <v>1003</v>
      </c>
      <c r="E289" s="4" t="s">
        <v>920</v>
      </c>
      <c r="F289" s="4" t="s">
        <v>1004</v>
      </c>
      <c r="G289" s="4">
        <v>6</v>
      </c>
      <c r="H289" s="4" t="s">
        <v>294</v>
      </c>
      <c r="I289" s="4">
        <v>250</v>
      </c>
      <c r="J289" s="3"/>
    </row>
    <row r="290" spans="1:10">
      <c r="A290" s="4">
        <v>286</v>
      </c>
      <c r="B290" s="4" t="str">
        <f>T("03270038274")</f>
        <v>03270038274</v>
      </c>
      <c r="C290" s="4" t="str">
        <f>T("19872713047133379")</f>
        <v>19872713047133379</v>
      </c>
      <c r="D290" s="4" t="s">
        <v>1005</v>
      </c>
      <c r="E290" s="4" t="s">
        <v>1006</v>
      </c>
      <c r="F290" s="4" t="s">
        <v>1007</v>
      </c>
      <c r="G290" s="4">
        <v>6</v>
      </c>
      <c r="H290" s="4" t="s">
        <v>294</v>
      </c>
      <c r="I290" s="4">
        <v>35</v>
      </c>
      <c r="J290" s="3"/>
    </row>
    <row r="291" spans="1:10">
      <c r="A291" s="4">
        <v>287</v>
      </c>
      <c r="B291" s="4" t="str">
        <f>T("03270038345")</f>
        <v>03270038345</v>
      </c>
      <c r="C291" s="4" t="str">
        <f>T("20132713047105905")</f>
        <v>20132713047105905</v>
      </c>
      <c r="D291" s="4" t="s">
        <v>1008</v>
      </c>
      <c r="E291" s="4" t="s">
        <v>1009</v>
      </c>
      <c r="F291" s="4" t="s">
        <v>1010</v>
      </c>
      <c r="G291" s="4">
        <v>6</v>
      </c>
      <c r="H291" s="4" t="s">
        <v>758</v>
      </c>
      <c r="I291" s="4">
        <v>3354</v>
      </c>
      <c r="J291" s="3"/>
    </row>
    <row r="292" spans="1:10">
      <c r="A292" s="4">
        <v>288</v>
      </c>
      <c r="B292" s="4" t="str">
        <f>T("03270038819")</f>
        <v>03270038819</v>
      </c>
      <c r="C292" s="4" t="str">
        <f>T("19682713047135324")</f>
        <v>19682713047135324</v>
      </c>
      <c r="D292" s="4" t="s">
        <v>1014</v>
      </c>
      <c r="E292" s="4" t="s">
        <v>1015</v>
      </c>
      <c r="F292" s="4" t="s">
        <v>1016</v>
      </c>
      <c r="G292" s="4">
        <v>6</v>
      </c>
      <c r="H292" s="4" t="s">
        <v>758</v>
      </c>
      <c r="I292" s="4">
        <v>3344</v>
      </c>
      <c r="J292" s="3"/>
    </row>
    <row r="293" spans="1:10">
      <c r="A293" s="4">
        <v>289</v>
      </c>
      <c r="B293" s="4" t="str">
        <f>T("03270038889")</f>
        <v>03270038889</v>
      </c>
      <c r="C293" s="4" t="str">
        <f>T("19762713047133011")</f>
        <v>19762713047133011</v>
      </c>
      <c r="D293" s="4" t="s">
        <v>1017</v>
      </c>
      <c r="E293" s="4" t="s">
        <v>1018</v>
      </c>
      <c r="F293" s="4" t="s">
        <v>730</v>
      </c>
      <c r="G293" s="4">
        <v>6</v>
      </c>
      <c r="H293" s="4" t="s">
        <v>294</v>
      </c>
      <c r="I293" s="4">
        <v>1421</v>
      </c>
      <c r="J293" s="3"/>
    </row>
    <row r="294" spans="1:10">
      <c r="A294" s="4">
        <v>290</v>
      </c>
      <c r="B294" s="4" t="str">
        <f>T("03270040004")</f>
        <v>03270040004</v>
      </c>
      <c r="C294" s="4" t="str">
        <f>T("20152713047105553")</f>
        <v>20152713047105553</v>
      </c>
      <c r="D294" s="4" t="s">
        <v>1037</v>
      </c>
      <c r="E294" s="4" t="s">
        <v>1038</v>
      </c>
      <c r="F294" s="4" t="s">
        <v>1039</v>
      </c>
      <c r="G294" s="4">
        <v>6</v>
      </c>
      <c r="H294" s="4" t="s">
        <v>298</v>
      </c>
      <c r="I294" s="4">
        <v>3796</v>
      </c>
      <c r="J294" s="3"/>
    </row>
    <row r="295" spans="1:10" ht="26.25">
      <c r="A295" s="4">
        <v>291</v>
      </c>
      <c r="B295" s="4" t="str">
        <f>T("03270040210")</f>
        <v>03270040210</v>
      </c>
      <c r="C295" s="4" t="str">
        <f>T("20092713047100531")</f>
        <v>20092713047100531</v>
      </c>
      <c r="D295" s="4" t="s">
        <v>1043</v>
      </c>
      <c r="E295" s="4" t="s">
        <v>1044</v>
      </c>
      <c r="F295" s="4" t="s">
        <v>1045</v>
      </c>
      <c r="G295" s="4">
        <v>6</v>
      </c>
      <c r="H295" s="4" t="s">
        <v>758</v>
      </c>
      <c r="I295" s="4">
        <v>3798</v>
      </c>
      <c r="J295" s="3"/>
    </row>
    <row r="296" spans="1:10">
      <c r="A296" s="4">
        <v>292</v>
      </c>
      <c r="B296" s="4" t="str">
        <f>T("03270040236")</f>
        <v>03270040236</v>
      </c>
      <c r="C296" s="4" t="str">
        <f>T("19522713047134587")</f>
        <v>19522713047134587</v>
      </c>
      <c r="D296" s="4" t="s">
        <v>181</v>
      </c>
      <c r="E296" s="4" t="s">
        <v>1060</v>
      </c>
      <c r="F296" s="4" t="s">
        <v>1061</v>
      </c>
      <c r="G296" s="4">
        <v>6</v>
      </c>
      <c r="H296" s="4" t="s">
        <v>758</v>
      </c>
      <c r="I296" s="4">
        <v>2364</v>
      </c>
      <c r="J296" s="3"/>
    </row>
    <row r="297" spans="1:10">
      <c r="A297" s="4">
        <v>293</v>
      </c>
      <c r="B297" s="4" t="str">
        <f>T("03270041110")</f>
        <v>03270041110</v>
      </c>
      <c r="C297" s="4" t="str">
        <f>T("20102713047100547")</f>
        <v>20102713047100547</v>
      </c>
      <c r="D297" s="4" t="s">
        <v>269</v>
      </c>
      <c r="E297" s="4" t="s">
        <v>1091</v>
      </c>
      <c r="F297" s="4" t="s">
        <v>1092</v>
      </c>
      <c r="G297" s="4">
        <v>6</v>
      </c>
      <c r="H297" s="4" t="s">
        <v>294</v>
      </c>
      <c r="I297" s="4">
        <v>3818</v>
      </c>
      <c r="J297" s="3"/>
    </row>
    <row r="298" spans="1:10">
      <c r="A298" s="4">
        <v>294</v>
      </c>
      <c r="B298" s="4" t="str">
        <f>T("03270041111")</f>
        <v>03270041111</v>
      </c>
      <c r="C298" s="4" t="str">
        <f>T("19612713047133741")</f>
        <v>19612713047133741</v>
      </c>
      <c r="D298" s="4" t="s">
        <v>1093</v>
      </c>
      <c r="E298" s="4" t="s">
        <v>1094</v>
      </c>
      <c r="F298" s="4" t="s">
        <v>1095</v>
      </c>
      <c r="G298" s="4">
        <v>6</v>
      </c>
      <c r="H298" s="4" t="s">
        <v>294</v>
      </c>
      <c r="I298" s="4">
        <v>3819</v>
      </c>
      <c r="J298" s="3"/>
    </row>
    <row r="299" spans="1:10">
      <c r="A299" s="4">
        <v>295</v>
      </c>
      <c r="B299" s="4" t="str">
        <f>T("03270041112")</f>
        <v>03270041112</v>
      </c>
      <c r="C299" s="4" t="str">
        <f>T("5551560922")</f>
        <v>5551560922</v>
      </c>
      <c r="D299" s="4" t="s">
        <v>1096</v>
      </c>
      <c r="E299" s="4" t="s">
        <v>1097</v>
      </c>
      <c r="F299" s="4" t="s">
        <v>1098</v>
      </c>
      <c r="G299" s="4">
        <v>6</v>
      </c>
      <c r="H299" s="4" t="s">
        <v>758</v>
      </c>
      <c r="I299" s="4">
        <v>3820</v>
      </c>
      <c r="J299" s="3"/>
    </row>
    <row r="300" spans="1:10">
      <c r="A300" s="4">
        <v>296</v>
      </c>
      <c r="B300" s="4" t="str">
        <f>T("03270041113")</f>
        <v>03270041113</v>
      </c>
      <c r="C300" s="4" t="str">
        <f>T("19752713047142411")</f>
        <v>19752713047142411</v>
      </c>
      <c r="D300" s="4" t="s">
        <v>1099</v>
      </c>
      <c r="E300" s="4" t="s">
        <v>1100</v>
      </c>
      <c r="F300" s="4" t="s">
        <v>1101</v>
      </c>
      <c r="G300" s="4">
        <v>6</v>
      </c>
      <c r="H300" s="4" t="s">
        <v>294</v>
      </c>
      <c r="I300" s="4">
        <v>3821</v>
      </c>
      <c r="J300" s="3"/>
    </row>
    <row r="301" spans="1:10">
      <c r="A301" s="4">
        <v>297</v>
      </c>
      <c r="B301" s="4" t="str">
        <f>T("03270041114")</f>
        <v>03270041114</v>
      </c>
      <c r="C301" s="4" t="str">
        <f>T("20062713047021905")</f>
        <v>20062713047021905</v>
      </c>
      <c r="D301" s="4" t="s">
        <v>1102</v>
      </c>
      <c r="E301" s="4" t="s">
        <v>1103</v>
      </c>
      <c r="F301" s="4" t="s">
        <v>1104</v>
      </c>
      <c r="G301" s="4">
        <v>6</v>
      </c>
      <c r="H301" s="4" t="s">
        <v>298</v>
      </c>
      <c r="I301" s="4">
        <v>3822</v>
      </c>
      <c r="J301" s="3"/>
    </row>
    <row r="302" spans="1:10">
      <c r="A302" s="4">
        <v>298</v>
      </c>
      <c r="B302" s="4" t="str">
        <f>T("03270041115")</f>
        <v>03270041115</v>
      </c>
      <c r="C302" s="4" t="str">
        <f>T("19682713047133172")</f>
        <v>19682713047133172</v>
      </c>
      <c r="D302" s="4" t="s">
        <v>1105</v>
      </c>
      <c r="E302" s="4" t="s">
        <v>1106</v>
      </c>
      <c r="F302" s="4" t="s">
        <v>1107</v>
      </c>
      <c r="G302" s="4">
        <v>6</v>
      </c>
      <c r="H302" s="4" t="s">
        <v>294</v>
      </c>
      <c r="I302" s="4">
        <v>3823</v>
      </c>
      <c r="J302" s="3"/>
    </row>
    <row r="303" spans="1:10">
      <c r="A303" s="4">
        <v>299</v>
      </c>
      <c r="B303" s="4" t="str">
        <f>T("03270041116")</f>
        <v>03270041116</v>
      </c>
      <c r="C303" s="4" t="str">
        <f>T("19632713047134567")</f>
        <v>19632713047134567</v>
      </c>
      <c r="D303" s="4" t="s">
        <v>1108</v>
      </c>
      <c r="E303" s="4" t="s">
        <v>1109</v>
      </c>
      <c r="F303" s="4" t="s">
        <v>1110</v>
      </c>
      <c r="G303" s="4">
        <v>6</v>
      </c>
      <c r="H303" s="4" t="s">
        <v>758</v>
      </c>
      <c r="I303" s="4">
        <v>3824</v>
      </c>
      <c r="J303" s="3"/>
    </row>
    <row r="304" spans="1:10">
      <c r="A304" s="4">
        <v>300</v>
      </c>
      <c r="B304" s="4" t="str">
        <f>T("03270041117")</f>
        <v>03270041117</v>
      </c>
      <c r="C304" s="4" t="str">
        <f>T("19712713047134844")</f>
        <v>19712713047134844</v>
      </c>
      <c r="D304" s="4" t="s">
        <v>1111</v>
      </c>
      <c r="E304" s="4" t="s">
        <v>1112</v>
      </c>
      <c r="F304" s="4" t="s">
        <v>1113</v>
      </c>
      <c r="G304" s="4">
        <v>6</v>
      </c>
      <c r="H304" s="4" t="s">
        <v>758</v>
      </c>
      <c r="I304" s="4">
        <v>3825</v>
      </c>
      <c r="J304" s="3"/>
    </row>
    <row r="305" spans="1:10">
      <c r="A305" s="4">
        <v>301</v>
      </c>
      <c r="B305" s="4" t="str">
        <f>T("03270041118")</f>
        <v>03270041118</v>
      </c>
      <c r="C305" s="4" t="str">
        <f>T("7362692753")</f>
        <v>7362692753</v>
      </c>
      <c r="D305" s="4" t="s">
        <v>1114</v>
      </c>
      <c r="E305" s="4" t="s">
        <v>1115</v>
      </c>
      <c r="F305" s="4" t="s">
        <v>1116</v>
      </c>
      <c r="G305" s="4">
        <v>6</v>
      </c>
      <c r="H305" s="4" t="s">
        <v>758</v>
      </c>
      <c r="I305" s="4">
        <v>3826</v>
      </c>
      <c r="J305" s="3"/>
    </row>
    <row r="306" spans="1:10">
      <c r="A306" s="4">
        <v>302</v>
      </c>
      <c r="B306" s="4" t="str">
        <f>T("03270041119")</f>
        <v>03270041119</v>
      </c>
      <c r="C306" s="4" t="str">
        <f>T("19772713047134936")</f>
        <v>19772713047134936</v>
      </c>
      <c r="D306" s="4" t="s">
        <v>1117</v>
      </c>
      <c r="E306" s="4" t="s">
        <v>1118</v>
      </c>
      <c r="F306" s="4" t="s">
        <v>1119</v>
      </c>
      <c r="G306" s="4">
        <v>6</v>
      </c>
      <c r="H306" s="4" t="s">
        <v>1120</v>
      </c>
      <c r="I306" s="4">
        <v>3827</v>
      </c>
      <c r="J306" s="3"/>
    </row>
    <row r="307" spans="1:10">
      <c r="A307" s="4">
        <v>303</v>
      </c>
      <c r="B307" s="4" t="str">
        <f>T("03270041120")</f>
        <v>03270041120</v>
      </c>
      <c r="C307" s="4" t="str">
        <f>T("19752713047134785")</f>
        <v>19752713047134785</v>
      </c>
      <c r="D307" s="4" t="s">
        <v>1121</v>
      </c>
      <c r="E307" s="4" t="s">
        <v>1122</v>
      </c>
      <c r="F307" s="4" t="s">
        <v>1123</v>
      </c>
      <c r="G307" s="4">
        <v>6</v>
      </c>
      <c r="H307" s="4" t="s">
        <v>758</v>
      </c>
      <c r="I307" s="4">
        <v>3828</v>
      </c>
      <c r="J307" s="3"/>
    </row>
    <row r="308" spans="1:10">
      <c r="A308" s="4">
        <v>304</v>
      </c>
      <c r="B308" s="4" t="str">
        <f>T("03270041121")</f>
        <v>03270041121</v>
      </c>
      <c r="C308" s="4" t="str">
        <f>T("19712713047134864")</f>
        <v>19712713047134864</v>
      </c>
      <c r="D308" s="4" t="s">
        <v>1124</v>
      </c>
      <c r="E308" s="4" t="s">
        <v>954</v>
      </c>
      <c r="F308" s="4" t="s">
        <v>1125</v>
      </c>
      <c r="G308" s="4">
        <v>6</v>
      </c>
      <c r="H308" s="4" t="s">
        <v>758</v>
      </c>
      <c r="I308" s="4">
        <v>3829</v>
      </c>
      <c r="J308" s="3"/>
    </row>
    <row r="309" spans="1:10">
      <c r="A309" s="4">
        <v>305</v>
      </c>
      <c r="B309" s="4" t="str">
        <f>T("03270041122")</f>
        <v>03270041122</v>
      </c>
      <c r="C309" s="4" t="str">
        <f>T("19512713047134773")</f>
        <v>19512713047134773</v>
      </c>
      <c r="D309" s="4" t="s">
        <v>1126</v>
      </c>
      <c r="E309" s="4" t="s">
        <v>1127</v>
      </c>
      <c r="F309" s="4" t="s">
        <v>1128</v>
      </c>
      <c r="G309" s="4">
        <v>6</v>
      </c>
      <c r="H309" s="4" t="s">
        <v>758</v>
      </c>
      <c r="I309" s="4">
        <v>1</v>
      </c>
      <c r="J309" s="3"/>
    </row>
    <row r="310" spans="1:10">
      <c r="A310" s="4">
        <v>306</v>
      </c>
      <c r="B310" s="4" t="str">
        <f>T("03270041123")</f>
        <v>03270041123</v>
      </c>
      <c r="C310" s="4" t="str">
        <f>T("19582713047133747")</f>
        <v>19582713047133747</v>
      </c>
      <c r="D310" s="4" t="s">
        <v>1129</v>
      </c>
      <c r="E310" s="4" t="s">
        <v>1130</v>
      </c>
      <c r="F310" s="4" t="s">
        <v>1131</v>
      </c>
      <c r="G310" s="4">
        <v>6</v>
      </c>
      <c r="H310" s="4" t="s">
        <v>294</v>
      </c>
      <c r="I310" s="4">
        <v>2</v>
      </c>
      <c r="J310" s="3"/>
    </row>
    <row r="311" spans="1:10">
      <c r="A311" s="4">
        <v>307</v>
      </c>
      <c r="B311" s="4" t="str">
        <f>T("03270041124")</f>
        <v>03270041124</v>
      </c>
      <c r="C311" s="4" t="str">
        <f>T("7812664576")</f>
        <v>7812664576</v>
      </c>
      <c r="D311" s="4" t="s">
        <v>221</v>
      </c>
      <c r="E311" s="4" t="s">
        <v>1132</v>
      </c>
      <c r="F311" s="4" t="s">
        <v>1133</v>
      </c>
      <c r="G311" s="4">
        <v>6</v>
      </c>
      <c r="H311" s="4" t="s">
        <v>758</v>
      </c>
      <c r="I311" s="4">
        <v>3</v>
      </c>
      <c r="J311" s="3"/>
    </row>
    <row r="312" spans="1:10">
      <c r="A312" s="4">
        <v>308</v>
      </c>
      <c r="B312" s="4" t="str">
        <f>T("03270041126")</f>
        <v>03270041126</v>
      </c>
      <c r="C312" s="4" t="str">
        <f>T("19852713047133380")</f>
        <v>19852713047133380</v>
      </c>
      <c r="D312" s="4" t="s">
        <v>1137</v>
      </c>
      <c r="E312" s="4" t="s">
        <v>1138</v>
      </c>
      <c r="F312" s="4" t="s">
        <v>1139</v>
      </c>
      <c r="G312" s="4">
        <v>6</v>
      </c>
      <c r="H312" s="4" t="s">
        <v>294</v>
      </c>
      <c r="I312" s="4">
        <v>5</v>
      </c>
      <c r="J312" s="3"/>
    </row>
    <row r="313" spans="1:10">
      <c r="A313" s="4">
        <v>309</v>
      </c>
      <c r="B313" s="4" t="str">
        <f>T("03270041127")</f>
        <v>03270041127</v>
      </c>
      <c r="C313" s="4" t="str">
        <f>T("6006504937")</f>
        <v>6006504937</v>
      </c>
      <c r="D313" s="4" t="s">
        <v>1140</v>
      </c>
      <c r="E313" s="4" t="s">
        <v>1141</v>
      </c>
      <c r="F313" s="4" t="s">
        <v>1142</v>
      </c>
      <c r="G313" s="4">
        <v>6</v>
      </c>
      <c r="H313" s="4" t="s">
        <v>294</v>
      </c>
      <c r="I313" s="4">
        <v>6</v>
      </c>
      <c r="J313" s="3"/>
    </row>
    <row r="314" spans="1:10">
      <c r="A314" s="4">
        <v>310</v>
      </c>
      <c r="B314" s="4" t="str">
        <f>T("03270041128")</f>
        <v>03270041128</v>
      </c>
      <c r="C314" s="4" t="str">
        <f>T("19662713047133684")</f>
        <v>19662713047133684</v>
      </c>
      <c r="D314" s="4" t="s">
        <v>1143</v>
      </c>
      <c r="E314" s="4" t="s">
        <v>600</v>
      </c>
      <c r="F314" s="4" t="s">
        <v>1144</v>
      </c>
      <c r="G314" s="4">
        <v>6</v>
      </c>
      <c r="H314" s="4" t="s">
        <v>294</v>
      </c>
      <c r="I314" s="4">
        <v>7</v>
      </c>
      <c r="J314" s="3"/>
    </row>
    <row r="315" spans="1:10">
      <c r="A315" s="4">
        <v>311</v>
      </c>
      <c r="B315" s="4" t="str">
        <f>T("03270041129")</f>
        <v>03270041129</v>
      </c>
      <c r="C315" s="4" t="str">
        <f>T("19562713047135288")</f>
        <v>19562713047135288</v>
      </c>
      <c r="D315" s="4" t="s">
        <v>757</v>
      </c>
      <c r="E315" s="4" t="s">
        <v>1145</v>
      </c>
      <c r="F315" s="4" t="s">
        <v>1146</v>
      </c>
      <c r="G315" s="4">
        <v>6</v>
      </c>
      <c r="H315" s="4" t="s">
        <v>758</v>
      </c>
      <c r="I315" s="4">
        <v>8</v>
      </c>
      <c r="J315" s="3"/>
    </row>
    <row r="316" spans="1:10">
      <c r="A316" s="4">
        <v>312</v>
      </c>
      <c r="B316" s="4" t="str">
        <f>T("03270041130")</f>
        <v>03270041130</v>
      </c>
      <c r="C316" s="4" t="str">
        <f>T("19502713047133153")</f>
        <v>19502713047133153</v>
      </c>
      <c r="D316" s="4" t="s">
        <v>1147</v>
      </c>
      <c r="E316" s="4" t="s">
        <v>600</v>
      </c>
      <c r="F316" s="4" t="s">
        <v>1148</v>
      </c>
      <c r="G316" s="4">
        <v>6</v>
      </c>
      <c r="H316" s="4" t="s">
        <v>294</v>
      </c>
      <c r="I316" s="4">
        <v>9</v>
      </c>
      <c r="J316" s="3"/>
    </row>
    <row r="317" spans="1:10">
      <c r="A317" s="4">
        <v>313</v>
      </c>
      <c r="B317" s="4" t="str">
        <f>T("03270041133")</f>
        <v>03270041133</v>
      </c>
      <c r="C317" s="4" t="str">
        <f>T("19662713047133711")</f>
        <v>19662713047133711</v>
      </c>
      <c r="D317" s="4" t="s">
        <v>1153</v>
      </c>
      <c r="E317" s="4" t="s">
        <v>1154</v>
      </c>
      <c r="F317" s="4" t="s">
        <v>1155</v>
      </c>
      <c r="G317" s="4">
        <v>6</v>
      </c>
      <c r="H317" s="4" t="s">
        <v>294</v>
      </c>
      <c r="I317" s="4">
        <v>12</v>
      </c>
      <c r="J317" s="3"/>
    </row>
    <row r="318" spans="1:10">
      <c r="A318" s="4">
        <v>314</v>
      </c>
      <c r="B318" s="4" t="str">
        <f>T("03270041135")</f>
        <v>03270041135</v>
      </c>
      <c r="C318" s="4" t="str">
        <f>T("19752713047134624")</f>
        <v>19752713047134624</v>
      </c>
      <c r="D318" s="4" t="s">
        <v>1156</v>
      </c>
      <c r="E318" s="4" t="s">
        <v>1157</v>
      </c>
      <c r="F318" s="4" t="s">
        <v>1158</v>
      </c>
      <c r="G318" s="4">
        <v>6</v>
      </c>
      <c r="H318" s="4" t="s">
        <v>758</v>
      </c>
      <c r="I318" s="4">
        <v>13</v>
      </c>
      <c r="J318" s="3"/>
    </row>
    <row r="319" spans="1:10">
      <c r="A319" s="4">
        <v>315</v>
      </c>
      <c r="B319" s="4" t="str">
        <f>T("03270047218")</f>
        <v>03270047218</v>
      </c>
      <c r="C319" s="4" t="str">
        <f>T("5082242701")</f>
        <v>5082242701</v>
      </c>
      <c r="D319" s="4" t="s">
        <v>1164</v>
      </c>
      <c r="E319" s="4" t="s">
        <v>1165</v>
      </c>
      <c r="F319" s="4" t="s">
        <v>1166</v>
      </c>
      <c r="G319" s="4">
        <v>6</v>
      </c>
      <c r="H319" s="4" t="s">
        <v>298</v>
      </c>
      <c r="I319" s="4">
        <v>4135</v>
      </c>
      <c r="J319" s="3"/>
    </row>
    <row r="320" spans="1:10">
      <c r="A320" s="4">
        <v>316</v>
      </c>
      <c r="B320" s="4" t="str">
        <f>T("03270047220")</f>
        <v>03270047220</v>
      </c>
      <c r="C320" s="4" t="str">
        <f>T("20002713047020203")</f>
        <v>20002713047020203</v>
      </c>
      <c r="D320" s="4" t="s">
        <v>1171</v>
      </c>
      <c r="E320" s="4" t="s">
        <v>1172</v>
      </c>
      <c r="F320" s="4" t="s">
        <v>1173</v>
      </c>
      <c r="G320" s="4">
        <v>6</v>
      </c>
      <c r="H320" s="4" t="s">
        <v>298</v>
      </c>
      <c r="I320" s="4">
        <v>4137</v>
      </c>
      <c r="J320" s="3"/>
    </row>
    <row r="321" spans="1:10">
      <c r="A321" s="4">
        <v>317</v>
      </c>
      <c r="B321" s="4" t="str">
        <f>T("03270047240")</f>
        <v>03270047240</v>
      </c>
      <c r="C321" s="4" t="str">
        <f>T("20052713047020365")</f>
        <v>20052713047020365</v>
      </c>
      <c r="D321" s="4" t="s">
        <v>1231</v>
      </c>
      <c r="E321" s="4" t="s">
        <v>1232</v>
      </c>
      <c r="F321" s="4" t="s">
        <v>1233</v>
      </c>
      <c r="G321" s="4">
        <v>6</v>
      </c>
      <c r="H321" s="4" t="s">
        <v>298</v>
      </c>
      <c r="I321" s="4">
        <v>4157</v>
      </c>
      <c r="J321" s="3"/>
    </row>
    <row r="322" spans="1:10" ht="26.25">
      <c r="A322" s="4">
        <v>318</v>
      </c>
      <c r="B322" s="4" t="str">
        <f>T("03270047245")</f>
        <v>03270047245</v>
      </c>
      <c r="C322" s="4" t="str">
        <f>T("5082059410")</f>
        <v>5082059410</v>
      </c>
      <c r="D322" s="4" t="s">
        <v>1244</v>
      </c>
      <c r="E322" s="4" t="s">
        <v>1245</v>
      </c>
      <c r="F322" s="4" t="s">
        <v>1246</v>
      </c>
      <c r="G322" s="4">
        <v>6</v>
      </c>
      <c r="H322" s="4" t="s">
        <v>1247</v>
      </c>
      <c r="I322" s="4">
        <v>4162</v>
      </c>
      <c r="J322" s="3"/>
    </row>
    <row r="323" spans="1:10" ht="26.25">
      <c r="A323" s="4">
        <v>319</v>
      </c>
      <c r="B323" s="4" t="str">
        <f>T("03270047246")</f>
        <v>03270047246</v>
      </c>
      <c r="C323" s="4" t="str">
        <f>T("4632274165")</f>
        <v>4632274165</v>
      </c>
      <c r="D323" s="4" t="s">
        <v>1248</v>
      </c>
      <c r="E323" s="4" t="s">
        <v>1249</v>
      </c>
      <c r="F323" s="4" t="s">
        <v>1166</v>
      </c>
      <c r="G323" s="4">
        <v>6</v>
      </c>
      <c r="H323" s="4" t="s">
        <v>1250</v>
      </c>
      <c r="I323" s="4">
        <v>4163</v>
      </c>
      <c r="J323" s="3"/>
    </row>
    <row r="324" spans="1:10">
      <c r="A324" s="4">
        <v>320</v>
      </c>
      <c r="B324" s="4" t="str">
        <f>T("03270047363")</f>
        <v>03270047363</v>
      </c>
      <c r="C324" s="4" t="str">
        <f>T("5531174588")</f>
        <v>5531174588</v>
      </c>
      <c r="D324" s="4" t="s">
        <v>1276</v>
      </c>
      <c r="E324" s="4" t="s">
        <v>1277</v>
      </c>
      <c r="F324" s="4" t="s">
        <v>1278</v>
      </c>
      <c r="G324" s="4">
        <v>6</v>
      </c>
      <c r="H324" s="4" t="s">
        <v>1279</v>
      </c>
      <c r="I324" s="4">
        <v>4174</v>
      </c>
      <c r="J324" s="3"/>
    </row>
    <row r="325" spans="1:10">
      <c r="A325" s="4">
        <v>321</v>
      </c>
      <c r="B325" s="4" t="str">
        <f>T("03270010453")</f>
        <v>03270010453</v>
      </c>
      <c r="C325" s="4" t="str">
        <f>T("19792713047137233")</f>
        <v>19792713047137233</v>
      </c>
      <c r="D325" s="4" t="s">
        <v>9</v>
      </c>
      <c r="E325" s="4" t="s">
        <v>10</v>
      </c>
      <c r="F325" s="4" t="s">
        <v>11</v>
      </c>
      <c r="G325" s="4">
        <v>7</v>
      </c>
      <c r="H325" s="4" t="s">
        <v>13</v>
      </c>
      <c r="I325" s="4">
        <v>2369</v>
      </c>
      <c r="J325" s="3"/>
    </row>
    <row r="326" spans="1:10" ht="26.25">
      <c r="A326" s="4">
        <v>322</v>
      </c>
      <c r="B326" s="4" t="str">
        <f>T("03270010456")</f>
        <v>03270010456</v>
      </c>
      <c r="C326" s="4" t="str">
        <f>T("19822713047135804")</f>
        <v>19822713047135804</v>
      </c>
      <c r="D326" s="4" t="s">
        <v>14</v>
      </c>
      <c r="E326" s="4" t="s">
        <v>15</v>
      </c>
      <c r="F326" s="4" t="s">
        <v>16</v>
      </c>
      <c r="G326" s="4">
        <v>7</v>
      </c>
      <c r="H326" s="4" t="s">
        <v>13</v>
      </c>
      <c r="I326" s="4">
        <v>1007</v>
      </c>
      <c r="J326" s="3"/>
    </row>
    <row r="327" spans="1:10">
      <c r="A327" s="4">
        <v>323</v>
      </c>
      <c r="B327" s="4" t="str">
        <f>T("03270010458")</f>
        <v>03270010458</v>
      </c>
      <c r="C327" s="4" t="str">
        <f>T("19892713047136098")</f>
        <v>19892713047136098</v>
      </c>
      <c r="D327" s="4" t="s">
        <v>17</v>
      </c>
      <c r="E327" s="4" t="s">
        <v>18</v>
      </c>
      <c r="F327" s="4" t="s">
        <v>19</v>
      </c>
      <c r="G327" s="4">
        <v>7</v>
      </c>
      <c r="H327" s="4" t="s">
        <v>13</v>
      </c>
      <c r="I327" s="4">
        <v>2376</v>
      </c>
      <c r="J327" s="3"/>
    </row>
    <row r="328" spans="1:10">
      <c r="A328" s="4">
        <v>324</v>
      </c>
      <c r="B328" s="4" t="str">
        <f>T("03270010602")</f>
        <v>03270010602</v>
      </c>
      <c r="C328" s="4" t="str">
        <f>T("4167677485")</f>
        <v>4167677485</v>
      </c>
      <c r="D328" s="4" t="s">
        <v>20</v>
      </c>
      <c r="E328" s="4" t="s">
        <v>21</v>
      </c>
      <c r="F328" s="4" t="s">
        <v>22</v>
      </c>
      <c r="G328" s="4">
        <v>7</v>
      </c>
      <c r="H328" s="4" t="s">
        <v>13</v>
      </c>
      <c r="I328" s="4">
        <v>2372</v>
      </c>
      <c r="J328" s="3"/>
    </row>
    <row r="329" spans="1:10">
      <c r="A329" s="4">
        <v>325</v>
      </c>
      <c r="B329" s="4" t="str">
        <f>T("03270010604")</f>
        <v>03270010604</v>
      </c>
      <c r="C329" s="4" t="str">
        <f>T("19802713047025421")</f>
        <v>19802713047025421</v>
      </c>
      <c r="D329" s="4" t="s">
        <v>23</v>
      </c>
      <c r="E329" s="4" t="s">
        <v>24</v>
      </c>
      <c r="F329" s="4" t="s">
        <v>25</v>
      </c>
      <c r="G329" s="4">
        <v>7</v>
      </c>
      <c r="H329" s="4" t="s">
        <v>13</v>
      </c>
      <c r="I329" s="4">
        <v>50</v>
      </c>
      <c r="J329" s="3"/>
    </row>
    <row r="330" spans="1:10">
      <c r="A330" s="4">
        <v>326</v>
      </c>
      <c r="B330" s="4" t="str">
        <f>T("03270010606")</f>
        <v>03270010606</v>
      </c>
      <c r="C330" s="4" t="str">
        <f>T("19912713047000273")</f>
        <v>19912713047000273</v>
      </c>
      <c r="D330" s="4" t="s">
        <v>26</v>
      </c>
      <c r="E330" s="4" t="s">
        <v>27</v>
      </c>
      <c r="F330" s="4" t="s">
        <v>19</v>
      </c>
      <c r="G330" s="4">
        <v>7</v>
      </c>
      <c r="H330" s="4" t="s">
        <v>13</v>
      </c>
      <c r="I330" s="4">
        <v>2367</v>
      </c>
      <c r="J330" s="3"/>
    </row>
    <row r="331" spans="1:10">
      <c r="A331" s="4">
        <v>327</v>
      </c>
      <c r="B331" s="4" t="str">
        <f>T("03270010607")</f>
        <v>03270010607</v>
      </c>
      <c r="C331" s="4" t="str">
        <f>T("19622713047137040")</f>
        <v>19622713047137040</v>
      </c>
      <c r="D331" s="4" t="s">
        <v>28</v>
      </c>
      <c r="E331" s="4" t="s">
        <v>29</v>
      </c>
      <c r="F331" s="4" t="s">
        <v>30</v>
      </c>
      <c r="G331" s="4">
        <v>7</v>
      </c>
      <c r="H331" s="4" t="s">
        <v>13</v>
      </c>
      <c r="I331" s="4">
        <v>753</v>
      </c>
      <c r="J331" s="3"/>
    </row>
    <row r="332" spans="1:10">
      <c r="A332" s="4">
        <v>328</v>
      </c>
      <c r="B332" s="4" t="str">
        <f>T("03270010611")</f>
        <v>03270010611</v>
      </c>
      <c r="C332" s="4" t="str">
        <f>T("8704251274")</f>
        <v>8704251274</v>
      </c>
      <c r="D332" s="4" t="s">
        <v>31</v>
      </c>
      <c r="E332" s="4" t="s">
        <v>32</v>
      </c>
      <c r="F332" s="4" t="s">
        <v>33</v>
      </c>
      <c r="G332" s="4">
        <v>7</v>
      </c>
      <c r="H332" s="4" t="s">
        <v>13</v>
      </c>
      <c r="I332" s="4">
        <v>1907</v>
      </c>
      <c r="J332" s="3"/>
    </row>
    <row r="333" spans="1:10">
      <c r="A333" s="4">
        <v>329</v>
      </c>
      <c r="B333" s="4" t="str">
        <f>T("03270010613")</f>
        <v>03270010613</v>
      </c>
      <c r="C333" s="4" t="str">
        <f>T("20082713047026177")</f>
        <v>20082713047026177</v>
      </c>
      <c r="D333" s="4" t="s">
        <v>34</v>
      </c>
      <c r="E333" s="4" t="s">
        <v>35</v>
      </c>
      <c r="F333" s="4" t="s">
        <v>36</v>
      </c>
      <c r="G333" s="4">
        <v>7</v>
      </c>
      <c r="H333" s="4" t="s">
        <v>13</v>
      </c>
      <c r="I333" s="4">
        <v>1906</v>
      </c>
      <c r="J333" s="3"/>
    </row>
    <row r="334" spans="1:10">
      <c r="A334" s="4">
        <v>330</v>
      </c>
      <c r="B334" s="4" t="str">
        <f>T("03270010617")</f>
        <v>03270010617</v>
      </c>
      <c r="C334" s="4" t="str">
        <f>T("19832713047136612")</f>
        <v>19832713047136612</v>
      </c>
      <c r="D334" s="4" t="s">
        <v>37</v>
      </c>
      <c r="E334" s="4" t="s">
        <v>38</v>
      </c>
      <c r="F334" s="4" t="s">
        <v>39</v>
      </c>
      <c r="G334" s="4">
        <v>7</v>
      </c>
      <c r="H334" s="4" t="s">
        <v>13</v>
      </c>
      <c r="I334" s="4">
        <v>470</v>
      </c>
      <c r="J334" s="3"/>
    </row>
    <row r="335" spans="1:10">
      <c r="A335" s="4">
        <v>331</v>
      </c>
      <c r="B335" s="4" t="str">
        <f>T("03270010620")</f>
        <v>03270010620</v>
      </c>
      <c r="C335" s="4" t="str">
        <f>T("19812713047136611")</f>
        <v>19812713047136611</v>
      </c>
      <c r="D335" s="4" t="s">
        <v>40</v>
      </c>
      <c r="E335" s="4" t="s">
        <v>38</v>
      </c>
      <c r="F335" s="4" t="s">
        <v>39</v>
      </c>
      <c r="G335" s="4">
        <v>7</v>
      </c>
      <c r="H335" s="4" t="s">
        <v>13</v>
      </c>
      <c r="I335" s="4">
        <v>1422</v>
      </c>
      <c r="J335" s="3"/>
    </row>
    <row r="336" spans="1:10">
      <c r="A336" s="4">
        <v>332</v>
      </c>
      <c r="B336" s="4" t="str">
        <f>T("03270010622")</f>
        <v>03270010622</v>
      </c>
      <c r="C336" s="4" t="str">
        <f>T("8701592233")</f>
        <v>8701592233</v>
      </c>
      <c r="D336" s="4" t="s">
        <v>41</v>
      </c>
      <c r="E336" s="4" t="s">
        <v>42</v>
      </c>
      <c r="F336" s="4" t="s">
        <v>43</v>
      </c>
      <c r="G336" s="4">
        <v>7</v>
      </c>
      <c r="H336" s="4" t="s">
        <v>13</v>
      </c>
      <c r="I336" s="4">
        <v>1002</v>
      </c>
      <c r="J336" s="3"/>
    </row>
    <row r="337" spans="1:10">
      <c r="A337" s="4">
        <v>333</v>
      </c>
      <c r="B337" s="4" t="str">
        <f>T("03270010625")</f>
        <v>03270010625</v>
      </c>
      <c r="C337" s="4" t="str">
        <f>T("20102713047026384")</f>
        <v>20102713047026384</v>
      </c>
      <c r="D337" s="4" t="s">
        <v>44</v>
      </c>
      <c r="E337" s="4" t="s">
        <v>45</v>
      </c>
      <c r="F337" s="4" t="s">
        <v>46</v>
      </c>
      <c r="G337" s="4">
        <v>7</v>
      </c>
      <c r="H337" s="4" t="s">
        <v>13</v>
      </c>
      <c r="I337" s="4">
        <v>2375</v>
      </c>
      <c r="J337" s="3"/>
    </row>
    <row r="338" spans="1:10">
      <c r="A338" s="4">
        <v>334</v>
      </c>
      <c r="B338" s="4" t="str">
        <f>T("03270010628")</f>
        <v>03270010628</v>
      </c>
      <c r="C338" s="4" t="str">
        <f>T("20052713047025249")</f>
        <v>20052713047025249</v>
      </c>
      <c r="D338" s="4" t="s">
        <v>47</v>
      </c>
      <c r="E338" s="4" t="s">
        <v>48</v>
      </c>
      <c r="F338" s="4" t="s">
        <v>49</v>
      </c>
      <c r="G338" s="4">
        <v>7</v>
      </c>
      <c r="H338" s="4" t="s">
        <v>13</v>
      </c>
      <c r="I338" s="4">
        <v>1713</v>
      </c>
      <c r="J338" s="3"/>
    </row>
    <row r="339" spans="1:10">
      <c r="A339" s="4">
        <v>335</v>
      </c>
      <c r="B339" s="4" t="str">
        <f>T("03270010634")</f>
        <v>03270010634</v>
      </c>
      <c r="C339" s="4" t="str">
        <f>T("20102713047102290")</f>
        <v>20102713047102290</v>
      </c>
      <c r="D339" s="4" t="s">
        <v>50</v>
      </c>
      <c r="E339" s="4" t="s">
        <v>51</v>
      </c>
      <c r="F339" s="4" t="s">
        <v>52</v>
      </c>
      <c r="G339" s="4">
        <v>7</v>
      </c>
      <c r="H339" s="4" t="s">
        <v>13</v>
      </c>
      <c r="I339" s="4">
        <v>2371</v>
      </c>
      <c r="J339" s="3"/>
    </row>
    <row r="340" spans="1:10">
      <c r="A340" s="4">
        <v>336</v>
      </c>
      <c r="B340" s="4" t="str">
        <f>T("03270010651")</f>
        <v>03270010651</v>
      </c>
      <c r="C340" s="4" t="str">
        <f>T("20002713047024069")</f>
        <v>20002713047024069</v>
      </c>
      <c r="D340" s="4" t="s">
        <v>53</v>
      </c>
      <c r="E340" s="4" t="s">
        <v>54</v>
      </c>
      <c r="F340" s="4" t="s">
        <v>55</v>
      </c>
      <c r="G340" s="4">
        <v>7</v>
      </c>
      <c r="H340" s="4" t="s">
        <v>13</v>
      </c>
      <c r="I340" s="4">
        <v>1005</v>
      </c>
      <c r="J340" s="3"/>
    </row>
    <row r="341" spans="1:10">
      <c r="A341" s="4">
        <v>337</v>
      </c>
      <c r="B341" s="4" t="str">
        <f>T("03270011116")</f>
        <v>03270011116</v>
      </c>
      <c r="C341" s="4" t="str">
        <f>T("19752713047136714")</f>
        <v>19752713047136714</v>
      </c>
      <c r="D341" s="4" t="s">
        <v>165</v>
      </c>
      <c r="E341" s="4" t="s">
        <v>166</v>
      </c>
      <c r="F341" s="4" t="s">
        <v>167</v>
      </c>
      <c r="G341" s="4">
        <v>7</v>
      </c>
      <c r="H341" s="4" t="s">
        <v>13</v>
      </c>
      <c r="I341" s="4">
        <v>2373</v>
      </c>
      <c r="J341" s="3"/>
    </row>
    <row r="342" spans="1:10">
      <c r="A342" s="4">
        <v>338</v>
      </c>
      <c r="B342" s="4" t="str">
        <f>T("03270011118")</f>
        <v>03270011118</v>
      </c>
      <c r="C342" s="4" t="str">
        <f>T("19772713047136333")</f>
        <v>19772713047136333</v>
      </c>
      <c r="D342" s="4" t="s">
        <v>168</v>
      </c>
      <c r="E342" s="4" t="s">
        <v>169</v>
      </c>
      <c r="F342" s="4" t="s">
        <v>170</v>
      </c>
      <c r="G342" s="4">
        <v>7</v>
      </c>
      <c r="H342" s="4" t="s">
        <v>13</v>
      </c>
      <c r="I342" s="4">
        <v>2370</v>
      </c>
      <c r="J342" s="3"/>
    </row>
    <row r="343" spans="1:10">
      <c r="A343" s="4">
        <v>339</v>
      </c>
      <c r="B343" s="4" t="str">
        <f>T("03270011121")</f>
        <v>03270011121</v>
      </c>
      <c r="C343" s="4" t="str">
        <f>T("19772713047136315")</f>
        <v>19772713047136315</v>
      </c>
      <c r="D343" s="4" t="s">
        <v>171</v>
      </c>
      <c r="E343" s="4" t="s">
        <v>172</v>
      </c>
      <c r="F343" s="4" t="s">
        <v>173</v>
      </c>
      <c r="G343" s="4">
        <v>7</v>
      </c>
      <c r="H343" s="4" t="s">
        <v>13</v>
      </c>
      <c r="I343" s="4">
        <v>1423</v>
      </c>
      <c r="J343" s="3"/>
    </row>
    <row r="344" spans="1:10">
      <c r="A344" s="4">
        <v>340</v>
      </c>
      <c r="B344" s="4" t="str">
        <f>T("03270011123")</f>
        <v>03270011123</v>
      </c>
      <c r="C344" s="4" t="str">
        <f>T("19782713047136593")</f>
        <v>19782713047136593</v>
      </c>
      <c r="D344" s="4" t="s">
        <v>174</v>
      </c>
      <c r="E344" s="4" t="s">
        <v>175</v>
      </c>
      <c r="F344" s="4" t="s">
        <v>176</v>
      </c>
      <c r="G344" s="4">
        <v>7</v>
      </c>
      <c r="H344" s="4" t="s">
        <v>13</v>
      </c>
      <c r="I344" s="4">
        <v>1008</v>
      </c>
      <c r="J344" s="3"/>
    </row>
    <row r="345" spans="1:10">
      <c r="A345" s="4">
        <v>341</v>
      </c>
      <c r="B345" s="4" t="str">
        <f>T("03270015669")</f>
        <v>03270015669</v>
      </c>
      <c r="C345" s="4" t="str">
        <f>T("19682713047136733")</f>
        <v>19682713047136733</v>
      </c>
      <c r="D345" s="4" t="s">
        <v>469</v>
      </c>
      <c r="E345" s="4" t="s">
        <v>470</v>
      </c>
      <c r="F345" s="4" t="s">
        <v>471</v>
      </c>
      <c r="G345" s="4">
        <v>7</v>
      </c>
      <c r="H345" s="4" t="s">
        <v>13</v>
      </c>
      <c r="I345" s="4">
        <v>74</v>
      </c>
      <c r="J345" s="3"/>
    </row>
    <row r="346" spans="1:10">
      <c r="A346" s="4">
        <v>342</v>
      </c>
      <c r="B346" s="4" t="str">
        <f>T("03270015670")</f>
        <v>03270015670</v>
      </c>
      <c r="C346" s="4" t="str">
        <f>T("19652713047136751")</f>
        <v>19652713047136751</v>
      </c>
      <c r="D346" s="4" t="s">
        <v>38</v>
      </c>
      <c r="E346" s="4" t="s">
        <v>79</v>
      </c>
      <c r="F346" s="4" t="s">
        <v>472</v>
      </c>
      <c r="G346" s="4">
        <v>7</v>
      </c>
      <c r="H346" s="4" t="s">
        <v>13</v>
      </c>
      <c r="I346" s="4">
        <v>49</v>
      </c>
      <c r="J346" s="3"/>
    </row>
    <row r="347" spans="1:10">
      <c r="A347" s="4">
        <v>343</v>
      </c>
      <c r="B347" s="4" t="str">
        <f>T("03270015671")</f>
        <v>03270015671</v>
      </c>
      <c r="C347" s="4" t="str">
        <f>T("20042713047002377")</f>
        <v>20042713047002377</v>
      </c>
      <c r="D347" s="4" t="s">
        <v>473</v>
      </c>
      <c r="E347" s="4" t="s">
        <v>474</v>
      </c>
      <c r="F347" s="4" t="s">
        <v>475</v>
      </c>
      <c r="G347" s="4">
        <v>7</v>
      </c>
      <c r="H347" s="4" t="s">
        <v>59</v>
      </c>
      <c r="I347" s="4">
        <v>973</v>
      </c>
      <c r="J347" s="3"/>
    </row>
    <row r="348" spans="1:10">
      <c r="A348" s="4">
        <v>344</v>
      </c>
      <c r="B348" s="4" t="str">
        <f>T("03270015693")</f>
        <v>03270015693</v>
      </c>
      <c r="C348" s="4" t="str">
        <f>T("20052713047023345")</f>
        <v>20052713047023345</v>
      </c>
      <c r="D348" s="4" t="s">
        <v>515</v>
      </c>
      <c r="E348" s="4" t="s">
        <v>516</v>
      </c>
      <c r="F348" s="4" t="s">
        <v>517</v>
      </c>
      <c r="G348" s="4">
        <v>7</v>
      </c>
      <c r="H348" s="4" t="s">
        <v>13</v>
      </c>
      <c r="I348" s="4">
        <v>1004</v>
      </c>
      <c r="J348" s="3"/>
    </row>
    <row r="349" spans="1:10">
      <c r="A349" s="4">
        <v>345</v>
      </c>
      <c r="B349" s="4" t="str">
        <f>T("03270015694")</f>
        <v>03270015694</v>
      </c>
      <c r="C349" s="4" t="str">
        <f>T("20072713047100566")</f>
        <v>20072713047100566</v>
      </c>
      <c r="D349" s="4" t="s">
        <v>518</v>
      </c>
      <c r="E349" s="4" t="s">
        <v>519</v>
      </c>
      <c r="F349" s="4" t="s">
        <v>520</v>
      </c>
      <c r="G349" s="4">
        <v>7</v>
      </c>
      <c r="H349" s="4" t="s">
        <v>13</v>
      </c>
      <c r="I349" s="4">
        <v>2368</v>
      </c>
      <c r="J349" s="3"/>
    </row>
    <row r="350" spans="1:10">
      <c r="A350" s="4">
        <v>346</v>
      </c>
      <c r="B350" s="4" t="str">
        <f>T("03270015967")</f>
        <v>03270015967</v>
      </c>
      <c r="C350" s="4" t="str">
        <f>T("19702713047136684")</f>
        <v>19702713047136684</v>
      </c>
      <c r="D350" s="4" t="s">
        <v>588</v>
      </c>
      <c r="E350" s="4" t="s">
        <v>589</v>
      </c>
      <c r="F350" s="4" t="s">
        <v>590</v>
      </c>
      <c r="G350" s="4">
        <v>7</v>
      </c>
      <c r="H350" s="4" t="s">
        <v>13</v>
      </c>
      <c r="I350" s="4">
        <v>1909</v>
      </c>
      <c r="J350" s="3"/>
    </row>
    <row r="351" spans="1:10">
      <c r="A351" s="4">
        <v>347</v>
      </c>
      <c r="B351" s="4" t="str">
        <f>T("03270015969")</f>
        <v>03270015969</v>
      </c>
      <c r="C351" s="4" t="str">
        <f>T("20062713047100293")</f>
        <v>20062713047100293</v>
      </c>
      <c r="D351" s="4" t="s">
        <v>591</v>
      </c>
      <c r="E351" s="4" t="s">
        <v>592</v>
      </c>
      <c r="F351" s="4" t="s">
        <v>593</v>
      </c>
      <c r="G351" s="4">
        <v>7</v>
      </c>
      <c r="H351" s="4" t="s">
        <v>13</v>
      </c>
      <c r="I351" s="4">
        <v>1424</v>
      </c>
      <c r="J351" s="3"/>
    </row>
    <row r="352" spans="1:10">
      <c r="A352" s="4">
        <v>348</v>
      </c>
      <c r="B352" s="4" t="str">
        <f>T("03270024805")</f>
        <v>03270024805</v>
      </c>
      <c r="C352" s="4" t="str">
        <f>T("19782713047136076")</f>
        <v>19782713047136076</v>
      </c>
      <c r="D352" s="4" t="s">
        <v>909</v>
      </c>
      <c r="E352" s="4" t="s">
        <v>910</v>
      </c>
      <c r="F352" s="4" t="s">
        <v>911</v>
      </c>
      <c r="G352" s="4">
        <v>7</v>
      </c>
      <c r="H352" s="4" t="s">
        <v>13</v>
      </c>
      <c r="I352" s="4">
        <v>471</v>
      </c>
      <c r="J352" s="3"/>
    </row>
    <row r="353" spans="1:10">
      <c r="A353" s="4">
        <v>349</v>
      </c>
      <c r="B353" s="4" t="str">
        <f>T("03270037016")</f>
        <v>03270037016</v>
      </c>
      <c r="C353" s="4" t="str">
        <f>T("8248311535")</f>
        <v>8248311535</v>
      </c>
      <c r="D353" s="4" t="s">
        <v>975</v>
      </c>
      <c r="E353" s="4" t="s">
        <v>976</v>
      </c>
      <c r="F353" s="4" t="s">
        <v>977</v>
      </c>
      <c r="G353" s="4">
        <v>7</v>
      </c>
      <c r="H353" s="4" t="s">
        <v>13</v>
      </c>
      <c r="I353" s="4">
        <v>1908</v>
      </c>
      <c r="J353" s="3"/>
    </row>
    <row r="354" spans="1:10">
      <c r="A354" s="4">
        <v>350</v>
      </c>
      <c r="B354" s="4" t="str">
        <f>T("03270037018")</f>
        <v>03270037018</v>
      </c>
      <c r="C354" s="4" t="str">
        <f>T("19932713047023998")</f>
        <v>19932713047023998</v>
      </c>
      <c r="D354" s="4" t="s">
        <v>665</v>
      </c>
      <c r="E354" s="4" t="s">
        <v>978</v>
      </c>
      <c r="F354" s="4" t="s">
        <v>979</v>
      </c>
      <c r="G354" s="4">
        <v>7</v>
      </c>
      <c r="H354" s="4" t="s">
        <v>13</v>
      </c>
      <c r="I354" s="4">
        <v>1006</v>
      </c>
      <c r="J354" s="3"/>
    </row>
    <row r="355" spans="1:10">
      <c r="A355" s="4">
        <v>351</v>
      </c>
      <c r="B355" s="4" t="str">
        <f>T("03270037024")</f>
        <v>03270037024</v>
      </c>
      <c r="C355" s="4" t="str">
        <f>T("19842713047023671")</f>
        <v>19842713047023671</v>
      </c>
      <c r="D355" s="4" t="s">
        <v>980</v>
      </c>
      <c r="E355" s="4" t="s">
        <v>981</v>
      </c>
      <c r="F355" s="4" t="s">
        <v>982</v>
      </c>
      <c r="G355" s="4">
        <v>7</v>
      </c>
      <c r="H355" s="4" t="s">
        <v>13</v>
      </c>
      <c r="I355" s="4">
        <v>1009</v>
      </c>
      <c r="J355" s="3"/>
    </row>
    <row r="356" spans="1:10">
      <c r="A356" s="4">
        <v>352</v>
      </c>
      <c r="B356" s="4" t="str">
        <f>T("03270037536")</f>
        <v>03270037536</v>
      </c>
      <c r="C356" s="4" t="str">
        <f>T("19622713047023022")</f>
        <v>19622713047023022</v>
      </c>
      <c r="D356" s="4" t="s">
        <v>991</v>
      </c>
      <c r="E356" s="4" t="s">
        <v>992</v>
      </c>
      <c r="F356" s="4" t="s">
        <v>993</v>
      </c>
      <c r="G356" s="4">
        <v>7</v>
      </c>
      <c r="H356" s="4" t="s">
        <v>13</v>
      </c>
      <c r="I356" s="4">
        <v>252</v>
      </c>
      <c r="J356" s="3"/>
    </row>
    <row r="357" spans="1:10">
      <c r="A357" s="4">
        <v>353</v>
      </c>
      <c r="B357" s="4" t="str">
        <f>T("03270040235")</f>
        <v>03270040235</v>
      </c>
      <c r="C357" s="4" t="str">
        <f>T("19562713047135600")</f>
        <v>19562713047135600</v>
      </c>
      <c r="D357" s="4" t="s">
        <v>1058</v>
      </c>
      <c r="E357" s="4" t="s">
        <v>611</v>
      </c>
      <c r="F357" s="4" t="s">
        <v>1059</v>
      </c>
      <c r="G357" s="4">
        <v>7</v>
      </c>
      <c r="H357" s="4" t="s">
        <v>13</v>
      </c>
      <c r="I357" s="4">
        <v>3804</v>
      </c>
      <c r="J357" s="3"/>
    </row>
    <row r="358" spans="1:10">
      <c r="A358" s="4">
        <v>354</v>
      </c>
      <c r="B358" s="4" t="str">
        <f>T("03270040888")</f>
        <v>03270040888</v>
      </c>
      <c r="C358" s="4" t="str">
        <f>T("20142713047105627")</f>
        <v>20142713047105627</v>
      </c>
      <c r="D358" s="4" t="s">
        <v>1072</v>
      </c>
      <c r="E358" s="4" t="s">
        <v>1073</v>
      </c>
      <c r="F358" s="4" t="s">
        <v>1074</v>
      </c>
      <c r="G358" s="4">
        <v>7</v>
      </c>
      <c r="H358" s="4" t="s">
        <v>13</v>
      </c>
      <c r="I358" s="4">
        <v>3809</v>
      </c>
      <c r="J358" s="3"/>
    </row>
    <row r="359" spans="1:10">
      <c r="A359" s="4">
        <v>355</v>
      </c>
      <c r="B359" s="4" t="str">
        <f>T("03270041056")</f>
        <v>03270041056</v>
      </c>
      <c r="C359" s="4" t="str">
        <f>T("19572713047137296")</f>
        <v>19572713047137296</v>
      </c>
      <c r="D359" s="4" t="s">
        <v>1078</v>
      </c>
      <c r="E359" s="4" t="s">
        <v>1079</v>
      </c>
      <c r="F359" s="4" t="s">
        <v>1080</v>
      </c>
      <c r="G359" s="4">
        <v>7</v>
      </c>
      <c r="H359" s="4" t="s">
        <v>13</v>
      </c>
      <c r="I359" s="4">
        <v>3812</v>
      </c>
      <c r="J359" s="3"/>
    </row>
    <row r="360" spans="1:10">
      <c r="A360" s="4">
        <v>356</v>
      </c>
      <c r="B360" s="4" t="str">
        <f>T("03270041058")</f>
        <v>03270041058</v>
      </c>
      <c r="C360" s="4" t="str">
        <f>T("6001564381")</f>
        <v>6001564381</v>
      </c>
      <c r="D360" s="4" t="s">
        <v>1081</v>
      </c>
      <c r="E360" s="4" t="s">
        <v>1082</v>
      </c>
      <c r="F360" s="4" t="s">
        <v>1083</v>
      </c>
      <c r="G360" s="4">
        <v>7</v>
      </c>
      <c r="H360" s="4" t="s">
        <v>13</v>
      </c>
      <c r="I360" s="4">
        <v>3814</v>
      </c>
      <c r="J360" s="3"/>
    </row>
    <row r="361" spans="1:10">
      <c r="A361" s="4">
        <v>357</v>
      </c>
      <c r="B361" s="4" t="str">
        <f>T("03270047230")</f>
        <v>03270047230</v>
      </c>
      <c r="C361" s="4" t="str">
        <f>T("20162713047103615")</f>
        <v>20162713047103615</v>
      </c>
      <c r="D361" s="4" t="s">
        <v>1202</v>
      </c>
      <c r="E361" s="4" t="s">
        <v>1203</v>
      </c>
      <c r="F361" s="4" t="s">
        <v>1204</v>
      </c>
      <c r="G361" s="4">
        <v>7</v>
      </c>
      <c r="H361" s="4" t="s">
        <v>298</v>
      </c>
      <c r="I361" s="4">
        <v>4147</v>
      </c>
      <c r="J361" s="3"/>
    </row>
    <row r="362" spans="1:10" ht="26.25">
      <c r="A362" s="4">
        <v>358</v>
      </c>
      <c r="B362" s="4" t="str">
        <f>T("03270047236")</f>
        <v>03270047236</v>
      </c>
      <c r="C362" s="4" t="str">
        <f>T("19692713047136544")</f>
        <v>19692713047136544</v>
      </c>
      <c r="D362" s="4" t="s">
        <v>1219</v>
      </c>
      <c r="E362" s="4" t="s">
        <v>1220</v>
      </c>
      <c r="F362" s="4" t="s">
        <v>1221</v>
      </c>
      <c r="G362" s="4">
        <v>7</v>
      </c>
      <c r="H362" s="4" t="s">
        <v>13</v>
      </c>
      <c r="I362" s="4">
        <v>4153</v>
      </c>
      <c r="J362" s="3"/>
    </row>
    <row r="363" spans="1:10">
      <c r="A363" s="4">
        <v>359</v>
      </c>
      <c r="B363" s="4" t="str">
        <f>T("03270047252")</f>
        <v>03270047252</v>
      </c>
      <c r="C363" s="4" t="str">
        <f>T("20042713047025788")</f>
        <v>20042713047025788</v>
      </c>
      <c r="D363" s="4" t="s">
        <v>1266</v>
      </c>
      <c r="E363" s="4" t="s">
        <v>1267</v>
      </c>
      <c r="F363" s="4" t="s">
        <v>1268</v>
      </c>
      <c r="G363" s="4">
        <v>7</v>
      </c>
      <c r="H363" s="4" t="s">
        <v>13</v>
      </c>
      <c r="I363" s="4">
        <v>4168</v>
      </c>
      <c r="J363" s="3"/>
    </row>
    <row r="364" spans="1:10">
      <c r="A364" s="4">
        <v>360</v>
      </c>
      <c r="B364" s="4" t="str">
        <f>T("03270047503")</f>
        <v>03270047503</v>
      </c>
      <c r="C364" s="4" t="str">
        <f>T("19732713047136736")</f>
        <v>19732713047136736</v>
      </c>
      <c r="D364" s="4" t="s">
        <v>1295</v>
      </c>
      <c r="E364" s="4" t="s">
        <v>1296</v>
      </c>
      <c r="F364" s="4" t="s">
        <v>1297</v>
      </c>
      <c r="G364" s="4">
        <v>7</v>
      </c>
      <c r="H364" s="4" t="s">
        <v>1298</v>
      </c>
      <c r="I364" s="4">
        <v>4179</v>
      </c>
      <c r="J364" s="3"/>
    </row>
    <row r="365" spans="1:10">
      <c r="A365" s="4">
        <v>361</v>
      </c>
      <c r="B365" s="4" t="str">
        <f>T("03270011083")</f>
        <v>03270011083</v>
      </c>
      <c r="C365" s="4" t="str">
        <f>T("20122713047102499")</f>
        <v>20122713047102499</v>
      </c>
      <c r="D365" s="4" t="s">
        <v>123</v>
      </c>
      <c r="E365" s="4" t="s">
        <v>124</v>
      </c>
      <c r="F365" s="4" t="s">
        <v>125</v>
      </c>
      <c r="G365" s="4">
        <v>8</v>
      </c>
      <c r="H365" s="4" t="s">
        <v>13</v>
      </c>
      <c r="I365" s="4">
        <v>2314</v>
      </c>
      <c r="J365" s="3"/>
    </row>
    <row r="366" spans="1:10">
      <c r="A366" s="4">
        <v>362</v>
      </c>
      <c r="B366" s="4" t="str">
        <f>T("03270011085")</f>
        <v>03270011085</v>
      </c>
      <c r="C366" s="4" t="str">
        <f>T("2401555095")</f>
        <v>2401555095</v>
      </c>
      <c r="D366" s="4" t="s">
        <v>126</v>
      </c>
      <c r="E366" s="4" t="s">
        <v>127</v>
      </c>
      <c r="F366" s="4" t="s">
        <v>128</v>
      </c>
      <c r="G366" s="4">
        <v>8</v>
      </c>
      <c r="H366" s="4" t="s">
        <v>13</v>
      </c>
      <c r="I366" s="4">
        <v>2387</v>
      </c>
      <c r="J366" s="3"/>
    </row>
    <row r="367" spans="1:10">
      <c r="A367" s="4">
        <v>363</v>
      </c>
      <c r="B367" s="4" t="str">
        <f>T("03270011087")</f>
        <v>03270011087</v>
      </c>
      <c r="C367" s="4" t="str">
        <f>T("9132089989")</f>
        <v>9132089989</v>
      </c>
      <c r="D367" s="4" t="s">
        <v>129</v>
      </c>
      <c r="E367" s="4" t="s">
        <v>130</v>
      </c>
      <c r="F367" s="4" t="s">
        <v>131</v>
      </c>
      <c r="G367" s="4">
        <v>8</v>
      </c>
      <c r="H367" s="4" t="s">
        <v>13</v>
      </c>
      <c r="I367" s="4">
        <v>1011</v>
      </c>
      <c r="J367" s="3"/>
    </row>
    <row r="368" spans="1:10">
      <c r="A368" s="4">
        <v>364</v>
      </c>
      <c r="B368" s="4" t="str">
        <f>T("03270011089")</f>
        <v>03270011089</v>
      </c>
      <c r="C368" s="4" t="str">
        <f>T("20082713047104177")</f>
        <v>20082713047104177</v>
      </c>
      <c r="D368" s="4" t="s">
        <v>132</v>
      </c>
      <c r="E368" s="4" t="s">
        <v>133</v>
      </c>
      <c r="F368" s="4" t="s">
        <v>134</v>
      </c>
      <c r="G368" s="4">
        <v>8</v>
      </c>
      <c r="H368" s="4" t="s">
        <v>13</v>
      </c>
      <c r="I368" s="4">
        <v>1714</v>
      </c>
      <c r="J368" s="3"/>
    </row>
    <row r="369" spans="1:10">
      <c r="A369" s="4">
        <v>365</v>
      </c>
      <c r="B369" s="4" t="str">
        <f>T("03270011092")</f>
        <v>03270011092</v>
      </c>
      <c r="C369" s="4" t="str">
        <f>T("20002713047027154")</f>
        <v>20002713047027154</v>
      </c>
      <c r="D369" s="4" t="s">
        <v>135</v>
      </c>
      <c r="E369" s="4" t="s">
        <v>136</v>
      </c>
      <c r="F369" s="4" t="s">
        <v>137</v>
      </c>
      <c r="G369" s="4">
        <v>8</v>
      </c>
      <c r="H369" s="4" t="s">
        <v>13</v>
      </c>
      <c r="I369" s="4">
        <v>2381</v>
      </c>
      <c r="J369" s="3"/>
    </row>
    <row r="370" spans="1:10">
      <c r="A370" s="4">
        <v>366</v>
      </c>
      <c r="B370" s="4" t="str">
        <f>T("03270011094")</f>
        <v>03270011094</v>
      </c>
      <c r="C370" s="4" t="str">
        <f>T("19792713047139389")</f>
        <v>19792713047139389</v>
      </c>
      <c r="D370" s="4" t="s">
        <v>138</v>
      </c>
      <c r="E370" s="4" t="s">
        <v>139</v>
      </c>
      <c r="F370" s="4" t="s">
        <v>140</v>
      </c>
      <c r="G370" s="4">
        <v>8</v>
      </c>
      <c r="H370" s="4" t="s">
        <v>13</v>
      </c>
      <c r="I370" s="4">
        <v>41</v>
      </c>
      <c r="J370" s="3"/>
    </row>
    <row r="371" spans="1:10">
      <c r="A371" s="4">
        <v>367</v>
      </c>
      <c r="B371" s="4" t="str">
        <f>T("03270011097")</f>
        <v>03270011097</v>
      </c>
      <c r="C371" s="4" t="str">
        <f>T("19672713047139475")</f>
        <v>19672713047139475</v>
      </c>
      <c r="D371" s="4" t="s">
        <v>141</v>
      </c>
      <c r="E371" s="4" t="s">
        <v>142</v>
      </c>
      <c r="F371" s="4" t="s">
        <v>143</v>
      </c>
      <c r="G371" s="4">
        <v>8</v>
      </c>
      <c r="H371" s="4" t="s">
        <v>13</v>
      </c>
      <c r="I371" s="4">
        <v>467</v>
      </c>
      <c r="J371" s="3"/>
    </row>
    <row r="372" spans="1:10">
      <c r="A372" s="4">
        <v>368</v>
      </c>
      <c r="B372" s="4" t="str">
        <f>T("03270011098")</f>
        <v>03270011098</v>
      </c>
      <c r="C372" s="4" t="str">
        <f>T("19742713047139933")</f>
        <v>19742713047139933</v>
      </c>
      <c r="D372" s="4" t="s">
        <v>144</v>
      </c>
      <c r="E372" s="4" t="s">
        <v>145</v>
      </c>
      <c r="F372" s="4" t="s">
        <v>146</v>
      </c>
      <c r="G372" s="4">
        <v>8</v>
      </c>
      <c r="H372" s="4" t="s">
        <v>13</v>
      </c>
      <c r="I372" s="4">
        <v>1912</v>
      </c>
      <c r="J372" s="3"/>
    </row>
    <row r="373" spans="1:10">
      <c r="A373" s="4">
        <v>369</v>
      </c>
      <c r="B373" s="4" t="str">
        <f>T("03270011100")</f>
        <v>03270011100</v>
      </c>
      <c r="C373" s="4" t="str">
        <f>T("20052713047028558")</f>
        <v>20052713047028558</v>
      </c>
      <c r="D373" s="4" t="s">
        <v>147</v>
      </c>
      <c r="E373" s="4" t="s">
        <v>148</v>
      </c>
      <c r="F373" s="4" t="s">
        <v>149</v>
      </c>
      <c r="G373" s="4">
        <v>8</v>
      </c>
      <c r="H373" s="4" t="s">
        <v>13</v>
      </c>
      <c r="I373" s="4">
        <v>1716</v>
      </c>
      <c r="J373" s="3"/>
    </row>
    <row r="374" spans="1:10">
      <c r="A374" s="4">
        <v>370</v>
      </c>
      <c r="B374" s="4" t="str">
        <f>T("03270011101")</f>
        <v>03270011101</v>
      </c>
      <c r="C374" s="4" t="str">
        <f>T("19922713047000155")</f>
        <v>19922713047000155</v>
      </c>
      <c r="D374" s="4" t="s">
        <v>150</v>
      </c>
      <c r="E374" s="4" t="s">
        <v>151</v>
      </c>
      <c r="F374" s="4" t="s">
        <v>152</v>
      </c>
      <c r="G374" s="4">
        <v>8</v>
      </c>
      <c r="H374" s="4" t="s">
        <v>13</v>
      </c>
      <c r="I374" s="4">
        <v>2380</v>
      </c>
      <c r="J374" s="3"/>
    </row>
    <row r="375" spans="1:10" ht="26.25">
      <c r="A375" s="4">
        <v>371</v>
      </c>
      <c r="B375" s="4" t="str">
        <f>T("03270011102")</f>
        <v>03270011102</v>
      </c>
      <c r="C375" s="4" t="str">
        <f>T("19482713047138378")</f>
        <v>19482713047138378</v>
      </c>
      <c r="D375" s="4" t="s">
        <v>153</v>
      </c>
      <c r="E375" s="4" t="s">
        <v>154</v>
      </c>
      <c r="F375" s="4" t="s">
        <v>155</v>
      </c>
      <c r="G375" s="4">
        <v>8</v>
      </c>
      <c r="H375" s="4" t="s">
        <v>13</v>
      </c>
      <c r="I375" s="4">
        <v>254</v>
      </c>
      <c r="J375" s="3"/>
    </row>
    <row r="376" spans="1:10">
      <c r="A376" s="4">
        <v>372</v>
      </c>
      <c r="B376" s="4" t="str">
        <f>T("03270011104")</f>
        <v>03270011104</v>
      </c>
      <c r="C376" s="4" t="str">
        <f>T("20012713047029786")</f>
        <v>20012713047029786</v>
      </c>
      <c r="D376" s="4" t="s">
        <v>156</v>
      </c>
      <c r="E376" s="4" t="s">
        <v>157</v>
      </c>
      <c r="F376" s="4" t="s">
        <v>158</v>
      </c>
      <c r="G376" s="4">
        <v>8</v>
      </c>
      <c r="H376" s="4" t="s">
        <v>13</v>
      </c>
      <c r="I376" s="4">
        <v>1427</v>
      </c>
      <c r="J376" s="3"/>
    </row>
    <row r="377" spans="1:10">
      <c r="A377" s="4">
        <v>373</v>
      </c>
      <c r="B377" s="4" t="str">
        <f>T("03270011106")</f>
        <v>03270011106</v>
      </c>
      <c r="C377" s="4" t="str">
        <f>T("19992713047026792")</f>
        <v>19992713047026792</v>
      </c>
      <c r="D377" s="4" t="s">
        <v>159</v>
      </c>
      <c r="E377" s="4" t="s">
        <v>160</v>
      </c>
      <c r="F377" s="4" t="s">
        <v>161</v>
      </c>
      <c r="G377" s="4">
        <v>8</v>
      </c>
      <c r="H377" s="4" t="s">
        <v>13</v>
      </c>
      <c r="I377" s="4">
        <v>2384</v>
      </c>
      <c r="J377" s="3"/>
    </row>
    <row r="378" spans="1:10">
      <c r="A378" s="4">
        <v>374</v>
      </c>
      <c r="B378" s="4" t="str">
        <f>T("03270011108")</f>
        <v>03270011108</v>
      </c>
      <c r="C378" s="4" t="str">
        <f>T("20012713047029581")</f>
        <v>20012713047029581</v>
      </c>
      <c r="D378" s="4" t="s">
        <v>162</v>
      </c>
      <c r="E378" s="4" t="s">
        <v>163</v>
      </c>
      <c r="F378" s="4" t="s">
        <v>164</v>
      </c>
      <c r="G378" s="4">
        <v>8</v>
      </c>
      <c r="H378" s="4" t="s">
        <v>13</v>
      </c>
      <c r="I378" s="4">
        <v>1426</v>
      </c>
      <c r="J378" s="3"/>
    </row>
    <row r="379" spans="1:10">
      <c r="A379" s="4">
        <v>375</v>
      </c>
      <c r="B379" s="4" t="str">
        <f>T("03270011423")</f>
        <v>03270011423</v>
      </c>
      <c r="C379" s="4" t="str">
        <f>T("19882713047000027")</f>
        <v>19882713047000027</v>
      </c>
      <c r="D379" s="4" t="s">
        <v>280</v>
      </c>
      <c r="E379" s="4" t="s">
        <v>281</v>
      </c>
      <c r="F379" s="4" t="s">
        <v>282</v>
      </c>
      <c r="G379" s="4">
        <v>8</v>
      </c>
      <c r="H379" s="4" t="s">
        <v>13</v>
      </c>
      <c r="I379" s="4">
        <v>2383</v>
      </c>
      <c r="J379" s="3"/>
    </row>
    <row r="380" spans="1:10">
      <c r="A380" s="4">
        <v>376</v>
      </c>
      <c r="B380" s="4" t="str">
        <f>T("03270011424")</f>
        <v>03270011424</v>
      </c>
      <c r="C380" s="4" t="str">
        <f>T("19842713047137561")</f>
        <v>19842713047137561</v>
      </c>
      <c r="D380" s="4" t="s">
        <v>283</v>
      </c>
      <c r="E380" s="4" t="s">
        <v>284</v>
      </c>
      <c r="F380" s="4" t="s">
        <v>285</v>
      </c>
      <c r="G380" s="4">
        <v>8</v>
      </c>
      <c r="H380" s="4" t="s">
        <v>13</v>
      </c>
      <c r="I380" s="4">
        <v>2382</v>
      </c>
      <c r="J380" s="3"/>
    </row>
    <row r="381" spans="1:10">
      <c r="A381" s="4">
        <v>377</v>
      </c>
      <c r="B381" s="4" t="str">
        <f>T("03270011428")</f>
        <v>03270011428</v>
      </c>
      <c r="C381" s="4" t="str">
        <f>T("20012713047282226")</f>
        <v>20012713047282226</v>
      </c>
      <c r="D381" s="4" t="s">
        <v>286</v>
      </c>
      <c r="E381" s="4" t="s">
        <v>196</v>
      </c>
      <c r="F381" s="4" t="s">
        <v>287</v>
      </c>
      <c r="G381" s="4">
        <v>8</v>
      </c>
      <c r="H381" s="4" t="s">
        <v>13</v>
      </c>
      <c r="I381" s="4">
        <v>2385</v>
      </c>
      <c r="J381" s="3"/>
    </row>
    <row r="382" spans="1:10">
      <c r="A382" s="4">
        <v>378</v>
      </c>
      <c r="B382" s="4" t="str">
        <f>T("03270015685")</f>
        <v>03270015685</v>
      </c>
      <c r="C382" s="4" t="str">
        <f>T("19882713047137875")</f>
        <v>19882713047137875</v>
      </c>
      <c r="D382" s="4" t="s">
        <v>497</v>
      </c>
      <c r="E382" s="4" t="s">
        <v>498</v>
      </c>
      <c r="F382" s="4" t="s">
        <v>499</v>
      </c>
      <c r="G382" s="4">
        <v>8</v>
      </c>
      <c r="H382" s="4" t="s">
        <v>13</v>
      </c>
      <c r="I382" s="4">
        <v>2378</v>
      </c>
      <c r="J382" s="3"/>
    </row>
    <row r="383" spans="1:10">
      <c r="A383" s="4">
        <v>379</v>
      </c>
      <c r="B383" s="4" t="str">
        <f>T("03270015688")</f>
        <v>03270015688</v>
      </c>
      <c r="C383" s="4" t="str">
        <f>T("8675300647")</f>
        <v>8675300647</v>
      </c>
      <c r="D383" s="4" t="s">
        <v>503</v>
      </c>
      <c r="E383" s="4" t="s">
        <v>504</v>
      </c>
      <c r="F383" s="4" t="s">
        <v>505</v>
      </c>
      <c r="G383" s="4">
        <v>8</v>
      </c>
      <c r="H383" s="4" t="s">
        <v>13</v>
      </c>
      <c r="I383" s="4">
        <v>473</v>
      </c>
      <c r="J383" s="3"/>
    </row>
    <row r="384" spans="1:10">
      <c r="A384" s="4">
        <v>380</v>
      </c>
      <c r="B384" s="4" t="str">
        <f>T("03270015690")</f>
        <v>03270015690</v>
      </c>
      <c r="C384" s="4" t="str">
        <f>T("20022713047100489")</f>
        <v>20022713047100489</v>
      </c>
      <c r="D384" s="4" t="s">
        <v>506</v>
      </c>
      <c r="E384" s="4" t="s">
        <v>507</v>
      </c>
      <c r="F384" s="4" t="s">
        <v>508</v>
      </c>
      <c r="G384" s="4">
        <v>8</v>
      </c>
      <c r="H384" s="4" t="s">
        <v>13</v>
      </c>
      <c r="I384" s="4">
        <v>1425</v>
      </c>
      <c r="J384" s="3"/>
    </row>
    <row r="385" spans="1:10">
      <c r="A385" s="4">
        <v>381</v>
      </c>
      <c r="B385" s="4" t="str">
        <f>T("03270016013")</f>
        <v>03270016013</v>
      </c>
      <c r="C385" s="4" t="str">
        <f>T("19642713047139371")</f>
        <v>19642713047139371</v>
      </c>
      <c r="D385" s="4" t="s">
        <v>600</v>
      </c>
      <c r="E385" s="4" t="s">
        <v>601</v>
      </c>
      <c r="F385" s="4" t="s">
        <v>602</v>
      </c>
      <c r="G385" s="4">
        <v>8</v>
      </c>
      <c r="H385" s="4" t="s">
        <v>13</v>
      </c>
      <c r="I385" s="4">
        <v>3314</v>
      </c>
      <c r="J385" s="3"/>
    </row>
    <row r="386" spans="1:10">
      <c r="A386" s="4">
        <v>382</v>
      </c>
      <c r="B386" s="4" t="str">
        <f>T("03270016056")</f>
        <v>03270016056</v>
      </c>
      <c r="C386" s="4" t="str">
        <f>T("19772713047142190")</f>
        <v>19772713047142190</v>
      </c>
      <c r="D386" s="4" t="s">
        <v>603</v>
      </c>
      <c r="E386" s="4" t="s">
        <v>604</v>
      </c>
      <c r="F386" s="4" t="s">
        <v>605</v>
      </c>
      <c r="G386" s="4">
        <v>8</v>
      </c>
      <c r="H386" s="4" t="s">
        <v>13</v>
      </c>
      <c r="I386" s="4">
        <v>2377</v>
      </c>
      <c r="J386" s="3"/>
    </row>
    <row r="387" spans="1:10">
      <c r="A387" s="4">
        <v>383</v>
      </c>
      <c r="B387" s="4" t="str">
        <f>T("03270016058")</f>
        <v>03270016058</v>
      </c>
      <c r="C387" s="4" t="str">
        <f>T("20092713047103342")</f>
        <v>20092713047103342</v>
      </c>
      <c r="D387" s="4" t="s">
        <v>560</v>
      </c>
      <c r="E387" s="4" t="s">
        <v>519</v>
      </c>
      <c r="F387" s="4" t="s">
        <v>606</v>
      </c>
      <c r="G387" s="4">
        <v>8</v>
      </c>
      <c r="H387" s="4" t="s">
        <v>13</v>
      </c>
      <c r="I387" s="4">
        <v>1910</v>
      </c>
      <c r="J387" s="3"/>
    </row>
    <row r="388" spans="1:10">
      <c r="A388" s="4">
        <v>384</v>
      </c>
      <c r="B388" s="4" t="str">
        <f>T("03270016061")</f>
        <v>03270016061</v>
      </c>
      <c r="C388" s="4" t="str">
        <f>T("19792713047141948")</f>
        <v>19792713047141948</v>
      </c>
      <c r="D388" s="4" t="s">
        <v>607</v>
      </c>
      <c r="E388" s="4" t="s">
        <v>608</v>
      </c>
      <c r="F388" s="4" t="s">
        <v>609</v>
      </c>
      <c r="G388" s="4">
        <v>8</v>
      </c>
      <c r="H388" s="4" t="s">
        <v>13</v>
      </c>
      <c r="I388" s="4">
        <v>755</v>
      </c>
      <c r="J388" s="3"/>
    </row>
    <row r="389" spans="1:10">
      <c r="A389" s="4">
        <v>385</v>
      </c>
      <c r="B389" s="4" t="str">
        <f>T("03270016063")</f>
        <v>03270016063</v>
      </c>
      <c r="C389" s="4" t="str">
        <f>T("19882713047139832")</f>
        <v>19882713047139832</v>
      </c>
      <c r="D389" s="4" t="s">
        <v>610</v>
      </c>
      <c r="E389" s="4" t="s">
        <v>611</v>
      </c>
      <c r="F389" s="4" t="s">
        <v>612</v>
      </c>
      <c r="G389" s="4">
        <v>8</v>
      </c>
      <c r="H389" s="4" t="s">
        <v>13</v>
      </c>
      <c r="I389" s="4">
        <v>2386</v>
      </c>
      <c r="J389" s="3"/>
    </row>
    <row r="390" spans="1:10">
      <c r="A390" s="4">
        <v>386</v>
      </c>
      <c r="B390" s="4" t="str">
        <f>T("03270016064")</f>
        <v>03270016064</v>
      </c>
      <c r="C390" s="4" t="str">
        <f>T("5065449125")</f>
        <v>5065449125</v>
      </c>
      <c r="D390" s="4" t="s">
        <v>613</v>
      </c>
      <c r="E390" s="4" t="s">
        <v>614</v>
      </c>
      <c r="F390" s="4" t="s">
        <v>615</v>
      </c>
      <c r="G390" s="4">
        <v>8</v>
      </c>
      <c r="H390" s="4" t="s">
        <v>13</v>
      </c>
      <c r="I390" s="4">
        <v>1913</v>
      </c>
      <c r="J390" s="3"/>
    </row>
    <row r="391" spans="1:10">
      <c r="A391" s="4">
        <v>387</v>
      </c>
      <c r="B391" s="4" t="str">
        <f>T("03270016065")</f>
        <v>03270016065</v>
      </c>
      <c r="C391" s="4" t="str">
        <f>T("19832713047137912")</f>
        <v>19832713047137912</v>
      </c>
      <c r="D391" s="4" t="s">
        <v>616</v>
      </c>
      <c r="E391" s="4" t="s">
        <v>617</v>
      </c>
      <c r="F391" s="4" t="s">
        <v>618</v>
      </c>
      <c r="G391" s="4">
        <v>8</v>
      </c>
      <c r="H391" s="4" t="s">
        <v>13</v>
      </c>
      <c r="I391" s="4">
        <v>1010</v>
      </c>
      <c r="J391" s="3"/>
    </row>
    <row r="392" spans="1:10">
      <c r="A392" s="4">
        <v>388</v>
      </c>
      <c r="B392" s="4" t="str">
        <f>T("03270016067")</f>
        <v>03270016067</v>
      </c>
      <c r="C392" s="4" t="str">
        <f>T("19912713047000148")</f>
        <v>19912713047000148</v>
      </c>
      <c r="D392" s="4" t="s">
        <v>619</v>
      </c>
      <c r="E392" s="4" t="s">
        <v>61</v>
      </c>
      <c r="F392" s="4" t="s">
        <v>620</v>
      </c>
      <c r="G392" s="4">
        <v>8</v>
      </c>
      <c r="H392" s="4" t="s">
        <v>13</v>
      </c>
      <c r="I392" s="4">
        <v>472</v>
      </c>
      <c r="J392" s="3"/>
    </row>
    <row r="393" spans="1:10">
      <c r="A393" s="4">
        <v>389</v>
      </c>
      <c r="B393" s="4" t="str">
        <f>T("03270016069")</f>
        <v>03270016069</v>
      </c>
      <c r="C393" s="4" t="str">
        <f>T("20042713047029155")</f>
        <v>20042713047029155</v>
      </c>
      <c r="D393" s="4" t="s">
        <v>621</v>
      </c>
      <c r="E393" s="4" t="s">
        <v>622</v>
      </c>
      <c r="F393" s="4" t="s">
        <v>23</v>
      </c>
      <c r="G393" s="4">
        <v>8</v>
      </c>
      <c r="H393" s="4" t="s">
        <v>13</v>
      </c>
      <c r="I393" s="4">
        <v>1715</v>
      </c>
      <c r="J393" s="3"/>
    </row>
    <row r="394" spans="1:10">
      <c r="A394" s="4">
        <v>390</v>
      </c>
      <c r="B394" s="4" t="str">
        <f>T("03270016070")</f>
        <v>03270016070</v>
      </c>
      <c r="C394" s="4" t="str">
        <f>T("20012713047029156")</f>
        <v>20012713047029156</v>
      </c>
      <c r="D394" s="4" t="s">
        <v>623</v>
      </c>
      <c r="E394" s="4" t="s">
        <v>622</v>
      </c>
      <c r="F394" s="4" t="s">
        <v>23</v>
      </c>
      <c r="G394" s="4">
        <v>8</v>
      </c>
      <c r="H394" s="4" t="s">
        <v>13</v>
      </c>
      <c r="I394" s="4">
        <v>1003</v>
      </c>
      <c r="J394" s="3"/>
    </row>
    <row r="395" spans="1:10">
      <c r="A395" s="4">
        <v>391</v>
      </c>
      <c r="B395" s="4" t="str">
        <f>T("03270016071")</f>
        <v>03270016071</v>
      </c>
      <c r="C395" s="4" t="str">
        <f>T("20082713047101018")</f>
        <v>20082713047101018</v>
      </c>
      <c r="D395" s="4" t="s">
        <v>624</v>
      </c>
      <c r="E395" s="4" t="s">
        <v>417</v>
      </c>
      <c r="F395" s="4" t="s">
        <v>625</v>
      </c>
      <c r="G395" s="4">
        <v>8</v>
      </c>
      <c r="H395" s="4" t="s">
        <v>13</v>
      </c>
      <c r="I395" s="4">
        <v>1911</v>
      </c>
      <c r="J395" s="3"/>
    </row>
    <row r="396" spans="1:10">
      <c r="A396" s="4">
        <v>392</v>
      </c>
      <c r="B396" s="4" t="str">
        <f>T("03270016078")</f>
        <v>03270016078</v>
      </c>
      <c r="C396" s="4" t="str">
        <f>T("20062713047104099")</f>
        <v>20062713047104099</v>
      </c>
      <c r="D396" s="4" t="s">
        <v>626</v>
      </c>
      <c r="E396" s="4" t="s">
        <v>627</v>
      </c>
      <c r="F396" s="4" t="s">
        <v>484</v>
      </c>
      <c r="G396" s="4">
        <v>8</v>
      </c>
      <c r="H396" s="4" t="s">
        <v>13</v>
      </c>
      <c r="I396" s="4">
        <v>3338</v>
      </c>
      <c r="J396" s="3"/>
    </row>
    <row r="397" spans="1:10">
      <c r="A397" s="4">
        <v>393</v>
      </c>
      <c r="B397" s="4" t="str">
        <f>T("03270016079")</f>
        <v>03270016079</v>
      </c>
      <c r="C397" s="4" t="str">
        <f>T("20032713047100607")</f>
        <v>20032713047100607</v>
      </c>
      <c r="D397" s="4" t="s">
        <v>628</v>
      </c>
      <c r="E397" s="4" t="s">
        <v>629</v>
      </c>
      <c r="F397" s="4" t="s">
        <v>630</v>
      </c>
      <c r="G397" s="4">
        <v>8</v>
      </c>
      <c r="H397" s="4" t="s">
        <v>13</v>
      </c>
      <c r="I397" s="4">
        <v>659</v>
      </c>
      <c r="J397" s="3"/>
    </row>
    <row r="398" spans="1:10">
      <c r="A398" s="4">
        <v>394</v>
      </c>
      <c r="B398" s="4" t="str">
        <f>T("03270016081")</f>
        <v>03270016081</v>
      </c>
      <c r="C398" s="4" t="str">
        <f>T("19892713047137874")</f>
        <v>19892713047137874</v>
      </c>
      <c r="D398" s="4" t="s">
        <v>631</v>
      </c>
      <c r="E398" s="4" t="s">
        <v>632</v>
      </c>
      <c r="F398" s="4" t="s">
        <v>633</v>
      </c>
      <c r="G398" s="4">
        <v>8</v>
      </c>
      <c r="H398" s="4" t="s">
        <v>13</v>
      </c>
      <c r="I398" s="4">
        <v>756</v>
      </c>
      <c r="J398" s="3"/>
    </row>
    <row r="399" spans="1:10">
      <c r="A399" s="4">
        <v>395</v>
      </c>
      <c r="B399" s="4" t="str">
        <f>T("03270016083")</f>
        <v>03270016083</v>
      </c>
      <c r="C399" s="4" t="str">
        <f>T("19982713047026591")</f>
        <v>19982713047026591</v>
      </c>
      <c r="D399" s="4" t="s">
        <v>634</v>
      </c>
      <c r="E399" s="4" t="s">
        <v>635</v>
      </c>
      <c r="F399" s="4" t="s">
        <v>484</v>
      </c>
      <c r="G399" s="4">
        <v>8</v>
      </c>
      <c r="H399" s="4" t="s">
        <v>13</v>
      </c>
      <c r="I399" s="4">
        <v>2379</v>
      </c>
      <c r="J399" s="3"/>
    </row>
    <row r="400" spans="1:10">
      <c r="A400" s="4">
        <v>396</v>
      </c>
      <c r="B400" s="4" t="str">
        <f>T("03270033532")</f>
        <v>03270033532</v>
      </c>
      <c r="C400" s="4" t="str">
        <f>T("19822713047142171")</f>
        <v>19822713047142171</v>
      </c>
      <c r="D400" s="4" t="s">
        <v>930</v>
      </c>
      <c r="E400" s="4" t="s">
        <v>931</v>
      </c>
      <c r="F400" s="4" t="s">
        <v>932</v>
      </c>
      <c r="G400" s="4">
        <v>8</v>
      </c>
      <c r="H400" s="4" t="s">
        <v>13</v>
      </c>
      <c r="I400" s="4">
        <v>373</v>
      </c>
      <c r="J400" s="3"/>
    </row>
    <row r="401" spans="1:10">
      <c r="A401" s="4">
        <v>397</v>
      </c>
      <c r="B401" s="4" t="str">
        <f>T("03270036915")</f>
        <v>03270036915</v>
      </c>
      <c r="C401" s="4" t="str">
        <f>T("19842713047139824")</f>
        <v>19842713047139824</v>
      </c>
      <c r="D401" s="4" t="s">
        <v>968</v>
      </c>
      <c r="E401" s="4" t="s">
        <v>969</v>
      </c>
      <c r="F401" s="4" t="s">
        <v>970</v>
      </c>
      <c r="G401" s="4">
        <v>8</v>
      </c>
      <c r="H401" s="4" t="s">
        <v>13</v>
      </c>
      <c r="I401" s="4">
        <v>595</v>
      </c>
      <c r="J401" s="3"/>
    </row>
    <row r="402" spans="1:10">
      <c r="A402" s="4">
        <v>398</v>
      </c>
      <c r="B402" s="4" t="str">
        <f>T("03270037532")</f>
        <v>03270037532</v>
      </c>
      <c r="C402" s="4" t="str">
        <f>T("20052713047027337")</f>
        <v>20052713047027337</v>
      </c>
      <c r="D402" s="4" t="s">
        <v>987</v>
      </c>
      <c r="E402" s="4" t="s">
        <v>988</v>
      </c>
      <c r="F402" s="4" t="s">
        <v>989</v>
      </c>
      <c r="G402" s="4">
        <v>8</v>
      </c>
      <c r="H402" s="4" t="s">
        <v>13</v>
      </c>
      <c r="I402" s="4" t="s">
        <v>990</v>
      </c>
      <c r="J402" s="3"/>
    </row>
    <row r="403" spans="1:10">
      <c r="A403" s="4">
        <v>399</v>
      </c>
      <c r="B403" s="4" t="str">
        <f>T("03270040214")</f>
        <v>03270040214</v>
      </c>
      <c r="C403" s="4" t="str">
        <f>T("19882713047142503")</f>
        <v>19882713047142503</v>
      </c>
      <c r="D403" s="4" t="s">
        <v>509</v>
      </c>
      <c r="E403" s="4" t="s">
        <v>1046</v>
      </c>
      <c r="F403" s="4" t="s">
        <v>1047</v>
      </c>
      <c r="G403" s="4">
        <v>8</v>
      </c>
      <c r="H403" s="4" t="s">
        <v>13</v>
      </c>
      <c r="I403" s="4">
        <v>3799</v>
      </c>
      <c r="J403" s="3"/>
    </row>
    <row r="404" spans="1:10">
      <c r="A404" s="4">
        <v>400</v>
      </c>
      <c r="B404" s="4" t="str">
        <f>T("03270040887")</f>
        <v>03270040887</v>
      </c>
      <c r="C404" s="4" t="str">
        <f>T("20052713055016119")</f>
        <v>20052713055016119</v>
      </c>
      <c r="D404" s="4" t="s">
        <v>1070</v>
      </c>
      <c r="E404" s="4" t="s">
        <v>1071</v>
      </c>
      <c r="F404" s="4" t="s">
        <v>556</v>
      </c>
      <c r="G404" s="4">
        <v>8</v>
      </c>
      <c r="H404" s="4" t="s">
        <v>13</v>
      </c>
      <c r="I404" s="4">
        <v>3808</v>
      </c>
      <c r="J404" s="3"/>
    </row>
    <row r="405" spans="1:10">
      <c r="A405" s="4">
        <v>401</v>
      </c>
      <c r="B405" s="4" t="str">
        <f>T("03270040889")</f>
        <v>03270040889</v>
      </c>
      <c r="C405" s="4" t="str">
        <f>T("19912713047000227")</f>
        <v>19912713047000227</v>
      </c>
      <c r="D405" s="4" t="s">
        <v>1075</v>
      </c>
      <c r="E405" s="4" t="s">
        <v>1076</v>
      </c>
      <c r="F405" s="4" t="s">
        <v>9</v>
      </c>
      <c r="G405" s="4">
        <v>8</v>
      </c>
      <c r="H405" s="4" t="s">
        <v>13</v>
      </c>
      <c r="I405" s="4">
        <v>3810</v>
      </c>
      <c r="J405" s="3"/>
    </row>
    <row r="406" spans="1:10">
      <c r="A406" s="4">
        <v>402</v>
      </c>
      <c r="B406" s="4" t="str">
        <f>T("03270041109")</f>
        <v>03270041109</v>
      </c>
      <c r="C406" s="4" t="str">
        <f>T("19712713047136329")</f>
        <v>19712713047136329</v>
      </c>
      <c r="D406" s="4" t="s">
        <v>1088</v>
      </c>
      <c r="E406" s="4" t="s">
        <v>1089</v>
      </c>
      <c r="F406" s="4" t="s">
        <v>1090</v>
      </c>
      <c r="G406" s="4">
        <v>8</v>
      </c>
      <c r="H406" s="4" t="s">
        <v>13</v>
      </c>
      <c r="I406" s="4">
        <v>3817</v>
      </c>
      <c r="J406" s="3"/>
    </row>
    <row r="407" spans="1:10">
      <c r="A407" s="4">
        <v>403</v>
      </c>
      <c r="B407" s="4" t="str">
        <f>T("03270041131")</f>
        <v>03270041131</v>
      </c>
      <c r="C407" s="4" t="str">
        <f>T("9581514909")</f>
        <v>9581514909</v>
      </c>
      <c r="D407" s="4" t="s">
        <v>1149</v>
      </c>
      <c r="E407" s="4" t="s">
        <v>1150</v>
      </c>
      <c r="F407" s="4" t="s">
        <v>9</v>
      </c>
      <c r="G407" s="4">
        <v>8</v>
      </c>
      <c r="H407" s="4" t="s">
        <v>13</v>
      </c>
      <c r="I407" s="4">
        <v>10</v>
      </c>
      <c r="J407" s="3"/>
    </row>
    <row r="408" spans="1:10">
      <c r="A408" s="4">
        <v>404</v>
      </c>
      <c r="B408" s="4" t="str">
        <f>T("03270041132")</f>
        <v>03270041132</v>
      </c>
      <c r="C408" s="4" t="str">
        <f>T("19822713047139380")</f>
        <v>19822713047139380</v>
      </c>
      <c r="D408" s="4" t="s">
        <v>1150</v>
      </c>
      <c r="E408" s="4" t="s">
        <v>1151</v>
      </c>
      <c r="F408" s="4" t="s">
        <v>1152</v>
      </c>
      <c r="G408" s="4">
        <v>8</v>
      </c>
      <c r="H408" s="4" t="s">
        <v>13</v>
      </c>
      <c r="I408" s="4">
        <v>11</v>
      </c>
      <c r="J408" s="3"/>
    </row>
    <row r="409" spans="1:10">
      <c r="A409" s="4">
        <v>405</v>
      </c>
      <c r="B409" s="4" t="str">
        <f>T("03270047219")</f>
        <v>03270047219</v>
      </c>
      <c r="C409" s="4" t="str">
        <f>T("2382091623")</f>
        <v>2382091623</v>
      </c>
      <c r="D409" s="4" t="s">
        <v>1167</v>
      </c>
      <c r="E409" s="4" t="s">
        <v>1168</v>
      </c>
      <c r="F409" s="4" t="s">
        <v>1169</v>
      </c>
      <c r="G409" s="4">
        <v>8</v>
      </c>
      <c r="H409" s="4" t="s">
        <v>1170</v>
      </c>
      <c r="I409" s="4">
        <v>4136</v>
      </c>
      <c r="J409" s="3"/>
    </row>
    <row r="410" spans="1:10">
      <c r="A410" s="4">
        <v>406</v>
      </c>
      <c r="B410" s="4" t="str">
        <f>T("03270047222")</f>
        <v>03270047222</v>
      </c>
      <c r="C410" s="4" t="str">
        <f>T("4662121622")</f>
        <v>4662121622</v>
      </c>
      <c r="D410" s="4" t="s">
        <v>151</v>
      </c>
      <c r="E410" s="4" t="s">
        <v>1177</v>
      </c>
      <c r="F410" s="4" t="s">
        <v>1178</v>
      </c>
      <c r="G410" s="4">
        <v>8</v>
      </c>
      <c r="H410" s="4" t="s">
        <v>13</v>
      </c>
      <c r="I410" s="4">
        <v>4139</v>
      </c>
      <c r="J410" s="3"/>
    </row>
    <row r="411" spans="1:10">
      <c r="A411" s="4">
        <v>407</v>
      </c>
      <c r="B411" s="4" t="str">
        <f>T("03270047223")</f>
        <v>03270047223</v>
      </c>
      <c r="C411" s="4" t="str">
        <f>T("5541654603")</f>
        <v>5541654603</v>
      </c>
      <c r="D411" s="4" t="s">
        <v>1179</v>
      </c>
      <c r="E411" s="4" t="s">
        <v>1180</v>
      </c>
      <c r="F411" s="4" t="s">
        <v>1181</v>
      </c>
      <c r="G411" s="4">
        <v>8</v>
      </c>
      <c r="H411" s="4" t="s">
        <v>1182</v>
      </c>
      <c r="I411" s="4">
        <v>4140</v>
      </c>
      <c r="J411" s="3"/>
    </row>
    <row r="412" spans="1:10">
      <c r="A412" s="4">
        <v>408</v>
      </c>
      <c r="B412" s="4" t="str">
        <f>T("03270047237")</f>
        <v>03270047237</v>
      </c>
      <c r="C412" s="4" t="str">
        <f>T("20152713047104650")</f>
        <v>20152713047104650</v>
      </c>
      <c r="D412" s="4" t="s">
        <v>1222</v>
      </c>
      <c r="E412" s="4" t="s">
        <v>1223</v>
      </c>
      <c r="F412" s="4" t="s">
        <v>1224</v>
      </c>
      <c r="G412" s="4">
        <v>8</v>
      </c>
      <c r="H412" s="4" t="s">
        <v>13</v>
      </c>
      <c r="I412" s="4">
        <v>4154</v>
      </c>
      <c r="J412" s="3"/>
    </row>
    <row r="413" spans="1:10">
      <c r="A413" s="4">
        <v>409</v>
      </c>
      <c r="B413" s="4" t="str">
        <f>T("03270010741")</f>
        <v>03270010741</v>
      </c>
      <c r="C413" s="4" t="str">
        <f>T("20062713047033069")</f>
        <v>20062713047033069</v>
      </c>
      <c r="D413" s="4" t="s">
        <v>56</v>
      </c>
      <c r="E413" s="4" t="s">
        <v>57</v>
      </c>
      <c r="F413" s="4" t="s">
        <v>58</v>
      </c>
      <c r="G413" s="4">
        <v>9</v>
      </c>
      <c r="H413" s="4" t="s">
        <v>59</v>
      </c>
      <c r="I413" s="4">
        <v>1919</v>
      </c>
      <c r="J413" s="3"/>
    </row>
    <row r="414" spans="1:10">
      <c r="A414" s="4">
        <v>410</v>
      </c>
      <c r="B414" s="4" t="str">
        <f>T("03270010744")</f>
        <v>03270010744</v>
      </c>
      <c r="C414" s="4" t="str">
        <f>T("19832713047141473")</f>
        <v>19832713047141473</v>
      </c>
      <c r="D414" s="4" t="s">
        <v>60</v>
      </c>
      <c r="E414" s="4" t="s">
        <v>61</v>
      </c>
      <c r="F414" s="4" t="s">
        <v>62</v>
      </c>
      <c r="G414" s="4">
        <v>9</v>
      </c>
      <c r="H414" s="4" t="s">
        <v>59</v>
      </c>
      <c r="I414" s="4">
        <v>3341</v>
      </c>
      <c r="J414" s="3"/>
    </row>
    <row r="415" spans="1:10">
      <c r="A415" s="4">
        <v>411</v>
      </c>
      <c r="B415" s="4" t="str">
        <f>T("03270010747")</f>
        <v>03270010747</v>
      </c>
      <c r="C415" s="4" t="str">
        <f>T("19542713047140473")</f>
        <v>19542713047140473</v>
      </c>
      <c r="D415" s="4" t="s">
        <v>63</v>
      </c>
      <c r="E415" s="4" t="s">
        <v>64</v>
      </c>
      <c r="F415" s="4" t="s">
        <v>65</v>
      </c>
      <c r="G415" s="4">
        <v>9</v>
      </c>
      <c r="H415" s="4" t="s">
        <v>59</v>
      </c>
      <c r="I415" s="4">
        <v>2374</v>
      </c>
      <c r="J415" s="3"/>
    </row>
    <row r="416" spans="1:10">
      <c r="A416" s="4">
        <v>412</v>
      </c>
      <c r="B416" s="4" t="str">
        <f>T("03270010751")</f>
        <v>03270010751</v>
      </c>
      <c r="C416" s="4" t="str">
        <f>T("19652713047140545")</f>
        <v>19652713047140545</v>
      </c>
      <c r="D416" s="4" t="s">
        <v>66</v>
      </c>
      <c r="E416" s="4" t="s">
        <v>67</v>
      </c>
      <c r="F416" s="4" t="s">
        <v>68</v>
      </c>
      <c r="G416" s="4">
        <v>9</v>
      </c>
      <c r="H416" s="4" t="s">
        <v>59</v>
      </c>
      <c r="I416" s="4">
        <v>1916</v>
      </c>
      <c r="J416" s="3"/>
    </row>
    <row r="417" spans="1:10">
      <c r="A417" s="4">
        <v>413</v>
      </c>
      <c r="B417" s="4" t="str">
        <f>T("03270010754")</f>
        <v>03270010754</v>
      </c>
      <c r="C417" s="4" t="str">
        <f>T("20082713047102255")</f>
        <v>20082713047102255</v>
      </c>
      <c r="D417" s="4" t="s">
        <v>69</v>
      </c>
      <c r="E417" s="4" t="s">
        <v>70</v>
      </c>
      <c r="F417" s="4" t="s">
        <v>71</v>
      </c>
      <c r="G417" s="4">
        <v>9</v>
      </c>
      <c r="H417" s="4" t="s">
        <v>13</v>
      </c>
      <c r="I417" s="4">
        <v>2391</v>
      </c>
      <c r="J417" s="3"/>
    </row>
    <row r="418" spans="1:10">
      <c r="A418" s="4">
        <v>414</v>
      </c>
      <c r="B418" s="4" t="str">
        <f>T("03270011048")</f>
        <v>03270011048</v>
      </c>
      <c r="C418" s="4" t="str">
        <f>T("19812713047000002")</f>
        <v>19812713047000002</v>
      </c>
      <c r="D418" s="4" t="s">
        <v>72</v>
      </c>
      <c r="E418" s="4" t="s">
        <v>73</v>
      </c>
      <c r="F418" s="4" t="s">
        <v>74</v>
      </c>
      <c r="G418" s="4">
        <v>9</v>
      </c>
      <c r="H418" s="4" t="s">
        <v>13</v>
      </c>
      <c r="I418" s="4">
        <v>3345</v>
      </c>
      <c r="J418" s="3"/>
    </row>
    <row r="419" spans="1:10">
      <c r="A419" s="4">
        <v>415</v>
      </c>
      <c r="B419" s="4" t="str">
        <f>T("03270011052")</f>
        <v>03270011052</v>
      </c>
      <c r="C419" s="4" t="str">
        <f>T("20032713047030870")</f>
        <v>20032713047030870</v>
      </c>
      <c r="D419" s="4" t="s">
        <v>75</v>
      </c>
      <c r="E419" s="4" t="s">
        <v>76</v>
      </c>
      <c r="F419" s="4" t="s">
        <v>77</v>
      </c>
      <c r="G419" s="4">
        <v>9</v>
      </c>
      <c r="H419" s="4" t="s">
        <v>13</v>
      </c>
      <c r="I419" s="4">
        <v>2397</v>
      </c>
      <c r="J419" s="3"/>
    </row>
    <row r="420" spans="1:10">
      <c r="A420" s="4">
        <v>416</v>
      </c>
      <c r="B420" s="4" t="str">
        <f>T("03270011054")</f>
        <v>03270011054</v>
      </c>
      <c r="C420" s="4" t="str">
        <f>T("19802713047141255")</f>
        <v>19802713047141255</v>
      </c>
      <c r="D420" s="4" t="s">
        <v>78</v>
      </c>
      <c r="E420" s="4" t="s">
        <v>79</v>
      </c>
      <c r="F420" s="4" t="s">
        <v>80</v>
      </c>
      <c r="G420" s="4">
        <v>9</v>
      </c>
      <c r="H420" s="4" t="s">
        <v>13</v>
      </c>
      <c r="I420" s="4">
        <v>2349</v>
      </c>
      <c r="J420" s="3"/>
    </row>
    <row r="421" spans="1:10">
      <c r="A421" s="4">
        <v>417</v>
      </c>
      <c r="B421" s="4" t="str">
        <f>T("03270011055")</f>
        <v>03270011055</v>
      </c>
      <c r="C421" s="4" t="str">
        <f>T("19742713047140300")</f>
        <v>19742713047140300</v>
      </c>
      <c r="D421" s="4" t="s">
        <v>81</v>
      </c>
      <c r="E421" s="4" t="s">
        <v>82</v>
      </c>
      <c r="F421" s="4" t="s">
        <v>83</v>
      </c>
      <c r="G421" s="4">
        <v>9</v>
      </c>
      <c r="H421" s="4" t="s">
        <v>13</v>
      </c>
      <c r="I421" s="4">
        <v>2389</v>
      </c>
      <c r="J421" s="3"/>
    </row>
    <row r="422" spans="1:10">
      <c r="A422" s="4">
        <v>418</v>
      </c>
      <c r="B422" s="4" t="str">
        <f>T("03270011058")</f>
        <v>03270011058</v>
      </c>
      <c r="C422" s="4" t="str">
        <f>T("20002713047031657")</f>
        <v>20002713047031657</v>
      </c>
      <c r="D422" s="4" t="s">
        <v>84</v>
      </c>
      <c r="E422" s="4" t="s">
        <v>85</v>
      </c>
      <c r="F422" s="4" t="s">
        <v>86</v>
      </c>
      <c r="G422" s="4">
        <v>9</v>
      </c>
      <c r="H422" s="4" t="s">
        <v>13</v>
      </c>
      <c r="I422" s="4">
        <v>2395</v>
      </c>
      <c r="J422" s="3"/>
    </row>
    <row r="423" spans="1:10">
      <c r="A423" s="4">
        <v>419</v>
      </c>
      <c r="B423" s="4" t="str">
        <f>T("03270011059")</f>
        <v>03270011059</v>
      </c>
      <c r="C423" s="4" t="str">
        <f>T("19862713047140344")</f>
        <v>19862713047140344</v>
      </c>
      <c r="D423" s="4" t="s">
        <v>87</v>
      </c>
      <c r="E423" s="4" t="s">
        <v>88</v>
      </c>
      <c r="F423" s="4" t="s">
        <v>89</v>
      </c>
      <c r="G423" s="4">
        <v>9</v>
      </c>
      <c r="H423" s="4" t="s">
        <v>13</v>
      </c>
      <c r="I423" s="4">
        <v>55</v>
      </c>
      <c r="J423" s="3"/>
    </row>
    <row r="424" spans="1:10">
      <c r="A424" s="4">
        <v>420</v>
      </c>
      <c r="B424" s="4" t="str">
        <f>T("03270011060")</f>
        <v>03270011060</v>
      </c>
      <c r="C424" s="4" t="str">
        <f>T("19982713047032450")</f>
        <v>19982713047032450</v>
      </c>
      <c r="D424" s="4" t="s">
        <v>90</v>
      </c>
      <c r="E424" s="4" t="s">
        <v>91</v>
      </c>
      <c r="F424" s="4" t="s">
        <v>92</v>
      </c>
      <c r="G424" s="4">
        <v>9</v>
      </c>
      <c r="H424" s="4" t="s">
        <v>13</v>
      </c>
      <c r="I424" s="4">
        <v>1012</v>
      </c>
      <c r="J424" s="3"/>
    </row>
    <row r="425" spans="1:10">
      <c r="A425" s="4">
        <v>421</v>
      </c>
      <c r="B425" s="4" t="str">
        <f>T("03270011063")</f>
        <v>03270011063</v>
      </c>
      <c r="C425" s="4" t="str">
        <f>T("20042713047033771")</f>
        <v>20042713047033771</v>
      </c>
      <c r="D425" s="4" t="s">
        <v>93</v>
      </c>
      <c r="E425" s="4" t="s">
        <v>94</v>
      </c>
      <c r="F425" s="4" t="s">
        <v>95</v>
      </c>
      <c r="G425" s="4">
        <v>9</v>
      </c>
      <c r="H425" s="4" t="s">
        <v>13</v>
      </c>
      <c r="I425" s="4">
        <v>1915</v>
      </c>
      <c r="J425" s="3"/>
    </row>
    <row r="426" spans="1:10">
      <c r="A426" s="4">
        <v>422</v>
      </c>
      <c r="B426" s="4" t="str">
        <f>T("03270011064")</f>
        <v>03270011064</v>
      </c>
      <c r="C426" s="4" t="str">
        <f>T("20082713047101111")</f>
        <v>20082713047101111</v>
      </c>
      <c r="D426" s="4" t="s">
        <v>96</v>
      </c>
      <c r="E426" s="4" t="s">
        <v>97</v>
      </c>
      <c r="F426" s="4" t="s">
        <v>98</v>
      </c>
      <c r="G426" s="4">
        <v>9</v>
      </c>
      <c r="H426" s="4" t="s">
        <v>13</v>
      </c>
      <c r="I426" s="4">
        <v>1918</v>
      </c>
      <c r="J426" s="3"/>
    </row>
    <row r="427" spans="1:10">
      <c r="A427" s="4">
        <v>423</v>
      </c>
      <c r="B427" s="4" t="str">
        <f>T("03270011066")</f>
        <v>03270011066</v>
      </c>
      <c r="C427" s="4" t="str">
        <f>T("19852713047141148")</f>
        <v>19852713047141148</v>
      </c>
      <c r="D427" s="4" t="s">
        <v>99</v>
      </c>
      <c r="E427" s="4" t="s">
        <v>100</v>
      </c>
      <c r="F427" s="4" t="s">
        <v>101</v>
      </c>
      <c r="G427" s="4">
        <v>9</v>
      </c>
      <c r="H427" s="4" t="s">
        <v>13</v>
      </c>
      <c r="I427" s="4">
        <v>2399</v>
      </c>
      <c r="J427" s="3"/>
    </row>
    <row r="428" spans="1:10">
      <c r="A428" s="4">
        <v>424</v>
      </c>
      <c r="B428" s="4" t="str">
        <f>T("03270011067")</f>
        <v>03270011067</v>
      </c>
      <c r="C428" s="4" t="str">
        <f>T("19612713047140207")</f>
        <v>19612713047140207</v>
      </c>
      <c r="D428" s="4" t="s">
        <v>102</v>
      </c>
      <c r="E428" s="4" t="s">
        <v>103</v>
      </c>
      <c r="F428" s="4" t="s">
        <v>104</v>
      </c>
      <c r="G428" s="4">
        <v>9</v>
      </c>
      <c r="H428" s="4" t="s">
        <v>13</v>
      </c>
      <c r="I428" s="4">
        <v>43</v>
      </c>
      <c r="J428" s="3"/>
    </row>
    <row r="429" spans="1:10">
      <c r="A429" s="4">
        <v>425</v>
      </c>
      <c r="B429" s="4" t="str">
        <f>T("03270011068")</f>
        <v>03270011068</v>
      </c>
      <c r="C429" s="4" t="str">
        <f>T("20042713047008415")</f>
        <v>20042713047008415</v>
      </c>
      <c r="D429" s="4" t="s">
        <v>105</v>
      </c>
      <c r="E429" s="4" t="s">
        <v>106</v>
      </c>
      <c r="F429" s="4" t="s">
        <v>107</v>
      </c>
      <c r="G429" s="4">
        <v>9</v>
      </c>
      <c r="H429" s="4" t="s">
        <v>13</v>
      </c>
      <c r="I429" s="4">
        <v>656</v>
      </c>
      <c r="J429" s="3"/>
    </row>
    <row r="430" spans="1:10">
      <c r="A430" s="4">
        <v>426</v>
      </c>
      <c r="B430" s="4" t="str">
        <f>T("03270011072")</f>
        <v>03270011072</v>
      </c>
      <c r="C430" s="4" t="str">
        <f>T("19882713047141283")</f>
        <v>19882713047141283</v>
      </c>
      <c r="D430" s="4" t="s">
        <v>108</v>
      </c>
      <c r="E430" s="4" t="s">
        <v>109</v>
      </c>
      <c r="F430" s="4" t="s">
        <v>110</v>
      </c>
      <c r="G430" s="4">
        <v>9</v>
      </c>
      <c r="H430" s="4" t="s">
        <v>13</v>
      </c>
      <c r="I430" s="4">
        <v>2388</v>
      </c>
      <c r="J430" s="3"/>
    </row>
    <row r="431" spans="1:10">
      <c r="A431" s="4">
        <v>427</v>
      </c>
      <c r="B431" s="4" t="str">
        <f>T("03270011073")</f>
        <v>03270011073</v>
      </c>
      <c r="C431" s="4" t="str">
        <f>T("19592713047140298")</f>
        <v>19592713047140298</v>
      </c>
      <c r="D431" s="4" t="s">
        <v>111</v>
      </c>
      <c r="E431" s="4" t="s">
        <v>112</v>
      </c>
      <c r="F431" s="4" t="s">
        <v>113</v>
      </c>
      <c r="G431" s="4">
        <v>9</v>
      </c>
      <c r="H431" s="4" t="s">
        <v>13</v>
      </c>
      <c r="I431" s="4">
        <v>255</v>
      </c>
      <c r="J431" s="3"/>
    </row>
    <row r="432" spans="1:10">
      <c r="A432" s="4">
        <v>428</v>
      </c>
      <c r="B432" s="4" t="str">
        <f>T("03270011076")</f>
        <v>03270011076</v>
      </c>
      <c r="C432" s="4" t="str">
        <f>T("7792144623")</f>
        <v>7792144623</v>
      </c>
      <c r="D432" s="4" t="s">
        <v>114</v>
      </c>
      <c r="E432" s="4" t="s">
        <v>115</v>
      </c>
      <c r="F432" s="4" t="s">
        <v>116</v>
      </c>
      <c r="G432" s="4">
        <v>9</v>
      </c>
      <c r="H432" s="4" t="s">
        <v>13</v>
      </c>
      <c r="I432" s="4">
        <v>2405</v>
      </c>
      <c r="J432" s="3"/>
    </row>
    <row r="433" spans="1:10">
      <c r="A433" s="4">
        <v>429</v>
      </c>
      <c r="B433" s="4" t="str">
        <f>T("03270011077")</f>
        <v>03270011077</v>
      </c>
      <c r="C433" s="4" t="str">
        <f>T("19812713047140464")</f>
        <v>19812713047140464</v>
      </c>
      <c r="D433" s="4" t="s">
        <v>117</v>
      </c>
      <c r="E433" s="4" t="s">
        <v>118</v>
      </c>
      <c r="F433" s="4" t="s">
        <v>119</v>
      </c>
      <c r="G433" s="4">
        <v>9</v>
      </c>
      <c r="H433" s="4" t="s">
        <v>13</v>
      </c>
      <c r="I433" s="4">
        <v>377</v>
      </c>
      <c r="J433" s="3"/>
    </row>
    <row r="434" spans="1:10">
      <c r="A434" s="4">
        <v>430</v>
      </c>
      <c r="B434" s="4" t="str">
        <f>T("03270011078")</f>
        <v>03270011078</v>
      </c>
      <c r="C434" s="4" t="str">
        <f>T("20032713047031928")</f>
        <v>20032713047031928</v>
      </c>
      <c r="D434" s="4" t="s">
        <v>120</v>
      </c>
      <c r="E434" s="4" t="s">
        <v>121</v>
      </c>
      <c r="F434" s="4" t="s">
        <v>122</v>
      </c>
      <c r="G434" s="4">
        <v>9</v>
      </c>
      <c r="H434" s="4" t="s">
        <v>13</v>
      </c>
      <c r="I434" s="4">
        <v>1431</v>
      </c>
      <c r="J434" s="3"/>
    </row>
    <row r="435" spans="1:10">
      <c r="A435" s="4">
        <v>431</v>
      </c>
      <c r="B435" s="4" t="str">
        <f>T("03270011172")</f>
        <v>03270011172</v>
      </c>
      <c r="C435" s="4" t="str">
        <f>T("19932713047031714")</f>
        <v>19932713047031714</v>
      </c>
      <c r="D435" s="4" t="s">
        <v>198</v>
      </c>
      <c r="E435" s="4" t="s">
        <v>199</v>
      </c>
      <c r="F435" s="4" t="s">
        <v>200</v>
      </c>
      <c r="G435" s="4">
        <v>9</v>
      </c>
      <c r="H435" s="4" t="s">
        <v>13</v>
      </c>
      <c r="I435" s="4">
        <v>1428</v>
      </c>
      <c r="J435" s="3"/>
    </row>
    <row r="436" spans="1:10">
      <c r="A436" s="4">
        <v>432</v>
      </c>
      <c r="B436" s="4" t="str">
        <f>T("03270011176")</f>
        <v>03270011176</v>
      </c>
      <c r="C436" s="4" t="str">
        <f>T("19782713047139056")</f>
        <v>19782713047139056</v>
      </c>
      <c r="D436" s="4" t="s">
        <v>201</v>
      </c>
      <c r="E436" s="4" t="s">
        <v>202</v>
      </c>
      <c r="F436" s="4" t="s">
        <v>203</v>
      </c>
      <c r="G436" s="4">
        <v>9</v>
      </c>
      <c r="H436" s="4" t="s">
        <v>13</v>
      </c>
      <c r="I436" s="4">
        <v>2394</v>
      </c>
      <c r="J436" s="3"/>
    </row>
    <row r="437" spans="1:10">
      <c r="A437" s="4">
        <v>433</v>
      </c>
      <c r="B437" s="4" t="str">
        <f>T("03270011177")</f>
        <v>03270011177</v>
      </c>
      <c r="C437" s="4" t="str">
        <f>T("19752713047139055")</f>
        <v>19752713047139055</v>
      </c>
      <c r="D437" s="4" t="s">
        <v>204</v>
      </c>
      <c r="E437" s="4" t="s">
        <v>205</v>
      </c>
      <c r="F437" s="4" t="s">
        <v>206</v>
      </c>
      <c r="G437" s="4">
        <v>9</v>
      </c>
      <c r="H437" s="4" t="s">
        <v>13</v>
      </c>
      <c r="I437" s="4">
        <v>1430</v>
      </c>
      <c r="J437" s="3"/>
    </row>
    <row r="438" spans="1:10">
      <c r="A438" s="4">
        <v>434</v>
      </c>
      <c r="B438" s="4" t="str">
        <f>T("03270011180")</f>
        <v>03270011180</v>
      </c>
      <c r="C438" s="4" t="str">
        <f>T("7756997800")</f>
        <v>7756997800</v>
      </c>
      <c r="D438" s="4" t="s">
        <v>207</v>
      </c>
      <c r="E438" s="4" t="s">
        <v>208</v>
      </c>
      <c r="F438" s="4" t="s">
        <v>209</v>
      </c>
      <c r="G438" s="4">
        <v>9</v>
      </c>
      <c r="H438" s="4" t="s">
        <v>13</v>
      </c>
      <c r="I438" s="4">
        <v>1014</v>
      </c>
      <c r="J438" s="3"/>
    </row>
    <row r="439" spans="1:10">
      <c r="A439" s="4">
        <v>435</v>
      </c>
      <c r="B439" s="4" t="str">
        <f>T("03270011192")</f>
        <v>03270011192</v>
      </c>
      <c r="C439" s="4" t="str">
        <f>T("19722713047140495")</f>
        <v>19722713047140495</v>
      </c>
      <c r="D439" s="4" t="s">
        <v>210</v>
      </c>
      <c r="E439" s="4" t="s">
        <v>211</v>
      </c>
      <c r="F439" s="4" t="s">
        <v>212</v>
      </c>
      <c r="G439" s="4">
        <v>9</v>
      </c>
      <c r="H439" s="4" t="s">
        <v>13</v>
      </c>
      <c r="I439" s="4">
        <v>376</v>
      </c>
      <c r="J439" s="3"/>
    </row>
    <row r="440" spans="1:10">
      <c r="A440" s="4">
        <v>436</v>
      </c>
      <c r="B440" s="4" t="str">
        <f>T("03270011199")</f>
        <v>03270011199</v>
      </c>
      <c r="C440" s="4" t="str">
        <f>T("19852713047141603")</f>
        <v>19852713047141603</v>
      </c>
      <c r="D440" s="4" t="s">
        <v>213</v>
      </c>
      <c r="E440" s="4" t="s">
        <v>214</v>
      </c>
      <c r="F440" s="4" t="s">
        <v>215</v>
      </c>
      <c r="G440" s="4">
        <v>9</v>
      </c>
      <c r="H440" s="4" t="s">
        <v>13</v>
      </c>
      <c r="I440" s="4">
        <v>2400</v>
      </c>
      <c r="J440" s="3"/>
    </row>
    <row r="441" spans="1:10">
      <c r="A441" s="4">
        <v>437</v>
      </c>
      <c r="B441" s="4" t="str">
        <f>T("03270011203")</f>
        <v>03270011203</v>
      </c>
      <c r="C441" s="4" t="str">
        <f>T("19832713047141608")</f>
        <v>19832713047141608</v>
      </c>
      <c r="D441" s="4" t="s">
        <v>216</v>
      </c>
      <c r="E441" s="4" t="s">
        <v>214</v>
      </c>
      <c r="F441" s="4" t="s">
        <v>215</v>
      </c>
      <c r="G441" s="4">
        <v>9</v>
      </c>
      <c r="H441" s="4" t="s">
        <v>13</v>
      </c>
      <c r="I441" s="4">
        <v>3335</v>
      </c>
      <c r="J441" s="3"/>
    </row>
    <row r="442" spans="1:10">
      <c r="A442" s="4">
        <v>438</v>
      </c>
      <c r="B442" s="4" t="str">
        <f>T("03270011208")</f>
        <v>03270011208</v>
      </c>
      <c r="C442" s="4" t="str">
        <f>T("19902713047000186")</f>
        <v>19902713047000186</v>
      </c>
      <c r="D442" s="4" t="s">
        <v>217</v>
      </c>
      <c r="E442" s="4" t="s">
        <v>218</v>
      </c>
      <c r="F442" s="4" t="s">
        <v>219</v>
      </c>
      <c r="G442" s="4">
        <v>9</v>
      </c>
      <c r="H442" s="4" t="s">
        <v>13</v>
      </c>
      <c r="I442" s="4">
        <v>1917</v>
      </c>
      <c r="J442" s="3"/>
    </row>
    <row r="443" spans="1:10">
      <c r="A443" s="4">
        <v>439</v>
      </c>
      <c r="B443" s="4" t="str">
        <f>T("03270011212")</f>
        <v>03270011212</v>
      </c>
      <c r="C443" s="4" t="str">
        <f>T("19832713047141329")</f>
        <v>19832713047141329</v>
      </c>
      <c r="D443" s="4" t="s">
        <v>220</v>
      </c>
      <c r="E443" s="4" t="s">
        <v>221</v>
      </c>
      <c r="F443" s="4" t="s">
        <v>222</v>
      </c>
      <c r="G443" s="4">
        <v>9</v>
      </c>
      <c r="H443" s="4" t="s">
        <v>13</v>
      </c>
      <c r="I443" s="4">
        <v>2398</v>
      </c>
      <c r="J443" s="3"/>
    </row>
    <row r="444" spans="1:10">
      <c r="A444" s="4">
        <v>440</v>
      </c>
      <c r="B444" s="4" t="str">
        <f>T("03270011220")</f>
        <v>03270011220</v>
      </c>
      <c r="C444" s="4" t="str">
        <f>T("19902713047100515")</f>
        <v>19902713047100515</v>
      </c>
      <c r="D444" s="4" t="s">
        <v>223</v>
      </c>
      <c r="E444" s="4" t="s">
        <v>224</v>
      </c>
      <c r="F444" s="4" t="s">
        <v>225</v>
      </c>
      <c r="G444" s="4">
        <v>9</v>
      </c>
      <c r="H444" s="4" t="s">
        <v>13</v>
      </c>
      <c r="I444" s="4">
        <v>581</v>
      </c>
      <c r="J444" s="3"/>
    </row>
    <row r="445" spans="1:10">
      <c r="A445" s="4">
        <v>441</v>
      </c>
      <c r="B445" s="4" t="str">
        <f>T("03270011430")</f>
        <v>03270011430</v>
      </c>
      <c r="C445" s="4" t="str">
        <f>T("19842713047000008")</f>
        <v>19842713047000008</v>
      </c>
      <c r="D445" s="4" t="s">
        <v>288</v>
      </c>
      <c r="E445" s="4" t="s">
        <v>289</v>
      </c>
      <c r="F445" s="4" t="s">
        <v>290</v>
      </c>
      <c r="G445" s="4">
        <v>9</v>
      </c>
      <c r="H445" s="4" t="s">
        <v>13</v>
      </c>
      <c r="I445" s="4">
        <v>1717</v>
      </c>
      <c r="J445" s="3"/>
    </row>
    <row r="446" spans="1:10">
      <c r="A446" s="4">
        <v>442</v>
      </c>
      <c r="B446" s="4" t="str">
        <f>T("03270013059")</f>
        <v>03270013059</v>
      </c>
      <c r="C446" s="4" t="str">
        <f>T("19882713047139162")</f>
        <v>19882713047139162</v>
      </c>
      <c r="D446" s="4" t="s">
        <v>442</v>
      </c>
      <c r="E446" s="4" t="s">
        <v>319</v>
      </c>
      <c r="F446" s="4" t="s">
        <v>443</v>
      </c>
      <c r="G446" s="4">
        <v>9</v>
      </c>
      <c r="H446" s="4" t="s">
        <v>13</v>
      </c>
      <c r="I446" s="4">
        <v>1429</v>
      </c>
      <c r="J446" s="3"/>
    </row>
    <row r="447" spans="1:10">
      <c r="A447" s="4">
        <v>443</v>
      </c>
      <c r="B447" s="4" t="str">
        <f>T("03270015692")</f>
        <v>03270015692</v>
      </c>
      <c r="C447" s="4" t="str">
        <f>T("19532713047140225")</f>
        <v>19532713047140225</v>
      </c>
      <c r="D447" s="4" t="s">
        <v>512</v>
      </c>
      <c r="E447" s="4" t="s">
        <v>513</v>
      </c>
      <c r="F447" s="4" t="s">
        <v>514</v>
      </c>
      <c r="G447" s="4">
        <v>9</v>
      </c>
      <c r="H447" s="4" t="s">
        <v>13</v>
      </c>
      <c r="I447" s="4">
        <v>2396</v>
      </c>
      <c r="J447" s="3"/>
    </row>
    <row r="448" spans="1:10">
      <c r="A448" s="4">
        <v>444</v>
      </c>
      <c r="B448" s="4" t="str">
        <f>T("03270015970")</f>
        <v>03270015970</v>
      </c>
      <c r="C448" s="4" t="str">
        <f>T("1501529497")</f>
        <v>1501529497</v>
      </c>
      <c r="D448" s="4" t="s">
        <v>594</v>
      </c>
      <c r="E448" s="4" t="s">
        <v>595</v>
      </c>
      <c r="F448" s="4" t="s">
        <v>596</v>
      </c>
      <c r="G448" s="4">
        <v>9</v>
      </c>
      <c r="H448" s="4" t="s">
        <v>13</v>
      </c>
      <c r="I448" s="4">
        <v>3323</v>
      </c>
      <c r="J448" s="3"/>
    </row>
    <row r="449" spans="1:10">
      <c r="A449" s="4">
        <v>445</v>
      </c>
      <c r="B449" s="4" t="str">
        <f>T("03270015972")</f>
        <v>03270015972</v>
      </c>
      <c r="C449" s="4" t="str">
        <f>T("19652713047139264")</f>
        <v>19652713047139264</v>
      </c>
      <c r="D449" s="4" t="s">
        <v>597</v>
      </c>
      <c r="E449" s="4" t="s">
        <v>598</v>
      </c>
      <c r="F449" s="4" t="s">
        <v>599</v>
      </c>
      <c r="G449" s="4">
        <v>9</v>
      </c>
      <c r="H449" s="4" t="s">
        <v>13</v>
      </c>
      <c r="I449" s="4">
        <v>3356</v>
      </c>
      <c r="J449" s="3"/>
    </row>
    <row r="450" spans="1:10">
      <c r="A450" s="4">
        <v>446</v>
      </c>
      <c r="B450" s="4" t="str">
        <f>T("03270016085")</f>
        <v>03270016085</v>
      </c>
      <c r="C450" s="4" t="str">
        <f>T("19862713047137616")</f>
        <v>19862713047137616</v>
      </c>
      <c r="D450" s="4" t="s">
        <v>636</v>
      </c>
      <c r="E450" s="4" t="s">
        <v>637</v>
      </c>
      <c r="F450" s="4" t="s">
        <v>638</v>
      </c>
      <c r="G450" s="4">
        <v>9</v>
      </c>
      <c r="H450" s="4">
        <v>1.98627130471376E+16</v>
      </c>
      <c r="I450" s="4">
        <v>2392</v>
      </c>
      <c r="J450" s="3"/>
    </row>
    <row r="451" spans="1:10">
      <c r="A451" s="4">
        <v>447</v>
      </c>
      <c r="B451" s="4" t="str">
        <f>T("03270016115")</f>
        <v>03270016115</v>
      </c>
      <c r="C451" s="4" t="str">
        <f>T("19872713047139569")</f>
        <v>19872713047139569</v>
      </c>
      <c r="D451" s="4" t="s">
        <v>650</v>
      </c>
      <c r="E451" s="4" t="s">
        <v>651</v>
      </c>
      <c r="F451" s="4" t="s">
        <v>652</v>
      </c>
      <c r="G451" s="4">
        <v>9</v>
      </c>
      <c r="H451" s="4" t="s">
        <v>13</v>
      </c>
      <c r="I451" s="4">
        <v>374</v>
      </c>
      <c r="J451" s="3"/>
    </row>
    <row r="452" spans="1:10">
      <c r="A452" s="4">
        <v>448</v>
      </c>
      <c r="B452" s="4" t="str">
        <f>T("03270016117")</f>
        <v>03270016117</v>
      </c>
      <c r="C452" s="4" t="str">
        <f>T("20012713047000351")</f>
        <v>20012713047000351</v>
      </c>
      <c r="D452" s="4" t="s">
        <v>653</v>
      </c>
      <c r="E452" s="4" t="s">
        <v>619</v>
      </c>
      <c r="F452" s="4" t="s">
        <v>654</v>
      </c>
      <c r="G452" s="4">
        <v>9</v>
      </c>
      <c r="H452" s="4" t="s">
        <v>13</v>
      </c>
      <c r="I452" s="4">
        <v>54</v>
      </c>
      <c r="J452" s="3"/>
    </row>
    <row r="453" spans="1:10">
      <c r="A453" s="4">
        <v>449</v>
      </c>
      <c r="B453" s="4" t="str">
        <f>T("03270016464")</f>
        <v>03270016464</v>
      </c>
      <c r="C453" s="4" t="str">
        <f>T("19892713047140617")</f>
        <v>19892713047140617</v>
      </c>
      <c r="D453" s="4" t="s">
        <v>772</v>
      </c>
      <c r="E453" s="4" t="s">
        <v>773</v>
      </c>
      <c r="F453" s="4" t="s">
        <v>774</v>
      </c>
      <c r="G453" s="4">
        <v>9</v>
      </c>
      <c r="H453" s="4" t="s">
        <v>13</v>
      </c>
      <c r="I453" s="4">
        <v>3318</v>
      </c>
      <c r="J453" s="3"/>
    </row>
    <row r="454" spans="1:10">
      <c r="A454" s="4">
        <v>450</v>
      </c>
      <c r="B454" s="4" t="str">
        <f>T("03270024812")</f>
        <v>03270024812</v>
      </c>
      <c r="C454" s="4" t="str">
        <f>T("19892713047032950")</f>
        <v>19892713047032950</v>
      </c>
      <c r="D454" s="4" t="s">
        <v>912</v>
      </c>
      <c r="E454" s="4" t="s">
        <v>913</v>
      </c>
      <c r="F454" s="4" t="s">
        <v>914</v>
      </c>
      <c r="G454" s="4">
        <v>9</v>
      </c>
      <c r="H454" s="4" t="s">
        <v>13</v>
      </c>
      <c r="I454" s="4">
        <v>1013</v>
      </c>
      <c r="J454" s="3"/>
    </row>
    <row r="455" spans="1:10">
      <c r="A455" s="4">
        <v>451</v>
      </c>
      <c r="B455" s="4" t="str">
        <f>T("03270024834")</f>
        <v>03270024834</v>
      </c>
      <c r="C455" s="4" t="str">
        <f>T("19602713047139273")</f>
        <v>19602713047139273</v>
      </c>
      <c r="D455" s="4" t="s">
        <v>165</v>
      </c>
      <c r="E455" s="4" t="s">
        <v>915</v>
      </c>
      <c r="F455" s="4" t="s">
        <v>916</v>
      </c>
      <c r="G455" s="4">
        <v>9</v>
      </c>
      <c r="H455" s="4" t="s">
        <v>13</v>
      </c>
      <c r="I455" s="4">
        <v>1914</v>
      </c>
      <c r="J455" s="3"/>
    </row>
    <row r="456" spans="1:10">
      <c r="A456" s="4">
        <v>452</v>
      </c>
      <c r="B456" s="4" t="str">
        <f>T("03270032717")</f>
        <v>03270032717</v>
      </c>
      <c r="C456" s="4" t="str">
        <f>T("19702713047140341")</f>
        <v>19702713047140341</v>
      </c>
      <c r="D456" s="4" t="s">
        <v>927</v>
      </c>
      <c r="E456" s="4" t="s">
        <v>928</v>
      </c>
      <c r="F456" s="4" t="s">
        <v>929</v>
      </c>
      <c r="G456" s="4">
        <v>9</v>
      </c>
      <c r="H456" s="4" t="s">
        <v>13</v>
      </c>
      <c r="I456" s="4">
        <v>2390</v>
      </c>
      <c r="J456" s="3"/>
    </row>
    <row r="457" spans="1:10">
      <c r="A457" s="4">
        <v>453</v>
      </c>
      <c r="B457" s="4" t="str">
        <f>T("03270036901")</f>
        <v>03270036901</v>
      </c>
      <c r="C457" s="4" t="str">
        <f>T("19682713047140291")</f>
        <v>19682713047140291</v>
      </c>
      <c r="D457" s="4" t="s">
        <v>665</v>
      </c>
      <c r="E457" s="4" t="s">
        <v>948</v>
      </c>
      <c r="F457" s="4" t="s">
        <v>949</v>
      </c>
      <c r="G457" s="4">
        <v>9</v>
      </c>
      <c r="H457" s="4" t="s">
        <v>13</v>
      </c>
      <c r="I457" s="4">
        <v>593</v>
      </c>
      <c r="J457" s="3"/>
    </row>
    <row r="458" spans="1:10">
      <c r="A458" s="4">
        <v>454</v>
      </c>
      <c r="B458" s="4" t="str">
        <f>T("03270036906")</f>
        <v>03270036906</v>
      </c>
      <c r="C458" s="4" t="str">
        <f>T("19732713047141225")</f>
        <v>19732713047141225</v>
      </c>
      <c r="D458" s="4" t="s">
        <v>615</v>
      </c>
      <c r="E458" s="4" t="s">
        <v>952</v>
      </c>
      <c r="F458" s="4" t="s">
        <v>953</v>
      </c>
      <c r="G458" s="4">
        <v>9</v>
      </c>
      <c r="H458" s="4" t="s">
        <v>13</v>
      </c>
      <c r="I458" s="4">
        <v>2355</v>
      </c>
      <c r="J458" s="3"/>
    </row>
    <row r="459" spans="1:10">
      <c r="A459" s="4">
        <v>455</v>
      </c>
      <c r="B459" s="4" t="str">
        <f>T("03270036908")</f>
        <v>03270036908</v>
      </c>
      <c r="C459" s="4" t="str">
        <f>T("19582713047141157")</f>
        <v>19582713047141157</v>
      </c>
      <c r="D459" s="4" t="s">
        <v>954</v>
      </c>
      <c r="E459" s="4" t="s">
        <v>955</v>
      </c>
      <c r="F459" s="4" t="s">
        <v>544</v>
      </c>
      <c r="G459" s="4">
        <v>9</v>
      </c>
      <c r="H459" s="4" t="s">
        <v>13</v>
      </c>
      <c r="I459" s="4">
        <v>2287</v>
      </c>
      <c r="J459" s="3"/>
    </row>
    <row r="460" spans="1:10">
      <c r="A460" s="4">
        <v>456</v>
      </c>
      <c r="B460" s="4" t="str">
        <f>T("03270036910")</f>
        <v>03270036910</v>
      </c>
      <c r="C460" s="4" t="str">
        <f>T("19672713047141280")</f>
        <v>19672713047141280</v>
      </c>
      <c r="D460" s="4" t="s">
        <v>956</v>
      </c>
      <c r="E460" s="4" t="s">
        <v>957</v>
      </c>
      <c r="F460" s="4" t="s">
        <v>958</v>
      </c>
      <c r="G460" s="4">
        <v>9</v>
      </c>
      <c r="H460" s="4" t="s">
        <v>13</v>
      </c>
      <c r="I460" s="4">
        <v>3322</v>
      </c>
      <c r="J460" s="3"/>
    </row>
    <row r="461" spans="1:10">
      <c r="A461" s="4">
        <v>457</v>
      </c>
      <c r="B461" s="4" t="str">
        <f>T("03270039995")</f>
        <v>03270039995</v>
      </c>
      <c r="C461" s="4" t="str">
        <f>T("20142713047104539")</f>
        <v>20142713047104539</v>
      </c>
      <c r="D461" s="4" t="s">
        <v>1031</v>
      </c>
      <c r="E461" s="4" t="s">
        <v>1032</v>
      </c>
      <c r="F461" s="4" t="s">
        <v>1033</v>
      </c>
      <c r="G461" s="4">
        <v>9</v>
      </c>
      <c r="H461" s="4" t="s">
        <v>13</v>
      </c>
      <c r="I461" s="4">
        <v>3794</v>
      </c>
      <c r="J461" s="3"/>
    </row>
    <row r="462" spans="1:10">
      <c r="A462" s="4">
        <v>458</v>
      </c>
      <c r="B462" s="4" t="str">
        <f>T("03270040225")</f>
        <v>03270040225</v>
      </c>
      <c r="C462" s="4" t="str">
        <f>T("19552713047139649")</f>
        <v>19552713047139649</v>
      </c>
      <c r="D462" s="4" t="s">
        <v>1053</v>
      </c>
      <c r="E462" s="4" t="s">
        <v>1054</v>
      </c>
      <c r="F462" s="4" t="s">
        <v>1055</v>
      </c>
      <c r="G462" s="4">
        <v>9</v>
      </c>
      <c r="H462" s="4" t="s">
        <v>13</v>
      </c>
      <c r="I462" s="4">
        <v>3802</v>
      </c>
      <c r="J462" s="3"/>
    </row>
    <row r="463" spans="1:10">
      <c r="A463" s="4">
        <v>459</v>
      </c>
      <c r="B463" s="4" t="str">
        <f>T("03270040234")</f>
        <v>03270040234</v>
      </c>
      <c r="C463" s="4" t="str">
        <f>T("19572713047138197")</f>
        <v>19572713047138197</v>
      </c>
      <c r="D463" s="4" t="s">
        <v>1056</v>
      </c>
      <c r="E463" s="4" t="s">
        <v>1057</v>
      </c>
      <c r="F463" s="4" t="s">
        <v>104</v>
      </c>
      <c r="G463" s="4">
        <v>9</v>
      </c>
      <c r="H463" s="4" t="s">
        <v>13</v>
      </c>
      <c r="I463" s="4">
        <v>3803</v>
      </c>
      <c r="J463" s="3"/>
    </row>
    <row r="464" spans="1:10">
      <c r="A464" s="4">
        <v>460</v>
      </c>
      <c r="B464" s="4" t="str">
        <f>T("03270047239")</f>
        <v>03270047239</v>
      </c>
      <c r="C464" s="4" t="str">
        <f>T("3281615785")</f>
        <v>3281615785</v>
      </c>
      <c r="D464" s="4" t="s">
        <v>1228</v>
      </c>
      <c r="E464" s="4" t="s">
        <v>1229</v>
      </c>
      <c r="F464" s="4" t="s">
        <v>1230</v>
      </c>
      <c r="G464" s="4">
        <v>9</v>
      </c>
      <c r="H464" s="4" t="s">
        <v>13</v>
      </c>
      <c r="I464" s="4">
        <v>4156</v>
      </c>
      <c r="J464" s="3"/>
    </row>
    <row r="465" spans="1:10">
      <c r="A465" s="4">
        <v>461</v>
      </c>
      <c r="B465" s="4" t="str">
        <f>T("03270047365")</f>
        <v>03270047365</v>
      </c>
      <c r="C465" s="4" t="str">
        <f>T("19612713047138764")</f>
        <v>19612713047138764</v>
      </c>
      <c r="D465" s="4" t="s">
        <v>1076</v>
      </c>
      <c r="E465" s="4" t="s">
        <v>1282</v>
      </c>
      <c r="F465" s="4" t="s">
        <v>1283</v>
      </c>
      <c r="G465" s="4">
        <v>9</v>
      </c>
      <c r="H465" s="4" t="s">
        <v>1182</v>
      </c>
      <c r="I465" s="4">
        <v>4175</v>
      </c>
      <c r="J465" s="3"/>
    </row>
  </sheetData>
  <autoFilter ref="A4:J4">
    <sortState ref="A5:J465">
      <sortCondition ref="G4"/>
    </sortState>
  </autoFilter>
  <pageMargins left="0.2" right="0.2" top="0.5" bottom="0.5" header="0.5" footer="0.5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18042022-044351_beneficiary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2022-04-18T03:44:27Z</dcterms:created>
  <dcterms:modified xsi:type="dcterms:W3CDTF">2022-09-26T03:15:23Z</dcterms:modified>
</cp:coreProperties>
</file>