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405" windowWidth="14805" windowHeight="7455"/>
  </bookViews>
  <sheets>
    <sheet name="Table 2-Prog. Gap" sheetId="10" r:id="rId1"/>
    <sheet name="Malaria-LLINs" sheetId="7" r:id="rId2"/>
    <sheet name="Malaria-other modules" sheetId="1" r:id="rId3"/>
    <sheet name="TB" sheetId="4" r:id="rId4"/>
    <sheet name="HIV" sheetId="5" r:id="rId5"/>
    <sheet name="modules &amp; related indicators" sheetId="6" r:id="rId6"/>
    <sheet name="Sheet1" sheetId="9" r:id="rId7"/>
  </sheets>
  <definedNames>
    <definedName name="_xlnm.Print_Area" localSheetId="4">HIV!$A$1:$F$99</definedName>
    <definedName name="_xlnm.Print_Area" localSheetId="2">'Malaria-other modules'!$A$1:$F$57</definedName>
    <definedName name="_xlnm.Print_Area" localSheetId="5">'modules &amp; related indicators'!$A$1:$D$45</definedName>
    <definedName name="_xlnm.Print_Area" localSheetId="3">TB!$A$1:$F$68</definedName>
  </definedNames>
  <calcPr calcId="125725"/>
</workbook>
</file>

<file path=xl/calcChain.xml><?xml version="1.0" encoding="utf-8"?>
<calcChain xmlns="http://schemas.openxmlformats.org/spreadsheetml/2006/main">
  <c r="K38" i="10"/>
  <c r="G38"/>
  <c r="H37"/>
  <c r="J38" s="1"/>
  <c r="J34"/>
  <c r="H34"/>
  <c r="J32"/>
  <c r="I32"/>
  <c r="H32"/>
  <c r="G32"/>
  <c r="F28"/>
  <c r="G28" s="1"/>
  <c r="H28" s="1"/>
  <c r="I28" s="1"/>
  <c r="K21"/>
  <c r="G21"/>
  <c r="H20"/>
  <c r="I21" s="1"/>
  <c r="J17"/>
  <c r="H17"/>
  <c r="K15"/>
  <c r="J15"/>
  <c r="I15"/>
  <c r="H15"/>
  <c r="E11"/>
  <c r="F10"/>
  <c r="G10" s="1"/>
  <c r="H10" s="1"/>
  <c r="I10" s="1"/>
  <c r="J10" s="1"/>
  <c r="K10" s="1"/>
  <c r="L10" s="1"/>
  <c r="F9"/>
  <c r="F11" s="1"/>
  <c r="F77"/>
  <c r="F76"/>
  <c r="F80" s="1"/>
  <c r="K74"/>
  <c r="K77" s="1"/>
  <c r="J74"/>
  <c r="J78" s="1"/>
  <c r="I74"/>
  <c r="I77" s="1"/>
  <c r="H74"/>
  <c r="H78" s="1"/>
  <c r="G74"/>
  <c r="G77" s="1"/>
  <c r="D49"/>
  <c r="E49" s="1"/>
  <c r="F49" s="1"/>
  <c r="G49" s="1"/>
  <c r="H49" s="1"/>
  <c r="I49" s="1"/>
  <c r="J49" s="1"/>
  <c r="K49" s="1"/>
  <c r="I38" l="1"/>
  <c r="I31"/>
  <c r="I33" s="1"/>
  <c r="J28"/>
  <c r="G39"/>
  <c r="G29" s="1"/>
  <c r="J39"/>
  <c r="I39"/>
  <c r="I29" s="1"/>
  <c r="G9"/>
  <c r="H21"/>
  <c r="J21"/>
  <c r="H38"/>
  <c r="H39" s="1"/>
  <c r="H29" s="1"/>
  <c r="F99"/>
  <c r="M99"/>
  <c r="C99"/>
  <c r="K99"/>
  <c r="G105"/>
  <c r="J105"/>
  <c r="H105"/>
  <c r="K105"/>
  <c r="K106" s="1"/>
  <c r="I105"/>
  <c r="I99"/>
  <c r="D99"/>
  <c r="E99"/>
  <c r="H99"/>
  <c r="J99"/>
  <c r="L99"/>
  <c r="N99"/>
  <c r="G99"/>
  <c r="K81"/>
  <c r="I81"/>
  <c r="G81"/>
  <c r="F84"/>
  <c r="F88" s="1"/>
  <c r="F81"/>
  <c r="F85"/>
  <c r="K85"/>
  <c r="I85"/>
  <c r="G85"/>
  <c r="J82"/>
  <c r="H82"/>
  <c r="J86"/>
  <c r="H86"/>
  <c r="J75"/>
  <c r="H75"/>
  <c r="J76"/>
  <c r="H76"/>
  <c r="J77"/>
  <c r="H77"/>
  <c r="K78"/>
  <c r="I78"/>
  <c r="G78"/>
  <c r="K75"/>
  <c r="I75"/>
  <c r="G75"/>
  <c r="K76"/>
  <c r="I76"/>
  <c r="G76"/>
  <c r="G11" l="1"/>
  <c r="G22" s="1"/>
  <c r="G12" s="1"/>
  <c r="H9"/>
  <c r="J31"/>
  <c r="J33" s="1"/>
  <c r="K32" s="1"/>
  <c r="K28"/>
  <c r="I106"/>
  <c r="I107" s="1"/>
  <c r="I108" s="1"/>
  <c r="I115"/>
  <c r="G115"/>
  <c r="J115"/>
  <c r="H115"/>
  <c r="H106"/>
  <c r="E115"/>
  <c r="C115"/>
  <c r="F115"/>
  <c r="D115"/>
  <c r="J106"/>
  <c r="J107" s="1"/>
  <c r="J108" s="1"/>
  <c r="M115"/>
  <c r="K115"/>
  <c r="N115"/>
  <c r="L115"/>
  <c r="H107"/>
  <c r="H108"/>
  <c r="K107"/>
  <c r="K108"/>
  <c r="F89"/>
  <c r="I89"/>
  <c r="G89"/>
  <c r="K89"/>
  <c r="G84"/>
  <c r="G80"/>
  <c r="K84"/>
  <c r="K80"/>
  <c r="J81"/>
  <c r="J85"/>
  <c r="J84"/>
  <c r="J80"/>
  <c r="I84"/>
  <c r="I80"/>
  <c r="H81"/>
  <c r="H85"/>
  <c r="H84"/>
  <c r="H80"/>
  <c r="I83"/>
  <c r="I79"/>
  <c r="G82"/>
  <c r="G86"/>
  <c r="K82"/>
  <c r="K86"/>
  <c r="J83"/>
  <c r="J79"/>
  <c r="J90"/>
  <c r="G83"/>
  <c r="G79"/>
  <c r="K83"/>
  <c r="K79"/>
  <c r="I82"/>
  <c r="I86"/>
  <c r="H83"/>
  <c r="H79"/>
  <c r="H90"/>
  <c r="K31" l="1"/>
  <c r="K33" s="1"/>
  <c r="L32" s="1"/>
  <c r="L28"/>
  <c r="L31" s="1"/>
  <c r="K39"/>
  <c r="H11"/>
  <c r="H22" s="1"/>
  <c r="H12" s="1"/>
  <c r="I9"/>
  <c r="J89"/>
  <c r="K90"/>
  <c r="H89"/>
  <c r="K88"/>
  <c r="G88"/>
  <c r="I90"/>
  <c r="H88"/>
  <c r="I88"/>
  <c r="J88"/>
  <c r="K87"/>
  <c r="H87"/>
  <c r="J87"/>
  <c r="G87"/>
  <c r="G90"/>
  <c r="I87"/>
  <c r="I11" l="1"/>
  <c r="J9"/>
  <c r="L33"/>
  <c r="M33" s="1"/>
  <c r="D72"/>
  <c r="E71"/>
  <c r="F71" s="1"/>
  <c r="G71" s="1"/>
  <c r="H71" s="1"/>
  <c r="I71" s="1"/>
  <c r="J71" s="1"/>
  <c r="K71" s="1"/>
  <c r="E70"/>
  <c r="D50"/>
  <c r="D51" s="1"/>
  <c r="D52" s="1"/>
  <c r="E48"/>
  <c r="F48" s="1"/>
  <c r="G48" s="1"/>
  <c r="H48" s="1"/>
  <c r="I48" s="1"/>
  <c r="J48" s="1"/>
  <c r="K48" s="1"/>
  <c r="I14" l="1"/>
  <c r="I16" s="1"/>
  <c r="I22"/>
  <c r="I12" s="1"/>
  <c r="J11"/>
  <c r="K9"/>
  <c r="F70"/>
  <c r="D73"/>
  <c r="E72"/>
  <c r="F72" s="1"/>
  <c r="G72" s="1"/>
  <c r="H72" s="1"/>
  <c r="I72" s="1"/>
  <c r="J72" s="1"/>
  <c r="K72" s="1"/>
  <c r="D53"/>
  <c r="D54" s="1"/>
  <c r="F78"/>
  <c r="F75"/>
  <c r="E47"/>
  <c r="J14" l="1"/>
  <c r="J16" s="1"/>
  <c r="J22"/>
  <c r="K11"/>
  <c r="L9"/>
  <c r="L11" s="1"/>
  <c r="L14" s="1"/>
  <c r="F83"/>
  <c r="F79"/>
  <c r="F86"/>
  <c r="F82"/>
  <c r="F90" s="1"/>
  <c r="G70"/>
  <c r="F73"/>
  <c r="E73"/>
  <c r="E50"/>
  <c r="E51" s="1"/>
  <c r="E52" s="1"/>
  <c r="F47"/>
  <c r="F50" s="1"/>
  <c r="F51" s="1"/>
  <c r="F52" s="1"/>
  <c r="K14" l="1"/>
  <c r="K16" s="1"/>
  <c r="L15" s="1"/>
  <c r="L16" s="1"/>
  <c r="K22"/>
  <c r="F87"/>
  <c r="H70"/>
  <c r="G73"/>
  <c r="F53"/>
  <c r="F54" s="1"/>
  <c r="E53"/>
  <c r="E54" s="1"/>
  <c r="G47"/>
  <c r="G50" s="1"/>
  <c r="G51" s="1"/>
  <c r="G52" s="1"/>
  <c r="M16" l="1"/>
  <c r="I70"/>
  <c r="H73"/>
  <c r="G53"/>
  <c r="G54" s="1"/>
  <c r="H47"/>
  <c r="H50" s="1"/>
  <c r="H51" s="1"/>
  <c r="H52" s="1"/>
  <c r="J70" l="1"/>
  <c r="K70" s="1"/>
  <c r="I73"/>
  <c r="H53"/>
  <c r="H54" s="1"/>
  <c r="I47"/>
  <c r="I50" s="1"/>
  <c r="I51" s="1"/>
  <c r="I52" s="1"/>
  <c r="J73" l="1"/>
  <c r="K73"/>
  <c r="F61"/>
  <c r="D61"/>
  <c r="E61"/>
  <c r="C61"/>
  <c r="I53"/>
  <c r="I54" s="1"/>
  <c r="J47"/>
  <c r="J50" s="1"/>
  <c r="J51" s="1"/>
  <c r="J52" s="1"/>
  <c r="G61" l="1"/>
  <c r="J61"/>
  <c r="H61"/>
  <c r="I61"/>
  <c r="J53"/>
  <c r="J54" s="1"/>
  <c r="K47"/>
  <c r="K50" s="1"/>
  <c r="K51" s="1"/>
  <c r="K52" s="1"/>
  <c r="K61" l="1"/>
  <c r="N61"/>
  <c r="L61"/>
  <c r="M61"/>
  <c r="K53"/>
  <c r="K54" s="1"/>
  <c r="E12" i="7" l="1"/>
  <c r="D12"/>
  <c r="C12"/>
  <c r="C9" l="1"/>
  <c r="D9" l="1"/>
  <c r="E9" l="1"/>
</calcChain>
</file>

<file path=xl/comments1.xml><?xml version="1.0" encoding="utf-8"?>
<comments xmlns="http://schemas.openxmlformats.org/spreadsheetml/2006/main">
  <authors>
    <author>Author</author>
  </authors>
  <commentList>
    <comment ref="H15" authorId="0">
      <text>
        <r>
          <rPr>
            <sz val="9"/>
            <color indexed="81"/>
            <rFont val="Tahoma"/>
            <family val="2"/>
          </rPr>
          <t>Will remain effective (up to June' 2015) which was distributed during: 
Jul-Dec'13: 146,500
Jul-Dec'14: 225,535
Jan-Jun'15: 918,969</t>
        </r>
      </text>
    </comment>
    <comment ref="I15" authorId="0">
      <text>
        <r>
          <rPr>
            <sz val="9"/>
            <color indexed="81"/>
            <rFont val="Tahoma"/>
            <family val="2"/>
          </rPr>
          <t>Will remain effective (up to June, 2016) which was distributed during: 
Jul-Dec'13: 146,500
Jul-Dec'14: 225,535
Jan-Jun'15: 806,969</t>
        </r>
      </text>
    </comment>
    <comment ref="J15" authorId="0">
      <text>
        <r>
          <rPr>
            <sz val="9"/>
            <color indexed="81"/>
            <rFont val="Tahoma"/>
            <family val="2"/>
          </rPr>
          <t>Will remain effective (up to June, 2017) which was distributed during:
Jul-Dec'14: 225,535
Jan-Jun'15: 806,969</t>
        </r>
        <r>
          <rPr>
            <b/>
            <sz val="9"/>
            <color indexed="81"/>
            <rFont val="Tahoma"/>
            <family val="2"/>
          </rPr>
          <t xml:space="preserve">
Jan-Jun'16: 493,618</t>
        </r>
      </text>
    </comment>
    <comment ref="K15" authorId="0">
      <text>
        <r>
          <rPr>
            <sz val="9"/>
            <color indexed="81"/>
            <rFont val="Tahoma"/>
            <family val="2"/>
          </rPr>
          <t xml:space="preserve">Will remain effective (up to Dec'17) which was distributed during: 
Jan-Jun'15: 806,969
</t>
        </r>
        <r>
          <rPr>
            <b/>
            <sz val="9"/>
            <color indexed="81"/>
            <rFont val="Tahoma"/>
            <family val="2"/>
          </rPr>
          <t>Jan-Jun'16: 493,618
Jan-Jun'17: 611,934</t>
        </r>
      </text>
    </comment>
    <comment ref="L15" authorId="0">
      <text>
        <r>
          <rPr>
            <sz val="9"/>
            <color indexed="81"/>
            <rFont val="Tahoma"/>
            <family val="2"/>
          </rPr>
          <t>Will remain effective (up to Jun'18) which was distributed during: 
Jan-Jun'16: 493,618
Jan-Jun'17: 611,934
Jul-Dec'17: 273,904</t>
        </r>
      </text>
    </comment>
    <comment ref="H17" authorId="0">
      <text>
        <r>
          <rPr>
            <sz val="9"/>
            <color indexed="81"/>
            <rFont val="Tahoma"/>
            <family val="2"/>
          </rPr>
          <t xml:space="preserve">Expired:LLINs distributed during July, 2011-Mach, 2012
</t>
        </r>
      </text>
    </comment>
    <comment ref="J17" authorId="0">
      <text>
        <r>
          <rPr>
            <sz val="9"/>
            <color indexed="81"/>
            <rFont val="Tahoma"/>
            <family val="2"/>
          </rPr>
          <t xml:space="preserve">Expired: LLINs distributed during Jul-Dec'13
</t>
        </r>
      </text>
    </comment>
    <comment ref="K17" authorId="0">
      <text>
        <r>
          <rPr>
            <sz val="9"/>
            <color indexed="81"/>
            <rFont val="Tahoma"/>
            <family val="2"/>
          </rPr>
          <t xml:space="preserve">Expired up to June: LLINs distributed during  Jul-Dec'14.
</t>
        </r>
      </text>
    </comment>
    <comment ref="L17" authorId="0">
      <text>
        <r>
          <rPr>
            <sz val="9"/>
            <color indexed="81"/>
            <rFont val="Tahoma"/>
            <family val="2"/>
          </rPr>
          <t xml:space="preserve">Expired LLINs whis were distributed during Jan-Mar'15
</t>
        </r>
      </text>
    </comment>
    <comment ref="H20" authorId="0">
      <text>
        <r>
          <rPr>
            <sz val="9"/>
            <color indexed="81"/>
            <rFont val="Tahoma"/>
            <family val="2"/>
          </rPr>
          <t>No. of LLINs distributed in 2011 (915,251 LLINs) &amp; 2012 (3,718 with expiry in Mar'15) will be replaced in 2014-15 from the quantity being procured in 2014.
In addition, 113,535 LLINs will be distributed in Cox'sbazar as the ITNs done previously will be discontinued.</t>
        </r>
      </text>
    </comment>
    <comment ref="H32" authorId="0">
      <text>
        <r>
          <rPr>
            <sz val="9"/>
            <color indexed="81"/>
            <rFont val="Tahoma"/>
            <family val="2"/>
          </rPr>
          <t>No. of LLINs distributed in 2011 (488,615 LLINs) &amp; 2012 (16,334 with expiry in Mar'15) will be replaced in 2014-15 from the quantity being procured in 2014.
In addition, 524,466 LLINs will be distributed in 9 districts as the ITNs done previously will be discontinued.</t>
        </r>
      </text>
    </comment>
    <comment ref="I32" authorId="0">
      <text>
        <r>
          <rPr>
            <sz val="9"/>
            <color indexed="81"/>
            <rFont val="Tahoma"/>
            <family val="2"/>
          </rPr>
          <t>Will remain effective (up to June, 2016) which was distributed during: 
Jul-Dec'13: 465,500
Jul-Dec'14: 524,466
Jan-Jun'15: 504,949</t>
        </r>
      </text>
    </comment>
    <comment ref="J32" authorId="0">
      <text>
        <r>
          <rPr>
            <sz val="9"/>
            <color indexed="81"/>
            <rFont val="Tahoma"/>
            <family val="2"/>
          </rPr>
          <t xml:space="preserve">Will remain effective (up to June, 2017) which was distributed during: 
Jul-Dec'14: 524,466
Jan-Jun'15: 504,949
</t>
        </r>
        <r>
          <rPr>
            <b/>
            <sz val="9"/>
            <color indexed="81"/>
            <rFont val="Tahoma"/>
            <family val="2"/>
          </rPr>
          <t>Jan-Jun'16: 824,159</t>
        </r>
        <r>
          <rPr>
            <sz val="9"/>
            <color indexed="81"/>
            <rFont val="Tahoma"/>
            <family val="2"/>
          </rPr>
          <t xml:space="preserve">
</t>
        </r>
      </text>
    </comment>
    <comment ref="K32" authorId="0">
      <text>
        <r>
          <rPr>
            <sz val="9"/>
            <color indexed="81"/>
            <rFont val="Tahoma"/>
            <family val="2"/>
          </rPr>
          <t>Will remain effective (up to December, 2017) which was distributed during: 
Jan-Jun'15: 504,949</t>
        </r>
        <r>
          <rPr>
            <b/>
            <sz val="9"/>
            <color indexed="81"/>
            <rFont val="Tahoma"/>
            <family val="2"/>
          </rPr>
          <t xml:space="preserve">
Jan-Jun'16: 824,159</t>
        </r>
        <r>
          <rPr>
            <sz val="9"/>
            <color indexed="81"/>
            <rFont val="Tahoma"/>
            <family val="2"/>
          </rPr>
          <t xml:space="preserve">
</t>
        </r>
        <r>
          <rPr>
            <b/>
            <sz val="9"/>
            <color indexed="81"/>
            <rFont val="Tahoma"/>
            <family val="2"/>
          </rPr>
          <t>Jul-Dec'16: 501,909</t>
        </r>
      </text>
    </comment>
    <comment ref="L32" authorId="0">
      <text>
        <r>
          <rPr>
            <sz val="9"/>
            <color indexed="81"/>
            <rFont val="Tahoma"/>
            <family val="2"/>
          </rPr>
          <t>Will remain effective (up to December, 2017) which was distributed during: 
Jan-Jun'15: 504,949
Jan-Jun'16: 824,159
Jul-Dec'16: 501,909</t>
        </r>
      </text>
    </comment>
    <comment ref="H34" authorId="0">
      <text>
        <r>
          <rPr>
            <sz val="9"/>
            <color indexed="81"/>
            <rFont val="Tahoma"/>
            <family val="2"/>
          </rPr>
          <t xml:space="preserve">Expired:LLINs distributed during July, 2011-Mach, 2012
</t>
        </r>
      </text>
    </comment>
    <comment ref="J34" authorId="0">
      <text>
        <r>
          <rPr>
            <sz val="9"/>
            <color indexed="81"/>
            <rFont val="Tahoma"/>
            <family val="2"/>
          </rPr>
          <t xml:space="preserve">Expired up to Jun'17: LLINs distributed during Jul-Dec'13
</t>
        </r>
      </text>
    </comment>
    <comment ref="K34" authorId="0">
      <text>
        <r>
          <rPr>
            <sz val="9"/>
            <color indexed="81"/>
            <rFont val="Tahoma"/>
            <family val="2"/>
          </rPr>
          <t>Expired up to Dec'17: LLINs distributed during  Jul-Dec'14.</t>
        </r>
      </text>
    </comment>
    <comment ref="L34" authorId="0">
      <text>
        <r>
          <rPr>
            <sz val="9"/>
            <color indexed="81"/>
            <rFont val="Tahoma"/>
            <family val="2"/>
          </rPr>
          <t>Expired up to Dec'17: LLINs distributed during  Jan-Mar'15.</t>
        </r>
      </text>
    </comment>
    <comment ref="H37" authorId="0">
      <text>
        <r>
          <rPr>
            <sz val="9"/>
            <color indexed="81"/>
            <rFont val="Tahoma"/>
            <family val="2"/>
          </rPr>
          <t>524,466 LLINs replacement for 2011(488,615 LLINs) and 2012 (16,334 LLINs).
504,949 LLINs will be distributed as ITNs done in 9 districts will be discontinued.</t>
        </r>
      </text>
    </comment>
  </commentList>
</comments>
</file>

<file path=xl/comments2.xml><?xml version="1.0" encoding="utf-8"?>
<comments xmlns="http://schemas.openxmlformats.org/spreadsheetml/2006/main">
  <authors>
    <author>Author</author>
  </authors>
  <commentList>
    <comment ref="E11" authorId="0">
      <text>
        <r>
          <rPr>
            <sz val="9"/>
            <color indexed="81"/>
            <rFont val="Tahoma"/>
            <family val="2"/>
          </rPr>
          <t xml:space="preserve">Shaded cells are not required for the indicator "Number of male circumcisions performed'. 
</t>
        </r>
      </text>
    </comment>
  </commentList>
</comments>
</file>

<file path=xl/sharedStrings.xml><?xml version="1.0" encoding="utf-8"?>
<sst xmlns="http://schemas.openxmlformats.org/spreadsheetml/2006/main" count="587" uniqueCount="307">
  <si>
    <t>Selected coverage indicator</t>
  </si>
  <si>
    <t>#</t>
  </si>
  <si>
    <t>%</t>
  </si>
  <si>
    <t>Year 1</t>
  </si>
  <si>
    <t>Year 2</t>
  </si>
  <si>
    <t>Year 3</t>
  </si>
  <si>
    <t>Comments/ Assumptions</t>
  </si>
  <si>
    <t>Current Estimated Country Need</t>
  </si>
  <si>
    <r>
      <rPr>
        <b/>
        <sz val="11"/>
        <color theme="1"/>
        <rFont val="Calibri"/>
        <family val="2"/>
        <scheme val="minor"/>
      </rPr>
      <t xml:space="preserve">B. </t>
    </r>
    <r>
      <rPr>
        <sz val="11"/>
        <color theme="1"/>
        <rFont val="Calibri"/>
        <family val="2"/>
        <scheme val="minor"/>
      </rPr>
      <t xml:space="preserve">Country targets 
</t>
    </r>
    <r>
      <rPr>
        <i/>
        <sz val="10"/>
        <color theme="1"/>
        <rFont val="Calibri"/>
        <family val="2"/>
        <scheme val="minor"/>
      </rPr>
      <t>(from National Strategic Plan)</t>
    </r>
  </si>
  <si>
    <t>Programmatic Gap</t>
  </si>
  <si>
    <r>
      <rPr>
        <b/>
        <sz val="11"/>
        <color theme="1"/>
        <rFont val="Calibri"/>
        <family val="2"/>
        <scheme val="minor"/>
      </rPr>
      <t>A.</t>
    </r>
    <r>
      <rPr>
        <sz val="11"/>
        <color theme="1"/>
        <rFont val="Calibri"/>
        <family val="2"/>
        <scheme val="minor"/>
      </rPr>
      <t xml:space="preserve"> Total estimated population in need/ at risk</t>
    </r>
  </si>
  <si>
    <t>Malaria</t>
  </si>
  <si>
    <t>Country need already covered</t>
  </si>
  <si>
    <r>
      <rPr>
        <b/>
        <sz val="11"/>
        <color theme="1"/>
        <rFont val="Calibri"/>
        <family val="2"/>
        <scheme val="minor"/>
      </rPr>
      <t>C.</t>
    </r>
    <r>
      <rPr>
        <sz val="11"/>
        <color theme="1"/>
        <rFont val="Calibri"/>
        <family val="2"/>
        <scheme val="minor"/>
      </rPr>
      <t xml:space="preserve"> Country need planned to be covered by domestic &amp; other sources</t>
    </r>
  </si>
  <si>
    <r>
      <rPr>
        <b/>
        <sz val="11"/>
        <color theme="1"/>
        <rFont val="Calibri"/>
        <family val="2"/>
        <scheme val="minor"/>
      </rPr>
      <t>E.</t>
    </r>
    <r>
      <rPr>
        <sz val="11"/>
        <color theme="1"/>
        <rFont val="Calibri"/>
        <family val="2"/>
        <scheme val="minor"/>
      </rPr>
      <t xml:space="preserve"> Expected annual gap in meeting the need: A - (C+D)</t>
    </r>
  </si>
  <si>
    <r>
      <rPr>
        <b/>
        <sz val="11"/>
        <rFont val="Calibri"/>
        <family val="2"/>
        <scheme val="minor"/>
      </rPr>
      <t xml:space="preserve">I. </t>
    </r>
    <r>
      <rPr>
        <sz val="11"/>
        <rFont val="Calibri"/>
        <family val="2"/>
        <scheme val="minor"/>
      </rPr>
      <t>Total coverage (indicative+ above indicative+ existing GF grants+ other resources)</t>
    </r>
  </si>
  <si>
    <r>
      <rPr>
        <u/>
        <sz val="11"/>
        <rFont val="Calibri"/>
        <family val="2"/>
        <scheme val="minor"/>
      </rPr>
      <t>Programmatic Gap</t>
    </r>
    <r>
      <rPr>
        <sz val="11"/>
        <rFont val="Calibri"/>
        <family val="2"/>
        <scheme val="minor"/>
      </rPr>
      <t>:
The programmatic gap is calculated based on total need (row A)</t>
    </r>
  </si>
  <si>
    <t>Tuberculosis</t>
  </si>
  <si>
    <t>Treatment: MDR-TB</t>
  </si>
  <si>
    <r>
      <rPr>
        <u/>
        <sz val="11"/>
        <color theme="1"/>
        <rFont val="Calibri"/>
        <family val="2"/>
        <scheme val="minor"/>
      </rPr>
      <t>Comments/Assumptions</t>
    </r>
    <r>
      <rPr>
        <sz val="11"/>
        <color theme="1"/>
        <rFont val="Calibri"/>
        <family val="2"/>
        <scheme val="minor"/>
      </rPr>
      <t>:
1) Specify the target area
2) Specify who are the other sources of funding</t>
    </r>
  </si>
  <si>
    <t>HIV</t>
  </si>
  <si>
    <t>PMTCT</t>
  </si>
  <si>
    <r>
      <rPr>
        <b/>
        <sz val="11"/>
        <color theme="1"/>
        <rFont val="Calibri"/>
        <family val="2"/>
        <scheme val="minor"/>
      </rPr>
      <t>G.</t>
    </r>
    <r>
      <rPr>
        <sz val="11"/>
        <color theme="1"/>
        <rFont val="Calibri"/>
        <family val="2"/>
        <scheme val="minor"/>
      </rPr>
      <t xml:space="preserve"> </t>
    </r>
    <r>
      <rPr>
        <sz val="11"/>
        <rFont val="Calibri"/>
        <family val="2"/>
        <scheme val="minor"/>
      </rPr>
      <t>Cove</t>
    </r>
    <r>
      <rPr>
        <sz val="11"/>
        <color theme="1"/>
        <rFont val="Calibri"/>
        <family val="2"/>
        <scheme val="minor"/>
      </rPr>
      <t>rage from indicative, existing Global Fund and other resources: F+(C+D)</t>
    </r>
  </si>
  <si>
    <r>
      <rPr>
        <u/>
        <sz val="11"/>
        <rFont val="Calibri"/>
        <family val="2"/>
        <scheme val="minor"/>
      </rPr>
      <t>Comments/Assumptions</t>
    </r>
    <r>
      <rPr>
        <sz val="11"/>
        <rFont val="Calibri"/>
        <family val="2"/>
        <scheme val="minor"/>
      </rPr>
      <t>:
1) Specify the target area
2) Specify who are the other sources of funding</t>
    </r>
  </si>
  <si>
    <r>
      <rPr>
        <u/>
        <sz val="11"/>
        <rFont val="Calibri"/>
        <family val="2"/>
        <scheme val="minor"/>
      </rPr>
      <t>Coverage indicator</t>
    </r>
    <r>
      <rPr>
        <sz val="11"/>
        <rFont val="Calibri"/>
        <family val="2"/>
        <scheme val="minor"/>
      </rPr>
      <t xml:space="preserve">: Percentage of Key Populations that received an HIV test and who know the results </t>
    </r>
  </si>
  <si>
    <r>
      <rPr>
        <u/>
        <sz val="11"/>
        <rFont val="Calibri"/>
        <family val="2"/>
        <scheme val="minor"/>
      </rPr>
      <t>Coverage indicator</t>
    </r>
    <r>
      <rPr>
        <sz val="11"/>
        <rFont val="Calibri"/>
        <family val="2"/>
        <scheme val="minor"/>
      </rPr>
      <t xml:space="preserve">: Percentage of PWID reached with needle and syringe programmes </t>
    </r>
  </si>
  <si>
    <r>
      <t>Coverage indicator</t>
    </r>
    <r>
      <rPr>
        <sz val="11"/>
        <rFont val="Calibri"/>
        <family val="2"/>
        <scheme val="minor"/>
      </rPr>
      <t>: Percentage of Key Populations reached with prevention programmes- defined package of services</t>
    </r>
  </si>
  <si>
    <t>Vector control- IRS:</t>
  </si>
  <si>
    <r>
      <rPr>
        <u/>
        <sz val="11"/>
        <rFont val="Calibri"/>
        <family val="2"/>
        <scheme val="minor"/>
      </rPr>
      <t>Estimated population in need/ at risk</t>
    </r>
    <r>
      <rPr>
        <sz val="11"/>
        <rFont val="Calibri"/>
        <family val="2"/>
        <scheme val="minor"/>
      </rPr>
      <t xml:space="preserve">:
Refers to  total number of HIV-positive TB patients expected to be registered during the reporting period </t>
    </r>
  </si>
  <si>
    <t>Treatment, Care and Support- ART</t>
  </si>
  <si>
    <r>
      <rPr>
        <b/>
        <sz val="11"/>
        <color theme="1"/>
        <rFont val="Calibri"/>
        <family val="2"/>
        <scheme val="minor"/>
      </rPr>
      <t>D.</t>
    </r>
    <r>
      <rPr>
        <sz val="11"/>
        <color theme="1"/>
        <rFont val="Calibri"/>
        <family val="2"/>
        <scheme val="minor"/>
      </rPr>
      <t xml:space="preserve"> Country need already covered by existing Global Fund grants</t>
    </r>
  </si>
  <si>
    <r>
      <t xml:space="preserve">Prevention programs for key populations- HIV testing
</t>
    </r>
    <r>
      <rPr>
        <sz val="11"/>
        <rFont val="Calibri"/>
        <family val="2"/>
        <scheme val="minor"/>
      </rPr>
      <t>To be completed for each of the targeted Key Populations- e.g. Sex workers, MSM, TGs, PWID, other vulnerable populations, etc.</t>
    </r>
  </si>
  <si>
    <r>
      <t>Coverage indicator</t>
    </r>
    <r>
      <rPr>
        <sz val="11"/>
        <rFont val="Calibri"/>
        <family val="2"/>
        <scheme val="minor"/>
      </rPr>
      <t>: Percentage of Key Populations reached with prevention programmes- individual or small group level intervention</t>
    </r>
  </si>
  <si>
    <r>
      <rPr>
        <u/>
        <sz val="11"/>
        <rFont val="Calibri"/>
        <family val="2"/>
        <scheme val="minor"/>
      </rPr>
      <t>Comments/Assumptions</t>
    </r>
    <r>
      <rPr>
        <sz val="11"/>
        <rFont val="Calibri"/>
        <family val="2"/>
        <scheme val="minor"/>
      </rPr>
      <t>:
1) Specify the target area
2) Specify who are the other sources of funding
3) Specify the single intervention provided</t>
    </r>
  </si>
  <si>
    <r>
      <rPr>
        <u/>
        <sz val="11"/>
        <rFont val="Calibri"/>
        <family val="2"/>
        <scheme val="minor"/>
      </rPr>
      <t>Estimated population in need/at risk</t>
    </r>
    <r>
      <rPr>
        <sz val="11"/>
        <rFont val="Calibri"/>
        <family val="2"/>
        <scheme val="minor"/>
      </rPr>
      <t xml:space="preserve">:
It refers to the number of the estimated MDR TB cases among all new and retreatment cases </t>
    </r>
  </si>
  <si>
    <t xml:space="preserve">TB care and prevention- TB case detection and diagnosis: </t>
  </si>
  <si>
    <r>
      <rPr>
        <b/>
        <sz val="11"/>
        <rFont val="Calibri"/>
        <family val="2"/>
        <scheme val="minor"/>
      </rPr>
      <t>F.</t>
    </r>
    <r>
      <rPr>
        <sz val="11"/>
        <rFont val="Calibri"/>
        <family val="2"/>
        <scheme val="minor"/>
      </rPr>
      <t xml:space="preserve"> Targets to be financed by indicative funding request</t>
    </r>
  </si>
  <si>
    <r>
      <rPr>
        <b/>
        <sz val="11"/>
        <rFont val="Calibri"/>
        <family val="2"/>
        <scheme val="minor"/>
      </rPr>
      <t>H.</t>
    </r>
    <r>
      <rPr>
        <sz val="11"/>
        <rFont val="Calibri"/>
        <family val="2"/>
        <scheme val="minor"/>
      </rPr>
      <t xml:space="preserve"> Targets to be financed by above indicative funding request</t>
    </r>
  </si>
  <si>
    <r>
      <rPr>
        <b/>
        <sz val="11"/>
        <rFont val="Calibri"/>
        <family val="2"/>
        <scheme val="minor"/>
      </rPr>
      <t>Specific prevention interventions-</t>
    </r>
    <r>
      <rPr>
        <b/>
        <sz val="11"/>
        <color theme="1"/>
        <rFont val="Calibri"/>
        <family val="2"/>
        <scheme val="minor"/>
      </rPr>
      <t xml:space="preserve"> IPTp:</t>
    </r>
  </si>
  <si>
    <r>
      <rPr>
        <b/>
        <sz val="11"/>
        <rFont val="Calibri"/>
        <family val="2"/>
        <scheme val="minor"/>
      </rPr>
      <t xml:space="preserve">Case Management </t>
    </r>
    <r>
      <rPr>
        <b/>
        <sz val="11"/>
        <color theme="1"/>
        <rFont val="Calibri"/>
        <family val="2"/>
        <scheme val="minor"/>
      </rPr>
      <t xml:space="preserve">(Facility based treatment and/or ICCM)- </t>
    </r>
    <r>
      <rPr>
        <sz val="11"/>
        <color theme="1"/>
        <rFont val="Calibri"/>
        <family val="2"/>
        <scheme val="minor"/>
      </rPr>
      <t>diagnostics including RDTs and/or microscopy</t>
    </r>
  </si>
  <si>
    <r>
      <rPr>
        <b/>
        <sz val="11"/>
        <rFont val="Calibri"/>
        <family val="2"/>
        <scheme val="minor"/>
      </rPr>
      <t>Case Management</t>
    </r>
    <r>
      <rPr>
        <b/>
        <sz val="11"/>
        <color theme="1"/>
        <rFont val="Calibri"/>
        <family val="2"/>
        <scheme val="minor"/>
      </rPr>
      <t xml:space="preserve"> (Facility based treatment and/or ICCM)- </t>
    </r>
    <r>
      <rPr>
        <sz val="11"/>
        <color theme="1"/>
        <rFont val="Calibri"/>
        <family val="2"/>
        <scheme val="minor"/>
      </rPr>
      <t>first-line antimalarials:</t>
    </r>
  </si>
  <si>
    <r>
      <rPr>
        <b/>
        <sz val="12"/>
        <color theme="1"/>
        <rFont val="Calibri"/>
        <family val="2"/>
        <scheme val="minor"/>
      </rPr>
      <t>Programmatic Gap Table (Per Priority Intervention)</t>
    </r>
    <r>
      <rPr>
        <sz val="11"/>
        <color theme="1"/>
        <rFont val="Calibri"/>
        <family val="2"/>
        <scheme val="minor"/>
      </rPr>
      <t xml:space="preserve">
</t>
    </r>
    <r>
      <rPr>
        <i/>
        <sz val="10"/>
        <color theme="1"/>
        <rFont val="Calibri"/>
        <family val="2"/>
        <scheme val="minor"/>
      </rPr>
      <t>(create 3-6 programmatic gap tables as needed)</t>
    </r>
  </si>
  <si>
    <t>Module</t>
  </si>
  <si>
    <t>Associated coverage indicators</t>
  </si>
  <si>
    <t>Vector control</t>
  </si>
  <si>
    <t>Priority intervention</t>
  </si>
  <si>
    <t>IRS</t>
  </si>
  <si>
    <t>Proportion of population protected by IRS within the last 12 months</t>
  </si>
  <si>
    <t xml:space="preserve"> Specific prevention interventions </t>
  </si>
  <si>
    <t>IPTp</t>
  </si>
  <si>
    <t xml:space="preserve">Case Management </t>
  </si>
  <si>
    <t>Others</t>
  </si>
  <si>
    <t>Proportion of pregnant women attending antenatal clinics who received three or more doses of intermittent preventive treatment for malaria</t>
  </si>
  <si>
    <t>Proportion of suspected malaria cases that receive a parasitological test (microsocpy and/or RDTs)</t>
  </si>
  <si>
    <t>1) LLINs- Mass campaign
2) LLINs- Continuous disrtibution</t>
  </si>
  <si>
    <t>1) Facility based treatment 
2) ICCM</t>
  </si>
  <si>
    <t>Comments</t>
  </si>
  <si>
    <t>Proportion of estimated malaria cases (presumed and confirmed) that receive first line anti malarial treatment</t>
  </si>
  <si>
    <t>TB care and prevention</t>
  </si>
  <si>
    <t>TB case detection and diagnosis</t>
  </si>
  <si>
    <t>TB/HIV collaborative interventions</t>
  </si>
  <si>
    <t xml:space="preserve"> </t>
  </si>
  <si>
    <t>Number of notified cases of all forms of TB- bacteriologically confirmed plus clinically diagnosed (new and relapse)</t>
  </si>
  <si>
    <t xml:space="preserve">Number of cases with drug resistant TB (RR-TB and/or MDR-TB) that began second-line treatment </t>
  </si>
  <si>
    <t xml:space="preserve">Percentage of TB patients registered during the reporting period who had an HIV test result recorded in the TB register </t>
  </si>
  <si>
    <t>Percentage of HIV-positive registered TB patients given anti-retroviral therapy during TB treatment</t>
  </si>
  <si>
    <r>
      <rPr>
        <u/>
        <sz val="11"/>
        <rFont val="Calibri"/>
        <family val="2"/>
        <scheme val="minor"/>
      </rPr>
      <t>Coverage indicator</t>
    </r>
    <r>
      <rPr>
        <sz val="11"/>
        <rFont val="Calibri"/>
        <family val="2"/>
        <scheme val="minor"/>
      </rPr>
      <t>: Percentage of HIV-positive registered TB patients given anti-retroviral therapy during TB treatment</t>
    </r>
  </si>
  <si>
    <t>Treatment, care and support</t>
  </si>
  <si>
    <t>Percentage of HIV-positive pregnant women who receive antiretrovirals to reduce the risk of mother-to-child transmission</t>
  </si>
  <si>
    <t>Percentage of adults and children currently receiving antiretroviral therapy among all adults and children living with HIV</t>
  </si>
  <si>
    <t>Antiretroviral therapy (ART)</t>
  </si>
  <si>
    <t>Prong 3</t>
  </si>
  <si>
    <t>Male circumcision</t>
  </si>
  <si>
    <t>Percentage of MSM reached with prevention programmes- defined package of services</t>
  </si>
  <si>
    <t>All interventions</t>
  </si>
  <si>
    <t>Percentage of TGs reached with prevention programmes- defined package of services</t>
  </si>
  <si>
    <t xml:space="preserve">Percentage of MSM that received an HIV test and who know the results </t>
  </si>
  <si>
    <t xml:space="preserve">Percentage of TGs that received an HIV test and who know the results </t>
  </si>
  <si>
    <t>Percentage of MSM reached with prevention programmes- individual or small group level intervention</t>
  </si>
  <si>
    <t>Percentage of TGs reached with prevention programmes- individual or small group level intervention</t>
  </si>
  <si>
    <t>Percentage of Sex Workers reached with prevention programmes- defined package of services</t>
  </si>
  <si>
    <t xml:space="preserve">Percentage of Sex Workers that received an HIV test and who know the results </t>
  </si>
  <si>
    <t>Percentage of Sex Workers reached with prevention programmes- individual or small group level intervention</t>
  </si>
  <si>
    <t>Needle and Syringe exchange as  part of programmes for IDUs and their partners</t>
  </si>
  <si>
    <t>Opioid Substitution Therapy and other drug dependence treatment as  part of programmes for IDUs and their partners</t>
  </si>
  <si>
    <r>
      <rPr>
        <u/>
        <sz val="11"/>
        <rFont val="Calibri"/>
        <family val="2"/>
        <scheme val="minor"/>
      </rPr>
      <t>Coverage indicator</t>
    </r>
    <r>
      <rPr>
        <sz val="11"/>
        <rFont val="Calibri"/>
        <family val="2"/>
        <scheme val="minor"/>
      </rPr>
      <t xml:space="preserve">: Percentage of PWID on opioid substitution therapy </t>
    </r>
  </si>
  <si>
    <t>Percentage of PWID on opioid substitution therapy</t>
  </si>
  <si>
    <t xml:space="preserve">Percentage of PWID reached with needle and syringe programmes </t>
  </si>
  <si>
    <t>Percentage of other vulnerable populations reached with prevention programmes- defined package of services</t>
  </si>
  <si>
    <t xml:space="preserve">Percentage of other vulnerable populations that received an HIV test and who know the results </t>
  </si>
  <si>
    <t>Percentage of other vulnerable populations reached with prevention programmes- individual or small group level intervention</t>
  </si>
  <si>
    <r>
      <rPr>
        <u/>
        <sz val="11"/>
        <rFont val="Calibri"/>
        <family val="2"/>
        <scheme val="minor"/>
      </rPr>
      <t>Estimated population in need/ at risk</t>
    </r>
    <r>
      <rPr>
        <sz val="11"/>
        <rFont val="Calibri"/>
        <family val="2"/>
        <scheme val="minor"/>
      </rPr>
      <t xml:space="preserve">:
Refers to  estimated number of Key Populations </t>
    </r>
  </si>
  <si>
    <r>
      <rPr>
        <u/>
        <sz val="11"/>
        <rFont val="Calibri"/>
        <family val="2"/>
        <scheme val="minor"/>
      </rPr>
      <t>Estimated population in need/ at risk</t>
    </r>
    <r>
      <rPr>
        <sz val="11"/>
        <rFont val="Calibri"/>
        <family val="2"/>
        <scheme val="minor"/>
      </rPr>
      <t xml:space="preserve">:
Refers to  estimated number of PWID </t>
    </r>
  </si>
  <si>
    <r>
      <rPr>
        <b/>
        <sz val="11"/>
        <color theme="1"/>
        <rFont val="Calibri"/>
        <family val="2"/>
        <scheme val="minor"/>
      </rPr>
      <t>F.</t>
    </r>
    <r>
      <rPr>
        <sz val="11"/>
        <color theme="1"/>
        <rFont val="Calibri"/>
        <family val="2"/>
        <scheme val="minor"/>
      </rPr>
      <t xml:space="preserve"> Targets to be financed by indicative funding</t>
    </r>
  </si>
  <si>
    <r>
      <rPr>
        <b/>
        <sz val="11"/>
        <color theme="1"/>
        <rFont val="Calibri"/>
        <family val="2"/>
        <scheme val="minor"/>
      </rPr>
      <t>H.</t>
    </r>
    <r>
      <rPr>
        <sz val="11"/>
        <color theme="1"/>
        <rFont val="Calibri"/>
        <family val="2"/>
        <scheme val="minor"/>
      </rPr>
      <t xml:space="preserve"> Targets to be financed by above indicative funding</t>
    </r>
  </si>
  <si>
    <r>
      <rPr>
        <u/>
        <sz val="11"/>
        <color theme="1"/>
        <rFont val="Calibri"/>
        <family val="2"/>
        <scheme val="minor"/>
      </rPr>
      <t>Comments/Assumptions</t>
    </r>
    <r>
      <rPr>
        <sz val="11"/>
        <color theme="1"/>
        <rFont val="Calibri"/>
        <family val="2"/>
        <scheme val="minor"/>
      </rPr>
      <t>:
1) Specify the target areas
2) Specify if IRS is routine or focal and the frequency of spraying
3) Specify who are the other sources of funding</t>
    </r>
  </si>
  <si>
    <t xml:space="preserve">Vector control- LLINs: </t>
  </si>
  <si>
    <t xml:space="preserve">Proportion of population at risk potentially covered by long-lasting insecticidal nets distributed </t>
  </si>
  <si>
    <r>
      <rPr>
        <b/>
        <sz val="11"/>
        <color theme="1"/>
        <rFont val="Calibri"/>
        <family val="2"/>
        <scheme val="minor"/>
      </rPr>
      <t>E.</t>
    </r>
    <r>
      <rPr>
        <sz val="11"/>
        <color theme="1"/>
        <rFont val="Calibri"/>
        <family val="2"/>
        <scheme val="minor"/>
      </rPr>
      <t xml:space="preserve"> Expected annual gap in meeting the need: A - (C + D)</t>
    </r>
  </si>
  <si>
    <r>
      <rPr>
        <b/>
        <sz val="11"/>
        <rFont val="Calibri"/>
        <family val="2"/>
        <scheme val="minor"/>
      </rPr>
      <t xml:space="preserve">I. </t>
    </r>
    <r>
      <rPr>
        <sz val="11"/>
        <rFont val="Calibri"/>
        <family val="2"/>
        <scheme val="minor"/>
      </rPr>
      <t>Total coverage (indicative + above indicative + existing GF grants + other resources): G + H</t>
    </r>
  </si>
  <si>
    <t>Percentage of HIV-positive TB patients who were screened for TB in HIV care or treatment settings</t>
  </si>
  <si>
    <t>Number of male circumcisions performed</t>
  </si>
  <si>
    <r>
      <rPr>
        <u/>
        <sz val="11"/>
        <rFont val="Calibri"/>
        <family val="2"/>
        <scheme val="minor"/>
      </rPr>
      <t>Comments/Assumptions</t>
    </r>
    <r>
      <rPr>
        <sz val="11"/>
        <rFont val="Calibri"/>
        <family val="2"/>
        <scheme val="minor"/>
      </rPr>
      <t>:
1) Specify the target area
2) Specify who are the other sources of funding
3) Specify the number of needles and syringes to be distributed per person (PWID) over a specified time period</t>
    </r>
  </si>
  <si>
    <r>
      <t xml:space="preserve">Priority </t>
    </r>
    <r>
      <rPr>
        <b/>
        <sz val="11"/>
        <rFont val="Calibri"/>
        <family val="2"/>
        <scheme val="minor"/>
      </rPr>
      <t>Module</t>
    </r>
  </si>
  <si>
    <t>Priority Module</t>
  </si>
  <si>
    <t xml:space="preserve">Illustrative instructions for filling tuberculosis programmatic gap table: </t>
  </si>
  <si>
    <t>Illustrative instructions for filling malaria programmatic gap table:</t>
  </si>
  <si>
    <t xml:space="preserve">Illustrative instructions for filling HIV programmatic gap table: </t>
  </si>
  <si>
    <r>
      <rPr>
        <u/>
        <sz val="11"/>
        <rFont val="Calibri"/>
        <family val="2"/>
        <scheme val="minor"/>
      </rPr>
      <t>Comments/Assumptions</t>
    </r>
    <r>
      <rPr>
        <sz val="11"/>
        <rFont val="Calibri"/>
        <family val="2"/>
        <scheme val="minor"/>
      </rPr>
      <t xml:space="preserve">:
1) Specify the target area
2) Specify who are the other sources of funding
3) Specify the interventions included in the package. The package should refer to defined set of interventions that should be received by people and based on which they are included in the results; i.e., people should only be counted when they received the full set of interventions in the defined package. </t>
    </r>
  </si>
  <si>
    <r>
      <rPr>
        <b/>
        <sz val="11"/>
        <color theme="1"/>
        <rFont val="Calibri"/>
        <family val="2"/>
        <scheme val="minor"/>
      </rPr>
      <t>MDR-TB</t>
    </r>
    <r>
      <rPr>
        <sz val="11"/>
        <color theme="1"/>
        <rFont val="Calibri"/>
        <family val="2"/>
        <scheme val="minor"/>
      </rPr>
      <t xml:space="preserve">- </t>
    </r>
    <r>
      <rPr>
        <b/>
        <sz val="11"/>
        <color theme="1"/>
        <rFont val="Calibri"/>
        <family val="2"/>
        <scheme val="minor"/>
      </rPr>
      <t>Case Detection and Diagnosis</t>
    </r>
  </si>
  <si>
    <t>MDR-TB- Treatment</t>
  </si>
  <si>
    <r>
      <t xml:space="preserve">TB/HIV- TB/HIV collaborative interventions- </t>
    </r>
    <r>
      <rPr>
        <sz val="11"/>
        <color theme="1"/>
        <rFont val="Calibri"/>
        <family val="2"/>
        <scheme val="minor"/>
      </rPr>
      <t>TB screening among HIV patients</t>
    </r>
  </si>
  <si>
    <r>
      <t xml:space="preserve">TB/HIV- TB/HIV collaborative interventions- </t>
    </r>
    <r>
      <rPr>
        <sz val="11"/>
        <color theme="1"/>
        <rFont val="Calibri"/>
        <family val="2"/>
        <scheme val="minor"/>
      </rPr>
      <t>TB patients with known HIV status</t>
    </r>
  </si>
  <si>
    <r>
      <t>TB/HIV- TB/HIV collaborative interventions-</t>
    </r>
    <r>
      <rPr>
        <sz val="11"/>
        <color theme="1"/>
        <rFont val="Calibri"/>
        <family val="2"/>
        <scheme val="minor"/>
      </rPr>
      <t>HIV positive TB patients on ART</t>
    </r>
  </si>
  <si>
    <t xml:space="preserve">TB/HIV </t>
  </si>
  <si>
    <t xml:space="preserve">MDR-TB </t>
  </si>
  <si>
    <r>
      <t xml:space="preserve">TB/HIV- TB/HIV collaborative interventions- </t>
    </r>
    <r>
      <rPr>
        <sz val="11"/>
        <color theme="1"/>
        <rFont val="Calibri"/>
        <family val="2"/>
        <scheme val="minor"/>
      </rPr>
      <t>HIV positive TB patients on ART</t>
    </r>
  </si>
  <si>
    <t>Prevention programs for general population</t>
  </si>
  <si>
    <t>Prevention programs for MSM and TGs</t>
  </si>
  <si>
    <t>Prevention programs for Sex Workers and their clients</t>
  </si>
  <si>
    <t>Prevention programmes for People Who Inject Drugs and their partners</t>
  </si>
  <si>
    <t>Prevention programs for other vulnerable populations</t>
  </si>
  <si>
    <t>Prevention programs for PWID and their partners- Opiod Substitution therapy</t>
  </si>
  <si>
    <r>
      <t xml:space="preserve">Prevention programs for key populations- individual or small group level interventions
</t>
    </r>
    <r>
      <rPr>
        <sz val="11"/>
        <rFont val="Calibri"/>
        <family val="2"/>
        <scheme val="minor"/>
      </rPr>
      <t>To be completed for each of the targeted Key Populations- e.g. Sex workers, MSM, TGs, PWID, other vulnerable populations, etc.</t>
    </r>
  </si>
  <si>
    <t>Prevention programs for PWID and their partners- Needle and syringe distribution</t>
  </si>
  <si>
    <r>
      <t xml:space="preserve">Preventtion programs for key populations- defined package of services
</t>
    </r>
    <r>
      <rPr>
        <sz val="11"/>
        <rFont val="Calibri"/>
        <family val="2"/>
        <scheme val="minor"/>
      </rPr>
      <t>To be completed for each of the targeted Key Populations- e.g. Sex workers, MSM, TGs, PWID, other vulnerable populations, etc.</t>
    </r>
  </si>
  <si>
    <r>
      <rPr>
        <b/>
        <sz val="12"/>
        <color theme="1"/>
        <rFont val="Calibri"/>
        <family val="2"/>
        <scheme val="minor"/>
      </rPr>
      <t>Programmatic Gap Table (LLINs only)</t>
    </r>
    <r>
      <rPr>
        <sz val="11"/>
        <color theme="1"/>
        <rFont val="Calibri"/>
        <family val="2"/>
        <scheme val="minor"/>
      </rPr>
      <t xml:space="preserve">
</t>
    </r>
    <r>
      <rPr>
        <i/>
        <sz val="10"/>
        <color theme="1"/>
        <rFont val="Calibri"/>
        <family val="2"/>
        <scheme val="minor"/>
      </rPr>
      <t>(Use this table format only to describe LLIN gap, both for mass campaigns and routine distribution)</t>
    </r>
  </si>
  <si>
    <r>
      <rPr>
        <b/>
        <sz val="11"/>
        <color theme="1"/>
        <rFont val="Calibri"/>
        <family val="2"/>
        <scheme val="minor"/>
      </rPr>
      <t xml:space="preserve">A. </t>
    </r>
    <r>
      <rPr>
        <sz val="11"/>
        <color theme="1"/>
        <rFont val="Calibri"/>
        <family val="2"/>
        <scheme val="minor"/>
      </rPr>
      <t xml:space="preserve">Country targets 
</t>
    </r>
    <r>
      <rPr>
        <i/>
        <sz val="10"/>
        <color theme="1"/>
        <rFont val="Calibri"/>
        <family val="2"/>
        <scheme val="minor"/>
      </rPr>
      <t>(from National Strategic Plan)</t>
    </r>
  </si>
  <si>
    <r>
      <rPr>
        <b/>
        <sz val="11"/>
        <color theme="1"/>
        <rFont val="Calibri"/>
        <family val="2"/>
        <scheme val="minor"/>
      </rPr>
      <t>B.</t>
    </r>
    <r>
      <rPr>
        <sz val="11"/>
        <color theme="1"/>
        <rFont val="Calibri"/>
        <family val="2"/>
        <scheme val="minor"/>
      </rPr>
      <t xml:space="preserve"> Total estimated population of target area for campaign</t>
    </r>
  </si>
  <si>
    <r>
      <rPr>
        <b/>
        <sz val="11"/>
        <color theme="1"/>
        <rFont val="Calibri"/>
        <family val="2"/>
        <scheme val="minor"/>
      </rPr>
      <t>C.</t>
    </r>
    <r>
      <rPr>
        <sz val="11"/>
        <color theme="1"/>
        <rFont val="Calibri"/>
        <family val="2"/>
        <scheme val="minor"/>
      </rPr>
      <t xml:space="preserve"> LLINs required for mass campaign</t>
    </r>
  </si>
  <si>
    <t>1 net for 2 persons in endemic areas (B/1.8)</t>
  </si>
  <si>
    <r>
      <rPr>
        <b/>
        <sz val="11"/>
        <color theme="1"/>
        <rFont val="Calibri"/>
        <family val="2"/>
        <scheme val="minor"/>
      </rPr>
      <t>D</t>
    </r>
    <r>
      <rPr>
        <sz val="11"/>
        <color theme="1"/>
        <rFont val="Calibri"/>
        <family val="2"/>
        <scheme val="minor"/>
      </rPr>
      <t>. Number of pregnant women reached through ANC in all malarious areas</t>
    </r>
  </si>
  <si>
    <t>Insert the number of pregnant women by multiplying population by % of pregnant women</t>
  </si>
  <si>
    <r>
      <rPr>
        <b/>
        <sz val="11"/>
        <color theme="1"/>
        <rFont val="Calibri"/>
        <family val="2"/>
        <scheme val="minor"/>
      </rPr>
      <t>E.</t>
    </r>
    <r>
      <rPr>
        <sz val="11"/>
        <color theme="1"/>
        <rFont val="Calibri"/>
        <family val="2"/>
        <scheme val="minor"/>
      </rPr>
      <t xml:space="preserve"> Total LLINs required for distribution through ANC </t>
    </r>
  </si>
  <si>
    <r>
      <rPr>
        <b/>
        <sz val="11"/>
        <color theme="1"/>
        <rFont val="Calibri"/>
        <family val="2"/>
        <scheme val="minor"/>
      </rPr>
      <t>F.</t>
    </r>
    <r>
      <rPr>
        <sz val="11"/>
        <color theme="1"/>
        <rFont val="Calibri"/>
        <family val="2"/>
        <scheme val="minor"/>
      </rPr>
      <t xml:space="preserve"> Children under 1 in all malarious areas reached through EPI clinics</t>
    </r>
  </si>
  <si>
    <t>Insert the number of infantsby multiplying population by % of infants</t>
  </si>
  <si>
    <r>
      <rPr>
        <b/>
        <sz val="11"/>
        <color theme="1"/>
        <rFont val="Calibri"/>
        <family val="2"/>
        <scheme val="minor"/>
      </rPr>
      <t xml:space="preserve">G. </t>
    </r>
    <r>
      <rPr>
        <sz val="11"/>
        <color theme="1"/>
        <rFont val="Calibri"/>
        <family val="2"/>
        <scheme val="minor"/>
      </rPr>
      <t>Total LLINs required for distribution through EPI</t>
    </r>
  </si>
  <si>
    <r>
      <rPr>
        <b/>
        <sz val="11"/>
        <color theme="1"/>
        <rFont val="Calibri"/>
        <family val="2"/>
        <scheme val="minor"/>
      </rPr>
      <t>H.</t>
    </r>
    <r>
      <rPr>
        <sz val="11"/>
        <color theme="1"/>
        <rFont val="Calibri"/>
        <family val="2"/>
        <scheme val="minor"/>
      </rPr>
      <t xml:space="preserve"> Other methods of routine distribution, such as community or school-based channels</t>
    </r>
  </si>
  <si>
    <t>If using alternative routine distribution strategy, insert the appropriate formula</t>
  </si>
  <si>
    <r>
      <rPr>
        <b/>
        <sz val="11"/>
        <color theme="1"/>
        <rFont val="Calibri"/>
        <family val="2"/>
        <scheme val="minor"/>
      </rPr>
      <t>N.</t>
    </r>
    <r>
      <rPr>
        <sz val="11"/>
        <color theme="1"/>
        <rFont val="Calibri"/>
        <family val="2"/>
        <scheme val="minor"/>
      </rPr>
      <t xml:space="preserve"> Country need planned to be covered by domestic &amp; other sources</t>
    </r>
  </si>
  <si>
    <r>
      <rPr>
        <b/>
        <sz val="11"/>
        <color theme="1"/>
        <rFont val="Calibri"/>
        <family val="2"/>
        <scheme val="minor"/>
      </rPr>
      <t>O.</t>
    </r>
    <r>
      <rPr>
        <sz val="11"/>
        <color theme="1"/>
        <rFont val="Calibri"/>
        <family val="2"/>
        <scheme val="minor"/>
      </rPr>
      <t xml:space="preserve"> Country need already covered by existing Global Fund grants</t>
    </r>
  </si>
  <si>
    <r>
      <rPr>
        <b/>
        <sz val="11"/>
        <color theme="1"/>
        <rFont val="Calibri"/>
        <family val="2"/>
        <scheme val="minor"/>
      </rPr>
      <t>P.</t>
    </r>
    <r>
      <rPr>
        <sz val="11"/>
        <color theme="1"/>
        <rFont val="Calibri"/>
        <family val="2"/>
        <scheme val="minor"/>
      </rPr>
      <t xml:space="preserve"> Expected annual gap in meeting the need:</t>
    </r>
  </si>
  <si>
    <r>
      <rPr>
        <b/>
        <sz val="11"/>
        <rFont val="Calibri"/>
        <family val="2"/>
        <scheme val="minor"/>
      </rPr>
      <t>S.</t>
    </r>
    <r>
      <rPr>
        <sz val="11"/>
        <rFont val="Calibri"/>
        <family val="2"/>
        <scheme val="minor"/>
      </rPr>
      <t xml:space="preserve"> Targets to be financed by above indicative funding request</t>
    </r>
  </si>
  <si>
    <r>
      <rPr>
        <b/>
        <sz val="11"/>
        <rFont val="Calibri"/>
        <family val="2"/>
        <scheme val="minor"/>
      </rPr>
      <t>Priority modules for malaria</t>
    </r>
    <r>
      <rPr>
        <sz val="11"/>
        <rFont val="Calibri"/>
        <family val="2"/>
        <scheme val="minor"/>
      </rPr>
      <t>- Vector control (LLIN)</t>
    </r>
  </si>
  <si>
    <r>
      <rPr>
        <b/>
        <sz val="11"/>
        <rFont val="Calibri"/>
        <family val="2"/>
        <scheme val="minor"/>
      </rPr>
      <t xml:space="preserve">T. </t>
    </r>
    <r>
      <rPr>
        <sz val="11"/>
        <rFont val="Calibri"/>
        <family val="2"/>
        <scheme val="minor"/>
      </rPr>
      <t>Total coverage (indicative + above indicative + existing GF grants + other resources): R + S</t>
    </r>
  </si>
  <si>
    <r>
      <rPr>
        <b/>
        <sz val="11"/>
        <rFont val="Calibri"/>
        <family val="2"/>
        <scheme val="minor"/>
      </rPr>
      <t>Q.</t>
    </r>
    <r>
      <rPr>
        <sz val="11"/>
        <rFont val="Calibri"/>
        <family val="2"/>
        <scheme val="minor"/>
      </rPr>
      <t xml:space="preserve"> LLINs to be financed by indicative funding request</t>
    </r>
  </si>
  <si>
    <r>
      <t xml:space="preserve">J. </t>
    </r>
    <r>
      <rPr>
        <sz val="11"/>
        <color theme="1"/>
        <rFont val="Calibri"/>
        <family val="2"/>
        <scheme val="minor"/>
      </rPr>
      <t>Total number of LLINs required (campaign + routine): C + I</t>
    </r>
  </si>
  <si>
    <r>
      <t xml:space="preserve">I. </t>
    </r>
    <r>
      <rPr>
        <sz val="11"/>
        <color theme="1"/>
        <rFont val="Calibri"/>
        <family val="2"/>
        <scheme val="minor"/>
      </rPr>
      <t>Total LLINs required for routine distribution: E + F + G</t>
    </r>
  </si>
  <si>
    <t>Reference: WHO- Stop TB Planning and Budgeting tool. http://www.who.int/tb/dots/planning_budgeting_tool/en/</t>
  </si>
  <si>
    <t>Reference: RBM Partnership Programmatic Gap Analysis tool:
http://www.rollbackmalaria.org/mechanisms/hwg.html</t>
  </si>
  <si>
    <r>
      <t xml:space="preserve">Prevention programs for general population- male circumcision: 
</t>
    </r>
    <r>
      <rPr>
        <sz val="11"/>
        <rFont val="Calibri"/>
        <family val="2"/>
        <scheme val="minor"/>
      </rPr>
      <t xml:space="preserve">Required from the 16 priority countries with high HIV prevalence, low levels of male circumcision and generalized heterosexual HIV epidemics i.e. Botswana, Ethiopia, Central African Republic, Kenya, Lesotho, Malawi, Mozambique, Namibia, Rwanda, South Africa, South Sudan, Swaziland, Uganda, United Republic or Tanzania, Zambia and Zimbabwe. It is projected that circumcising 80% of all uncircumcised adult men in these countries with high HIV prevalence and low prevalence of male circumcision by 2015, would avert one in five new HIV infections by 2025.  </t>
    </r>
  </si>
  <si>
    <r>
      <rPr>
        <u/>
        <sz val="11"/>
        <rFont val="Calibri"/>
        <family val="2"/>
        <scheme val="minor"/>
      </rPr>
      <t>Coverage indicator</t>
    </r>
    <r>
      <rPr>
        <sz val="11"/>
        <rFont val="Calibri"/>
        <family val="2"/>
        <scheme val="minor"/>
      </rPr>
      <t xml:space="preserve">: number of male circumcisions performed </t>
    </r>
  </si>
  <si>
    <r>
      <rPr>
        <u/>
        <sz val="11"/>
        <rFont val="Calibri"/>
        <family val="2"/>
        <scheme val="minor"/>
      </rPr>
      <t>Country target</t>
    </r>
    <r>
      <rPr>
        <sz val="11"/>
        <rFont val="Calibri"/>
        <family val="2"/>
        <scheme val="minor"/>
      </rPr>
      <t>: 
1)  Refers to NSP or any other latest agreed country target
2) "#"- refers to the number of males targeted to be circumcised 
3) "%"- not applicable</t>
    </r>
  </si>
  <si>
    <r>
      <rPr>
        <u/>
        <sz val="11"/>
        <rFont val="Calibri"/>
        <family val="2"/>
        <scheme val="minor"/>
      </rPr>
      <t>Estimated population in need/ at risk</t>
    </r>
    <r>
      <rPr>
        <sz val="11"/>
        <rFont val="Calibri"/>
        <family val="2"/>
        <scheme val="minor"/>
      </rPr>
      <t>: 
Refers to the estimated number of men 15-49 eligible for male circumcision</t>
    </r>
  </si>
  <si>
    <r>
      <rPr>
        <u/>
        <sz val="11"/>
        <rFont val="Calibri"/>
        <family val="2"/>
        <scheme val="minor"/>
      </rPr>
      <t>Comments/Assumptions</t>
    </r>
    <r>
      <rPr>
        <sz val="11"/>
        <rFont val="Calibri"/>
        <family val="2"/>
        <scheme val="minor"/>
      </rPr>
      <t xml:space="preserve">:
1) Specify the target area
2) Specify who are the other sources of funding
3) Specify the estimated population of men 15-49
</t>
    </r>
    <r>
      <rPr>
        <b/>
        <sz val="11"/>
        <rFont val="Calibri"/>
        <family val="2"/>
        <scheme val="minor"/>
      </rPr>
      <t xml:space="preserve">4) Along with the country targets, in the comments column, specify the proportion of men 15-49 that are circumcised (current and targeted coverage, which would include the cumulative number of men circumcised) based on surveys or program data available. </t>
    </r>
  </si>
  <si>
    <r>
      <rPr>
        <u/>
        <sz val="11"/>
        <rFont val="Calibri"/>
        <family val="2"/>
        <scheme val="minor"/>
      </rPr>
      <t>Programmatic Gap</t>
    </r>
    <r>
      <rPr>
        <sz val="11"/>
        <rFont val="Calibri"/>
        <family val="2"/>
        <scheme val="minor"/>
      </rPr>
      <t>:
The programmatic gap is calculated based on the country target (row A) and expressed as numbers only.</t>
    </r>
  </si>
  <si>
    <r>
      <rPr>
        <b/>
        <sz val="11"/>
        <color theme="1"/>
        <rFont val="Calibri"/>
        <family val="2"/>
        <scheme val="minor"/>
      </rPr>
      <t xml:space="preserve">Current National Coverage </t>
    </r>
    <r>
      <rPr>
        <sz val="11"/>
        <color theme="1"/>
        <rFont val="Calibri"/>
        <family val="2"/>
        <scheme val="minor"/>
      </rPr>
      <t xml:space="preserve">
</t>
    </r>
    <r>
      <rPr>
        <i/>
        <sz val="10"/>
        <color theme="1"/>
        <rFont val="Calibri"/>
        <family val="2"/>
        <scheme val="minor"/>
      </rPr>
      <t>(Insert year of latest results)</t>
    </r>
  </si>
  <si>
    <t>Insert year of latest results</t>
  </si>
  <si>
    <t>Insert year</t>
  </si>
  <si>
    <r>
      <rPr>
        <b/>
        <sz val="11"/>
        <rFont val="Calibri"/>
        <family val="2"/>
        <scheme val="minor"/>
      </rPr>
      <t>R.</t>
    </r>
    <r>
      <rPr>
        <sz val="11"/>
        <rFont val="Calibri"/>
        <family val="2"/>
        <scheme val="minor"/>
      </rPr>
      <t xml:space="preserve"> Coverage from indicative, existing Global Fund and other resources: Q + (N + O)</t>
    </r>
  </si>
  <si>
    <t xml:space="preserve">Current National Coverage </t>
  </si>
  <si>
    <r>
      <rPr>
        <b/>
        <sz val="11"/>
        <rFont val="Calibri"/>
        <family val="2"/>
        <scheme val="minor"/>
      </rPr>
      <t>G.</t>
    </r>
    <r>
      <rPr>
        <sz val="11"/>
        <rFont val="Calibri"/>
        <family val="2"/>
        <scheme val="minor"/>
      </rPr>
      <t xml:space="preserve"> Coverage from indicative, existing Global Fund and other resources: F + (C + D)</t>
    </r>
  </si>
  <si>
    <t xml:space="preserve">Carefully read the isntructions before completing the programmatic gap analysis table. The instructions have been tailored to each specific module/intervention. </t>
  </si>
  <si>
    <r>
      <rPr>
        <b/>
        <sz val="11"/>
        <rFont val="Calibri"/>
        <family val="2"/>
        <scheme val="minor"/>
      </rPr>
      <t>Priority modules for HIV</t>
    </r>
    <r>
      <rPr>
        <sz val="11"/>
        <rFont val="Calibri"/>
        <family val="2"/>
        <scheme val="minor"/>
      </rPr>
      <t>- Treatment, care and support-ART, TB/HIV, PMTCT, prevention programs for general population (male circumcision), prevention programs for sex workers and their clients, prevention programs for MSM and TGs, prevention programs for PWID and their partners, prevention programs for other vulnerable populations, others (if any). 
Include separate tables for each relevant priority intervention. For ART, fill separate tables for adults and for children. For prevention related interventions complete the gap analysis table for each key population targeted by the programme. Gap analysis table for TB/HIV interventions should be included in all TB and HIV grants.</t>
    </r>
  </si>
  <si>
    <r>
      <rPr>
        <u/>
        <sz val="11"/>
        <color theme="1"/>
        <rFont val="Calibri"/>
        <family val="2"/>
        <scheme val="minor"/>
      </rPr>
      <t>Comments/Assumptions</t>
    </r>
    <r>
      <rPr>
        <sz val="11"/>
        <color theme="1"/>
        <rFont val="Calibri"/>
        <family val="2"/>
        <scheme val="minor"/>
      </rPr>
      <t>:
1) Specify the years when the mass distribution campaigns will take place and the target area covered by these campaigns.
2) Specify who are the other sources of funding.</t>
    </r>
  </si>
  <si>
    <r>
      <rPr>
        <b/>
        <sz val="11"/>
        <rFont val="Calibri"/>
        <family val="2"/>
        <scheme val="minor"/>
      </rPr>
      <t>Priority modules for malaria</t>
    </r>
    <r>
      <rPr>
        <sz val="11"/>
        <rFont val="Calibri"/>
        <family val="2"/>
        <scheme val="minor"/>
      </rPr>
      <t>- Vector control (IRS), Specific prevention interventions (IPTp), Case Management (Facility based treatment and/or ICCM), others (if any).</t>
    </r>
    <r>
      <rPr>
        <b/>
        <sz val="11"/>
        <rFont val="Calibri"/>
        <family val="2"/>
        <scheme val="minor"/>
      </rPr>
      <t xml:space="preserve"> Include separate tables for each priority intervention</t>
    </r>
    <r>
      <rPr>
        <sz val="11"/>
        <rFont val="Calibri"/>
        <family val="2"/>
        <scheme val="minor"/>
      </rPr>
      <t>.</t>
    </r>
    <r>
      <rPr>
        <b/>
        <sz val="11"/>
        <rFont val="Calibri"/>
        <family val="2"/>
        <scheme val="minor"/>
      </rPr>
      <t xml:space="preserve"> </t>
    </r>
  </si>
  <si>
    <r>
      <rPr>
        <u/>
        <sz val="11"/>
        <rFont val="Calibri"/>
        <family val="2"/>
        <scheme val="minor"/>
      </rPr>
      <t>Estimated population in need/at risk</t>
    </r>
    <r>
      <rPr>
        <sz val="11"/>
        <rFont val="Calibri"/>
        <family val="2"/>
        <scheme val="minor"/>
      </rPr>
      <t>:
Refers to estimated number of population living in malaria endemic areas that are targeted for spraying as per national IRS plan.</t>
    </r>
  </si>
  <si>
    <r>
      <rPr>
        <u/>
        <sz val="11"/>
        <color theme="1"/>
        <rFont val="Calibri"/>
        <family val="2"/>
        <scheme val="minor"/>
      </rPr>
      <t>Country target</t>
    </r>
    <r>
      <rPr>
        <sz val="11"/>
        <color theme="1"/>
        <rFont val="Calibri"/>
        <family val="2"/>
        <scheme val="minor"/>
      </rPr>
      <t>:
1) Refers to NSP or any other latest agreed country target.
2) "#" refers to the number of households to be sprayed and % refers to the percentage of population living in households targeted for IRS among those living in the endemic areas.</t>
    </r>
  </si>
  <si>
    <r>
      <rPr>
        <u/>
        <sz val="11"/>
        <rFont val="Calibri"/>
        <family val="2"/>
        <scheme val="minor"/>
      </rPr>
      <t>Programmatic Gap</t>
    </r>
    <r>
      <rPr>
        <sz val="11"/>
        <rFont val="Calibri"/>
        <family val="2"/>
        <scheme val="minor"/>
      </rPr>
      <t>:
The programmatic gap is calculated based on total need (row A).</t>
    </r>
  </si>
  <si>
    <r>
      <rPr>
        <u/>
        <sz val="11"/>
        <color theme="1"/>
        <rFont val="Calibri"/>
        <family val="2"/>
        <scheme val="minor"/>
      </rPr>
      <t>Comments/Assumptions</t>
    </r>
    <r>
      <rPr>
        <sz val="11"/>
        <color theme="1"/>
        <rFont val="Calibri"/>
        <family val="2"/>
        <scheme val="minor"/>
      </rPr>
      <t>:
1) Specify who are the other sources of funding.</t>
    </r>
  </si>
  <si>
    <r>
      <t xml:space="preserve">1) To display the information on LLIN needs please copy the data from the relevant table of the RBM HWG gap analysis tool.
2) As mop up campaigns are generally discouraged, the standard Global Fund programmatic gap table does not request information on existing LLINs. If, however, 40% or more of the target population have LLINs that are less than two years old, please take these into account for the quantification and explicitly mention it in the proposal, while providing the details in the RBM HWG gap analysis spreadsheet only.
</t>
    </r>
    <r>
      <rPr>
        <b/>
        <sz val="11"/>
        <rFont val="Calibri"/>
        <family val="2"/>
        <scheme val="minor"/>
      </rPr>
      <t xml:space="preserve">3) Include the completed </t>
    </r>
    <r>
      <rPr>
        <b/>
        <u/>
        <sz val="11"/>
        <rFont val="Calibri"/>
        <family val="2"/>
        <scheme val="minor"/>
      </rPr>
      <t>RBM Partnership Programmatic Gap Analysis tool</t>
    </r>
    <r>
      <rPr>
        <b/>
        <sz val="11"/>
        <rFont val="Calibri"/>
        <family val="2"/>
        <scheme val="minor"/>
      </rPr>
      <t xml:space="preserve"> as an annex to the concept note submission.</t>
    </r>
  </si>
  <si>
    <r>
      <rPr>
        <u/>
        <sz val="11"/>
        <color theme="1"/>
        <rFont val="Calibri"/>
        <family val="2"/>
        <scheme val="minor"/>
      </rPr>
      <t>Comments/Assumptions</t>
    </r>
    <r>
      <rPr>
        <sz val="11"/>
        <color theme="1"/>
        <rFont val="Calibri"/>
        <family val="2"/>
        <scheme val="minor"/>
      </rPr>
      <t xml:space="preserve">:
1) Specify proportion of the cases expected to be diagnosed using microscopy and those that are expected to be diagnosed using </t>
    </r>
    <r>
      <rPr>
        <sz val="11"/>
        <rFont val="Calibri"/>
        <family val="2"/>
        <scheme val="minor"/>
      </rPr>
      <t>RDT.</t>
    </r>
    <r>
      <rPr>
        <sz val="11"/>
        <color theme="1"/>
        <rFont val="Calibri"/>
        <family val="2"/>
        <scheme val="minor"/>
      </rPr>
      <t xml:space="preserve">
2) Specify who are the other sources of funding.</t>
    </r>
  </si>
  <si>
    <r>
      <rPr>
        <u/>
        <sz val="11"/>
        <color theme="1"/>
        <rFont val="Calibri"/>
        <family val="2"/>
        <scheme val="minor"/>
      </rPr>
      <t>Comments/Assumptions</t>
    </r>
    <r>
      <rPr>
        <sz val="11"/>
        <color theme="1"/>
        <rFont val="Calibri"/>
        <family val="2"/>
        <scheme val="minor"/>
      </rPr>
      <t>:
1) Specify who the other sources of funding.</t>
    </r>
  </si>
  <si>
    <r>
      <rPr>
        <u/>
        <sz val="11"/>
        <color theme="1"/>
        <rFont val="Calibri"/>
        <family val="2"/>
        <scheme val="minor"/>
      </rPr>
      <t>Country target</t>
    </r>
    <r>
      <rPr>
        <sz val="11"/>
        <color theme="1"/>
        <rFont val="Calibri"/>
        <family val="2"/>
        <scheme val="minor"/>
      </rPr>
      <t>:
1) Refers to NSP or any other latest agreed country target.
2) Include cases to be treated at public and private facilities as well as those treated in the community.
3) "#" refer to the total number of cases to be treated with (ACTs or non-ACTs) and "%" refers to the malaria cases that are treated among the estimated malaria cases.</t>
    </r>
  </si>
  <si>
    <r>
      <rPr>
        <b/>
        <sz val="11"/>
        <rFont val="Calibri"/>
        <family val="2"/>
        <scheme val="minor"/>
      </rPr>
      <t>Priority modules for TB</t>
    </r>
    <r>
      <rPr>
        <sz val="11"/>
        <rFont val="Calibri"/>
        <family val="2"/>
        <scheme val="minor"/>
      </rPr>
      <t xml:space="preserve">- TB care and prevention (TB case detection and diagnosis; Treatment), MDR-TB (Case detection and diagnosis; Treatment), TB/HIV. </t>
    </r>
    <r>
      <rPr>
        <b/>
        <sz val="11"/>
        <rFont val="Calibri"/>
        <family val="2"/>
        <scheme val="minor"/>
      </rPr>
      <t>Include separate tables for each priority intervention</t>
    </r>
    <r>
      <rPr>
        <sz val="11"/>
        <rFont val="Calibri"/>
        <family val="2"/>
        <scheme val="minor"/>
      </rPr>
      <t>. Gap analysis table for TB/HIV interventions should be included in all TB and HIV grants.</t>
    </r>
  </si>
  <si>
    <r>
      <rPr>
        <u/>
        <sz val="11"/>
        <rFont val="Calibri"/>
        <family val="2"/>
        <scheme val="minor"/>
      </rPr>
      <t>Coverage indicator</t>
    </r>
    <r>
      <rPr>
        <sz val="11"/>
        <rFont val="Calibri"/>
        <family val="2"/>
        <scheme val="minor"/>
      </rPr>
      <t>: Number of notified cases of all forms of TB- bacteriologically confirmed plus clinically diagnosed (new and relapse).</t>
    </r>
  </si>
  <si>
    <r>
      <rPr>
        <u/>
        <sz val="11"/>
        <rFont val="Calibri"/>
        <family val="2"/>
        <scheme val="minor"/>
      </rPr>
      <t>Estimated population in need/at risk:</t>
    </r>
    <r>
      <rPr>
        <sz val="11"/>
        <rFont val="Calibri"/>
        <family val="2"/>
        <scheme val="minor"/>
      </rPr>
      <t xml:space="preserve">
Refers to estimated number of pregnant women during the year</t>
    </r>
  </si>
  <si>
    <r>
      <rPr>
        <u/>
        <sz val="11"/>
        <rFont val="Calibri"/>
        <family val="2"/>
        <scheme val="minor"/>
      </rPr>
      <t xml:space="preserve">Estimated population in need/at risk:
</t>
    </r>
    <r>
      <rPr>
        <sz val="11"/>
        <rFont val="Calibri"/>
        <family val="2"/>
        <scheme val="minor"/>
      </rPr>
      <t xml:space="preserve"> Refers to estimated number of suspected malaria cases.</t>
    </r>
  </si>
  <si>
    <r>
      <rPr>
        <u/>
        <sz val="11"/>
        <rFont val="Calibri"/>
        <family val="2"/>
        <scheme val="minor"/>
      </rPr>
      <t xml:space="preserve">Estimated population in need/at risk:
</t>
    </r>
    <r>
      <rPr>
        <sz val="11"/>
        <rFont val="Calibri"/>
        <family val="2"/>
        <scheme val="minor"/>
      </rPr>
      <t xml:space="preserve"> Refers to estimated number of malaria cases to be treated.</t>
    </r>
  </si>
  <si>
    <r>
      <rPr>
        <u/>
        <sz val="11"/>
        <rFont val="Calibri"/>
        <family val="2"/>
        <scheme val="minor"/>
      </rPr>
      <t>Estimated population in need/at risk</t>
    </r>
    <r>
      <rPr>
        <sz val="11"/>
        <rFont val="Calibri"/>
        <family val="2"/>
        <scheme val="minor"/>
      </rPr>
      <t>:
Refers to the estimated incidence of all forms of TB cases.</t>
    </r>
  </si>
  <si>
    <r>
      <rPr>
        <u/>
        <sz val="11"/>
        <rFont val="Calibri"/>
        <family val="2"/>
        <scheme val="minor"/>
      </rPr>
      <t>Country target</t>
    </r>
    <r>
      <rPr>
        <sz val="11"/>
        <rFont val="Calibri"/>
        <family val="2"/>
        <scheme val="minor"/>
      </rPr>
      <t>:
1) Refers to NSP or any other latest agreed country target.
2) Include cases to be diagnosed at public and private facilities as well as those treated in the community.
3)  "#" refers to the total number of suspected malaria cases to be tested using either microscopy and/or RDTs
4) "%" refers to the suspected malaria cases that receive a parasitological test using microscopy and/or RDTs among the total suspected malaria cases.</t>
    </r>
  </si>
  <si>
    <r>
      <rPr>
        <u/>
        <sz val="11"/>
        <rFont val="Calibri"/>
        <family val="2"/>
        <scheme val="minor"/>
      </rPr>
      <t>Country target</t>
    </r>
    <r>
      <rPr>
        <sz val="11"/>
        <rFont val="Calibri"/>
        <family val="2"/>
        <scheme val="minor"/>
      </rPr>
      <t>:
1) Refers to NSP or any other latest agreed country target.
2) "#" refers to the all forms of TB cases (new and relapse) to be notified to national health authorities. It includes bacteriologically confirmed plus those that are diagnosed using other tests such as X-rays, cytology and clinically diagnosed.
3) "%" refers to the case detection rate i.e. the proportion of all forms of TB cases (new and relapse) notified among the estimated incident TB cases.</t>
    </r>
  </si>
  <si>
    <r>
      <rPr>
        <u/>
        <sz val="11"/>
        <rFont val="Calibri"/>
        <family val="2"/>
        <scheme val="minor"/>
      </rPr>
      <t>Comments/Assumptions</t>
    </r>
    <r>
      <rPr>
        <sz val="11"/>
        <rFont val="Calibri"/>
        <family val="2"/>
        <scheme val="minor"/>
      </rPr>
      <t>:
1) Specify the target area.
2) Specify who are the other sources of funding.
3) Along with the country targets, in the comments column specify the current and targeted treatment success rate for all new TB cases over each of the three years.
4) Specify the number of childhood TB cases to be notified among the total notified.</t>
    </r>
  </si>
  <si>
    <r>
      <rPr>
        <u/>
        <sz val="11"/>
        <rFont val="Calibri"/>
        <family val="2"/>
        <scheme val="minor"/>
      </rPr>
      <t>Coverage indicator</t>
    </r>
    <r>
      <rPr>
        <sz val="11"/>
        <rFont val="Calibri"/>
        <family val="2"/>
        <scheme val="minor"/>
      </rPr>
      <t>: 
Proportion of population protected by IRS within the last 12 months.</t>
    </r>
  </si>
  <si>
    <r>
      <rPr>
        <u/>
        <sz val="11"/>
        <rFont val="Calibri"/>
        <family val="2"/>
        <scheme val="minor"/>
      </rPr>
      <t>Coverage indicator</t>
    </r>
    <r>
      <rPr>
        <sz val="11"/>
        <rFont val="Calibri"/>
        <family val="2"/>
        <scheme val="minor"/>
      </rPr>
      <t xml:space="preserve">: 
Proportion of pregnant women attending antenatal clinics who received three or more doses of intermittent preventive treatment for malaria. </t>
    </r>
  </si>
  <si>
    <r>
      <rPr>
        <u/>
        <sz val="11"/>
        <rFont val="Calibri"/>
        <family val="2"/>
        <scheme val="minor"/>
      </rPr>
      <t>Coverage indicator</t>
    </r>
    <r>
      <rPr>
        <sz val="11"/>
        <rFont val="Calibri"/>
        <family val="2"/>
        <scheme val="minor"/>
      </rPr>
      <t>: 
Proportion of suspected malaria cases that receive a parasitological test (microsocpy and/or RDTs).</t>
    </r>
  </si>
  <si>
    <r>
      <rPr>
        <u/>
        <sz val="11"/>
        <rFont val="Calibri"/>
        <family val="2"/>
        <scheme val="minor"/>
      </rPr>
      <t>Coverage indicator</t>
    </r>
    <r>
      <rPr>
        <sz val="11"/>
        <rFont val="Calibri"/>
        <family val="2"/>
        <scheme val="minor"/>
      </rPr>
      <t>: 
Proportion of estimated malaria cases (presumed and confirmed) that receive first line anti malarial treatment.</t>
    </r>
  </si>
  <si>
    <r>
      <rPr>
        <u/>
        <sz val="11"/>
        <rFont val="Calibri"/>
        <family val="2"/>
        <scheme val="minor"/>
      </rPr>
      <t>Coverage indicator</t>
    </r>
    <r>
      <rPr>
        <sz val="11"/>
        <rFont val="Calibri"/>
        <family val="2"/>
        <scheme val="minor"/>
      </rPr>
      <t xml:space="preserve">: 
Proportion of population at risk potentially covered by long-lasting insecticidal nets distributed. </t>
    </r>
  </si>
  <si>
    <r>
      <rPr>
        <u/>
        <sz val="11"/>
        <rFont val="Calibri"/>
        <family val="2"/>
        <scheme val="minor"/>
      </rPr>
      <t>Estimated population in need/at risk</t>
    </r>
    <r>
      <rPr>
        <sz val="11"/>
        <rFont val="Calibri"/>
        <family val="2"/>
        <scheme val="minor"/>
      </rPr>
      <t xml:space="preserve">:
Refers to the number of the estimated MDR TB cases among all new and retreatment cases. </t>
    </r>
  </si>
  <si>
    <r>
      <rPr>
        <u/>
        <sz val="11"/>
        <rFont val="Calibri"/>
        <family val="2"/>
        <scheme val="minor"/>
      </rPr>
      <t>Coverage indicator</t>
    </r>
    <r>
      <rPr>
        <sz val="11"/>
        <rFont val="Calibri"/>
        <family val="2"/>
        <scheme val="minor"/>
      </rPr>
      <t>: 
Number of bacteriologically confirmed drug resistant TB cases (RR-TB and/or MDR-TB) notified to the national TB program.</t>
    </r>
  </si>
  <si>
    <r>
      <rPr>
        <u/>
        <sz val="11"/>
        <rFont val="Calibri"/>
        <family val="2"/>
        <scheme val="minor"/>
      </rPr>
      <t>Coverage indicator</t>
    </r>
    <r>
      <rPr>
        <sz val="11"/>
        <rFont val="Calibri"/>
        <family val="2"/>
        <scheme val="minor"/>
      </rPr>
      <t xml:space="preserve">: 
Number of cases with drug resistant TB (RR-TB and/or MDR-TB) that began second-line treatment </t>
    </r>
  </si>
  <si>
    <r>
      <rPr>
        <u/>
        <sz val="11"/>
        <color theme="1"/>
        <rFont val="Calibri"/>
        <family val="2"/>
        <scheme val="minor"/>
      </rPr>
      <t>Country target</t>
    </r>
    <r>
      <rPr>
        <sz val="11"/>
        <color theme="1"/>
        <rFont val="Calibri"/>
        <family val="2"/>
        <scheme val="minor"/>
      </rPr>
      <t>:
1) Refers to NSP or any other latest agreed country target
2) "#" refers to the cases with drug resistant TB (RR-TB and/or MDR-TB) to be enrolled on second-line treatment 
3) "%" refers to the RR-TB and/or MDR-TB cases to be enrolled on second-line treatment among the estimated MDR-TB cases in need of treatment</t>
    </r>
  </si>
  <si>
    <r>
      <rPr>
        <u/>
        <sz val="11"/>
        <rFont val="Calibri"/>
        <family val="2"/>
        <scheme val="minor"/>
      </rPr>
      <t>Comments/Assumptions</t>
    </r>
    <r>
      <rPr>
        <sz val="11"/>
        <rFont val="Calibri"/>
        <family val="2"/>
        <scheme val="minor"/>
      </rPr>
      <t>:
1) Specify the target area.
2) Specify who are the other sources of funding.
3) Along with the country targets, in the comments column specify the current and targeted treatment success rate for all bacteriologically confirmed drug resistant TB cases (RR-TB and/or MDR-TB) over each of the three years.</t>
    </r>
  </si>
  <si>
    <r>
      <rPr>
        <u/>
        <sz val="11"/>
        <rFont val="Calibri"/>
        <family val="2"/>
        <scheme val="minor"/>
      </rPr>
      <t>Estimated population in need/ at risk</t>
    </r>
    <r>
      <rPr>
        <sz val="11"/>
        <rFont val="Calibri"/>
        <family val="2"/>
        <scheme val="minor"/>
      </rPr>
      <t xml:space="preserve">:
Refers to  all adults and children enrolled in HIV care. </t>
    </r>
  </si>
  <si>
    <r>
      <rPr>
        <u/>
        <sz val="11"/>
        <rFont val="Calibri"/>
        <family val="2"/>
        <scheme val="minor"/>
      </rPr>
      <t>Coverage indicator</t>
    </r>
    <r>
      <rPr>
        <sz val="11"/>
        <rFont val="Calibri"/>
        <family val="2"/>
        <scheme val="minor"/>
      </rPr>
      <t>:
Percentage of HIV-positive TB patients who were screened for TB in HIV care or treatment settings.</t>
    </r>
  </si>
  <si>
    <r>
      <rPr>
        <u/>
        <sz val="11"/>
        <rFont val="Calibri"/>
        <family val="2"/>
        <scheme val="minor"/>
      </rPr>
      <t>Country target</t>
    </r>
    <r>
      <rPr>
        <sz val="11"/>
        <rFont val="Calibri"/>
        <family val="2"/>
        <scheme val="minor"/>
      </rPr>
      <t>:
1)  Refers to NSP or any other latest agreed country target.
2) "#" refers to the number of adults and children enrolled in HIV care who had TB status assessed and recorded. 
3) "%" refers to the percentage of adults and children enrolled in HIV care who had TB status assessed and recorded among all adults and children enrolled in HIV care.</t>
    </r>
  </si>
  <si>
    <r>
      <rPr>
        <u/>
        <sz val="11"/>
        <color theme="1"/>
        <rFont val="Calibri"/>
        <family val="2"/>
        <scheme val="minor"/>
      </rPr>
      <t>Comments/Assumptions</t>
    </r>
    <r>
      <rPr>
        <sz val="11"/>
        <color theme="1"/>
        <rFont val="Calibri"/>
        <family val="2"/>
        <scheme val="minor"/>
      </rPr>
      <t>:
1) Specify the target area.
2) Specify who are the other sources of funding.</t>
    </r>
  </si>
  <si>
    <r>
      <rPr>
        <u/>
        <sz val="11"/>
        <rFont val="Calibri"/>
        <family val="2"/>
        <scheme val="minor"/>
      </rPr>
      <t>Coverage indicator</t>
    </r>
    <r>
      <rPr>
        <sz val="11"/>
        <rFont val="Calibri"/>
        <family val="2"/>
        <scheme val="minor"/>
      </rPr>
      <t xml:space="preserve">: 
Percentage of TB patients registered during the reporting period who had an HIV test result recorded in the TB register. </t>
    </r>
  </si>
  <si>
    <r>
      <rPr>
        <u/>
        <sz val="11"/>
        <rFont val="Calibri"/>
        <family val="2"/>
        <scheme val="minor"/>
      </rPr>
      <t>Estimated population in need/ at risk</t>
    </r>
    <r>
      <rPr>
        <sz val="11"/>
        <rFont val="Calibri"/>
        <family val="2"/>
        <scheme val="minor"/>
      </rPr>
      <t xml:space="preserve">:
Refers to  the total number of TB patients registered. </t>
    </r>
  </si>
  <si>
    <r>
      <rPr>
        <u/>
        <sz val="11"/>
        <rFont val="Calibri"/>
        <family val="2"/>
        <scheme val="minor"/>
      </rPr>
      <t>Country target</t>
    </r>
    <r>
      <rPr>
        <sz val="11"/>
        <rFont val="Calibri"/>
        <family val="2"/>
        <scheme val="minor"/>
      </rPr>
      <t>:
1)  Refers to NSP or any other latest agreed country target.
2) "#" refers to the number of TB patients registered who had an HIV test result recorded in the TB register.  
3) "%" refers to the percentage of TB patients who had an HIV test result recorded in the TB register among the total number of TB patients registered.</t>
    </r>
  </si>
  <si>
    <r>
      <rPr>
        <u/>
        <sz val="11"/>
        <rFont val="Calibri"/>
        <family val="2"/>
        <scheme val="minor"/>
      </rPr>
      <t>Coverage indicator</t>
    </r>
    <r>
      <rPr>
        <sz val="11"/>
        <rFont val="Calibri"/>
        <family val="2"/>
        <scheme val="minor"/>
      </rPr>
      <t>: Percentage of HIV-positive registered TB patients given anti-retroviral therapy during TB treatment.</t>
    </r>
  </si>
  <si>
    <r>
      <rPr>
        <u/>
        <sz val="11"/>
        <rFont val="Calibri"/>
        <family val="2"/>
        <scheme val="minor"/>
      </rPr>
      <t>Estimated population in need/ at risk</t>
    </r>
    <r>
      <rPr>
        <sz val="11"/>
        <rFont val="Calibri"/>
        <family val="2"/>
        <scheme val="minor"/>
      </rPr>
      <t xml:space="preserve">:
Refers to  total number of HIV-positive TB patients expected to be registered during the reporting period. </t>
    </r>
  </si>
  <si>
    <r>
      <rPr>
        <u/>
        <sz val="11"/>
        <rFont val="Calibri"/>
        <family val="2"/>
        <scheme val="minor"/>
      </rPr>
      <t>Country target</t>
    </r>
    <r>
      <rPr>
        <sz val="11"/>
        <rFont val="Calibri"/>
        <family val="2"/>
        <scheme val="minor"/>
      </rPr>
      <t xml:space="preserve">:
1)  Refers to NSP or any other latest agreed country target.
2) "#" refers to the number of HIV-positive TB patients, who receive ART.
3) "%" refers to the percentage of all HIV-positive TB patients who receive ART among the total HIV-positive TB patients registered. </t>
    </r>
  </si>
  <si>
    <r>
      <rPr>
        <b/>
        <sz val="11"/>
        <rFont val="Calibri"/>
        <family val="2"/>
        <scheme val="minor"/>
      </rPr>
      <t>G.</t>
    </r>
    <r>
      <rPr>
        <sz val="11"/>
        <rFont val="Calibri"/>
        <family val="2"/>
        <scheme val="minor"/>
      </rPr>
      <t xml:space="preserve"> Coverage from indicative, existing Global Fund and other resources: F+(C+D)</t>
    </r>
  </si>
  <si>
    <t>References: Include any available resources for planning and budgeting.</t>
  </si>
  <si>
    <r>
      <rPr>
        <u/>
        <sz val="11"/>
        <rFont val="Calibri"/>
        <family val="2"/>
        <scheme val="minor"/>
      </rPr>
      <t>Coverage indicator</t>
    </r>
    <r>
      <rPr>
        <sz val="11"/>
        <rFont val="Calibri"/>
        <family val="2"/>
        <scheme val="minor"/>
      </rPr>
      <t>: 
Percentage of adults and children currently receiving antiretroviral therapy among all adults and children living with HIV.</t>
    </r>
  </si>
  <si>
    <r>
      <rPr>
        <u/>
        <sz val="11"/>
        <rFont val="Calibri"/>
        <family val="2"/>
        <scheme val="minor"/>
      </rPr>
      <t>Estimated population in need/at risk</t>
    </r>
    <r>
      <rPr>
        <sz val="11"/>
        <rFont val="Calibri"/>
        <family val="2"/>
        <scheme val="minor"/>
      </rPr>
      <t xml:space="preserve">:
This refers to all adults and children living with HIV (based on </t>
    </r>
    <r>
      <rPr>
        <b/>
        <sz val="11"/>
        <rFont val="Calibri"/>
        <family val="2"/>
        <scheme val="minor"/>
      </rPr>
      <t>GARPR definition</t>
    </r>
    <r>
      <rPr>
        <sz val="11"/>
        <rFont val="Calibri"/>
        <family val="2"/>
        <scheme val="minor"/>
      </rPr>
      <t xml:space="preserve"> for 2014 reporting).</t>
    </r>
  </si>
  <si>
    <r>
      <rPr>
        <u/>
        <sz val="11"/>
        <color theme="1"/>
        <rFont val="Calibri"/>
        <family val="2"/>
        <scheme val="minor"/>
      </rPr>
      <t>Comments/Assumptions</t>
    </r>
    <r>
      <rPr>
        <sz val="11"/>
        <color theme="1"/>
        <rFont val="Calibri"/>
        <family val="2"/>
        <scheme val="minor"/>
      </rPr>
      <t>:
1) Specify the target area in case of sub-national coverage.
2) Specify who are the other sources of funding.
3)</t>
    </r>
    <r>
      <rPr>
        <sz val="11"/>
        <rFont val="Calibri"/>
        <family val="2"/>
        <scheme val="minor"/>
      </rPr>
      <t xml:space="preserve"> Provide the number eligible for ART under your national ART criteria guidelines and the current coverage based on these guidelines.  Please provide this for each disaggregation category as available (for example, for children and adults).</t>
    </r>
  </si>
  <si>
    <r>
      <rPr>
        <u/>
        <sz val="11"/>
        <rFont val="Calibri"/>
        <family val="2"/>
        <scheme val="minor"/>
      </rPr>
      <t>Coverage indicator</t>
    </r>
    <r>
      <rPr>
        <sz val="11"/>
        <rFont val="Calibri"/>
        <family val="2"/>
        <scheme val="minor"/>
      </rPr>
      <t>: 
Percentage of HIV-positive pregnant women who receive antiretrovirals to reduce the risk of mother-to-child transmission.</t>
    </r>
  </si>
  <si>
    <r>
      <rPr>
        <u/>
        <sz val="11"/>
        <rFont val="Calibri"/>
        <family val="2"/>
        <scheme val="minor"/>
      </rPr>
      <t>Estimated population in need/at risk</t>
    </r>
    <r>
      <rPr>
        <sz val="11"/>
        <rFont val="Calibri"/>
        <family val="2"/>
        <scheme val="minor"/>
      </rPr>
      <t>:
It refers to the estimated number of HIV-positive pregnant women.</t>
    </r>
  </si>
  <si>
    <r>
      <rPr>
        <u/>
        <sz val="11"/>
        <rFont val="Calibri"/>
        <family val="2"/>
        <scheme val="minor"/>
      </rPr>
      <t>Country target</t>
    </r>
    <r>
      <rPr>
        <sz val="11"/>
        <rFont val="Calibri"/>
        <family val="2"/>
        <scheme val="minor"/>
      </rPr>
      <t>:
1) Refers to NSP or any other latest agreed country target.
2) "#" refers to the number of HIV-positive pregnant women who are expected to receive antiretroviral drugs to reduce the risk of mother-to-child transmission during pregnancy and delivery.
3) "%" refers to the percentage of HIV-positive pregnant women who receive antiretrovirals to reduce the risk of mother-to-child transmission among the total estimated HIV-positive pergnant women. Please note that under new WHO treatment guidelines all pregnant and breast feeding women are eligible for ART.</t>
    </r>
  </si>
  <si>
    <r>
      <rPr>
        <u/>
        <sz val="11"/>
        <rFont val="Calibri"/>
        <family val="2"/>
        <scheme val="minor"/>
      </rPr>
      <t>Coverage indicator</t>
    </r>
    <r>
      <rPr>
        <sz val="11"/>
        <rFont val="Calibri"/>
        <family val="2"/>
        <scheme val="minor"/>
      </rPr>
      <t>: 
Percentage of HIV-positive TB patients who were screened for TB in HIV care or treatment settings.</t>
    </r>
  </si>
  <si>
    <r>
      <rPr>
        <u/>
        <sz val="11"/>
        <rFont val="Calibri"/>
        <family val="2"/>
        <scheme val="minor"/>
      </rPr>
      <t>Country target</t>
    </r>
    <r>
      <rPr>
        <sz val="11"/>
        <rFont val="Calibri"/>
        <family val="2"/>
        <scheme val="minor"/>
      </rPr>
      <t>:
1)  Refers to NSP or any other latest agreed country target.
2) "#" refers to the number of adults and children enrolled in HIV care who had TB status assessed and recorded. 
3) "%" refers to adults and children enrolled in HIV care who had TB status assessed and recorded among all adults and children enrolled in HIV care.</t>
    </r>
  </si>
  <si>
    <r>
      <rPr>
        <u/>
        <sz val="11"/>
        <rFont val="Calibri"/>
        <family val="2"/>
        <scheme val="minor"/>
      </rPr>
      <t>Comments/Assumptions</t>
    </r>
    <r>
      <rPr>
        <sz val="11"/>
        <rFont val="Calibri"/>
        <family val="2"/>
        <scheme val="minor"/>
      </rPr>
      <t xml:space="preserve">:
1) Specify the target area.
2) Specify who are the other sources of funding.
3) Along with the country targets, in the comments column specify the current and targeted treatment success rate for all new TB cases over each of the three years. </t>
    </r>
  </si>
  <si>
    <r>
      <rPr>
        <u/>
        <sz val="11"/>
        <rFont val="Calibri"/>
        <family val="2"/>
        <scheme val="minor"/>
      </rPr>
      <t>Coverage indicator</t>
    </r>
    <r>
      <rPr>
        <sz val="11"/>
        <rFont val="Calibri"/>
        <family val="2"/>
        <scheme val="minor"/>
      </rPr>
      <t>: 
Percentage of TB patients</t>
    </r>
    <r>
      <rPr>
        <strike/>
        <sz val="11"/>
        <rFont val="Calibri"/>
        <family val="2"/>
        <scheme val="minor"/>
      </rPr>
      <t xml:space="preserve"> </t>
    </r>
    <r>
      <rPr>
        <sz val="11"/>
        <rFont val="Calibri"/>
        <family val="2"/>
        <scheme val="minor"/>
      </rPr>
      <t xml:space="preserve">who had an HIV test result recorded in the TB register. </t>
    </r>
  </si>
  <si>
    <r>
      <rPr>
        <u/>
        <sz val="11"/>
        <rFont val="Calibri"/>
        <family val="2"/>
        <scheme val="minor"/>
      </rPr>
      <t>Country target</t>
    </r>
    <r>
      <rPr>
        <sz val="11"/>
        <rFont val="Calibri"/>
        <family val="2"/>
        <scheme val="minor"/>
      </rPr>
      <t>:
1) Refers to NSP or any other latest agreed country target.
2) "#" refers to the total number of people to be on antiretroviral therapy.
3) "%" refers to the number of adults and children expected to be on antiretroviral therapy among all adults and children living with HIV.</t>
    </r>
  </si>
  <si>
    <r>
      <rPr>
        <u/>
        <sz val="11"/>
        <rFont val="Calibri"/>
        <family val="2"/>
        <scheme val="minor"/>
      </rPr>
      <t>Country target</t>
    </r>
    <r>
      <rPr>
        <sz val="11"/>
        <rFont val="Calibri"/>
        <family val="2"/>
        <scheme val="minor"/>
      </rPr>
      <t>:
1) Refers to NSP or any other latest agreed country target.
2) "#" refers to the bacteriologically confirmed drug resistant TB cases (RR-TB and/or MDR-TB) notified.
3) "%" refers to the percentage of RR-TB and/or MDR-TB cases notified as a proportion of the estimated MDR-TB cases among all new and retreatment cases.</t>
    </r>
  </si>
  <si>
    <r>
      <rPr>
        <u/>
        <sz val="11"/>
        <rFont val="Calibri"/>
        <family val="2"/>
        <scheme val="minor"/>
      </rPr>
      <t>Country target</t>
    </r>
    <r>
      <rPr>
        <sz val="11"/>
        <rFont val="Calibri"/>
        <family val="2"/>
        <scheme val="minor"/>
      </rPr>
      <t>:
1)  Refers to NSP or any other latest agreed country target.
2) "#" refers to the number of pregnant women expected to receive three or more doses of intermittent. preventive treatment and "%" refers to the women who receive three or more doses of IPTp during their ANC visits each year.</t>
    </r>
  </si>
  <si>
    <r>
      <rPr>
        <u/>
        <sz val="11"/>
        <rFont val="Calibri"/>
        <family val="2"/>
        <scheme val="minor"/>
      </rPr>
      <t>Country target</t>
    </r>
    <r>
      <rPr>
        <sz val="11"/>
        <rFont val="Calibri"/>
        <family val="2"/>
        <scheme val="minor"/>
      </rPr>
      <t>:
1)  Refers to NSP or any other latest agreed country target
2) "#" refers to the number of people reached by needle and syringe programmes</t>
    </r>
    <r>
      <rPr>
        <sz val="11"/>
        <color rgb="FFFF0000"/>
        <rFont val="Calibri"/>
        <family val="2"/>
        <scheme val="minor"/>
      </rPr>
      <t xml:space="preserve">
</t>
    </r>
    <r>
      <rPr>
        <sz val="11"/>
        <rFont val="Calibri"/>
        <family val="2"/>
        <scheme val="minor"/>
      </rPr>
      <t>3) "%" refers to the percentage of PWID reached by needle and syringe programmes among the estimated PWID</t>
    </r>
  </si>
  <si>
    <r>
      <rPr>
        <u/>
        <sz val="11"/>
        <rFont val="Calibri"/>
        <family val="2"/>
        <scheme val="minor"/>
      </rPr>
      <t>Country target</t>
    </r>
    <r>
      <rPr>
        <sz val="11"/>
        <rFont val="Calibri"/>
        <family val="2"/>
        <scheme val="minor"/>
      </rPr>
      <t>:
1)  Refers to NSP or any other latest agreed country target
2) "#" refers to the number of PWID expected to receive opiod substitution therapy
3) "%" refers to the percentage of PWID receiving opioid substitution therapy among the estimated PWID</t>
    </r>
  </si>
  <si>
    <r>
      <rPr>
        <u/>
        <sz val="11"/>
        <rFont val="Calibri"/>
        <family val="2"/>
        <scheme val="minor"/>
      </rPr>
      <t>Country target</t>
    </r>
    <r>
      <rPr>
        <sz val="11"/>
        <rFont val="Calibri"/>
        <family val="2"/>
        <scheme val="minor"/>
      </rPr>
      <t xml:space="preserve">:
1)  Refers to NSP or any other latest agreed country target
2) "#" refers to the number of Key Populations expected to be reached with single prevention intervention
3) "%" refers to the percentage of Key populations reached with single prevention intervention among the estimated number of Key Populations </t>
    </r>
  </si>
  <si>
    <r>
      <rPr>
        <u/>
        <sz val="11"/>
        <rFont val="Calibri"/>
        <family val="2"/>
        <scheme val="minor"/>
      </rPr>
      <t>Country target</t>
    </r>
    <r>
      <rPr>
        <sz val="11"/>
        <rFont val="Calibri"/>
        <family val="2"/>
        <scheme val="minor"/>
      </rPr>
      <t>:
1)  Refers to NSP or any other latest agreed country target
2) "#" refers to the number of Key Populations expected to be tested for HIV 
3) "%" refers to the percentage of Key Populations to be tested for HIV among the estimated number of key populations</t>
    </r>
  </si>
  <si>
    <r>
      <rPr>
        <u/>
        <sz val="11"/>
        <rFont val="Calibri"/>
        <family val="2"/>
        <scheme val="minor"/>
      </rPr>
      <t>Country target</t>
    </r>
    <r>
      <rPr>
        <sz val="11"/>
        <rFont val="Calibri"/>
        <family val="2"/>
        <scheme val="minor"/>
      </rPr>
      <t>:
1)  Refers to NSP or any other latest agreed country target
2) "#" refers to the number of Key Populations expected to be reached by a defined package of prevention services
3) "%" refers to the percentage of Key Populations reached by a defined package of prevention services among the estimated number Key Populations</t>
    </r>
  </si>
  <si>
    <r>
      <rPr>
        <u/>
        <sz val="11"/>
        <rFont val="Calibri"/>
        <family val="2"/>
        <scheme val="minor"/>
      </rPr>
      <t>Country target</t>
    </r>
    <r>
      <rPr>
        <sz val="11"/>
        <rFont val="Calibri"/>
        <family val="2"/>
        <scheme val="minor"/>
      </rPr>
      <t xml:space="preserve">:
1)  Refers to NSP or any other latest agreed country target
2) "#" refers to the number of HIV-positive TB patients, who receive ART
3) "%" refers to the proportion of all HIV-positive TB patients who receive ART among the total HIV-positive TB patients registered </t>
    </r>
  </si>
  <si>
    <t xml:space="preserve">Percentage of HIV-positive patients who were screened for TB in HIV care or treatment settings </t>
  </si>
  <si>
    <t>Modules and Related Indicators</t>
  </si>
  <si>
    <t xml:space="preserve">Will not be required if RBM tool is used. </t>
  </si>
  <si>
    <t>Year</t>
  </si>
  <si>
    <t>Total RDT requirements</t>
  </si>
  <si>
    <t>RDT--Quarterwise--NFM</t>
  </si>
  <si>
    <t>Oct-Dec</t>
  </si>
  <si>
    <t>Jan-Mar</t>
  </si>
  <si>
    <t>Apr-Jun</t>
  </si>
  <si>
    <t>Jul-Sep</t>
  </si>
  <si>
    <t>CHT/Others--13 districts</t>
  </si>
  <si>
    <t>Total population living in CHT districts (population projected to increase at the rate of 1.92% annually)</t>
  </si>
  <si>
    <t>LLIN</t>
  </si>
  <si>
    <t>People covered by LLIN distribution in malaria risk areas</t>
  </si>
  <si>
    <t>Module: Vector Control (LLIN)--Total from NFM</t>
  </si>
  <si>
    <t>Module: Case Management (Diagnosis: RDT)--Total from NFM</t>
  </si>
  <si>
    <t>Module: Case Management (Treatment: ACT)--Total from NFM</t>
  </si>
  <si>
    <t>Module: Case Management (Treatment: Inj. Artesunate)--Total from NFM</t>
  </si>
  <si>
    <t xml:space="preserve">Total cost for requirements </t>
  </si>
  <si>
    <t>Table 2:  Programmatic Gap [aligned with the RBM Partnership Gap Analysis tool and the worksheets in this Table 2].  A separate worksheet is used as certain components/working may not be applicable in the local setting.</t>
  </si>
  <si>
    <t>2015-16</t>
  </si>
  <si>
    <t>2016-17</t>
  </si>
  <si>
    <t>2017-18</t>
  </si>
  <si>
    <t>Number of ACT courses required (24 tabs)</t>
  </si>
  <si>
    <t>Number of ACT courses required (18 tabs)</t>
  </si>
  <si>
    <t>Number of ACT courses required (12 tabs)</t>
  </si>
  <si>
    <t>Number of ACT courses required (6 tabs)</t>
  </si>
  <si>
    <t xml:space="preserve">Number of fever cases tested </t>
  </si>
  <si>
    <t>Total population in 13 districts</t>
  </si>
  <si>
    <t>5% ABER</t>
  </si>
  <si>
    <t>Write about other antimalarials from GoB (PQ, others, rectal artesunate)</t>
  </si>
  <si>
    <t>Total requirements with 25% buffer - 24 tabs</t>
  </si>
  <si>
    <t>Total population living in Cox's Bazar  district (population projected to increase at the rate of 2.55% annually)</t>
  </si>
  <si>
    <t>Total population living in rest 09 endemic districts (population projected to increase at the rate of 1.57% annually)</t>
  </si>
  <si>
    <t xml:space="preserve">@5% Annual Blood Examination Rate (ABER) </t>
  </si>
  <si>
    <t>25% reserve (buffer stock of RDT</t>
  </si>
  <si>
    <t>Baseline in Performance framework will be NA as RDT was estimated based on cases</t>
  </si>
  <si>
    <t xml:space="preserve">10% each for Health Facilities, Health Workers, 5% for anticipated wastage) </t>
  </si>
  <si>
    <t>RDT requirements (for areas not having easy access to microscopy-50%) to achieve 5% ABER in 13 districts (number of fever cases to be tested with RDT)</t>
  </si>
  <si>
    <t>2018-19</t>
  </si>
  <si>
    <t>2013-14</t>
  </si>
  <si>
    <t>2014-15</t>
  </si>
  <si>
    <t>Total population</t>
  </si>
  <si>
    <t xml:space="preserve">Target (%) coverage existing </t>
  </si>
  <si>
    <t>Target (%) coverage targeted</t>
  </si>
  <si>
    <t>Total LLINs required @ 1 LLIN/1.8 population</t>
  </si>
  <si>
    <t>Effective LLINs</t>
  </si>
  <si>
    <t>Total no. of additional LLINs required to reach coverage</t>
  </si>
  <si>
    <t>No. of LLINs distributed</t>
  </si>
  <si>
    <t>Existing Coverage (%)</t>
  </si>
  <si>
    <t>LLIN requirment calculation for other 9 districts</t>
  </si>
  <si>
    <t>Population in 9 district @1.57%</t>
  </si>
  <si>
    <t>Number of Pf cases  as per epidemiological data - expected to decline from the baseine (2013) to 80% by 2017-18.</t>
  </si>
  <si>
    <t>Total requirements with 25% buffer - 18 tabs</t>
  </si>
  <si>
    <t>Total requirements with 25% buffer - 12 tabs</t>
  </si>
  <si>
    <t>Total requirements with 25% buffer - 6 tabs</t>
  </si>
  <si>
    <t>Total requirements for additional service providers (Armed forces, BGB, and selected private providers like medicine sellers/shopkeepers/practitioners/tea garden, MNCHI) with 5% buffer - 18 tabs</t>
  </si>
  <si>
    <t>Total requirements for additional service providers (Armed forces, BGB, and selected private providers like medicine sellers/shopkeepers/practitioners/tea garden, MNCHI) with 5% buffer - 24 tabs</t>
  </si>
  <si>
    <t>Total requirements for additional service providers (Armed forces, BGB, and selected private providers like medicine sellers/shopkeepers/practitioners/tea garden, MNCHI) with 5% buffer - 12 tabs</t>
  </si>
  <si>
    <t>Total requirements for additional service providers (Armed forces, BGB, and selected private providers like medicine sellers/shopkeepers/practitioners/tea garden, MNCHI) with 5% buffer - 6 tabs</t>
  </si>
  <si>
    <t>Total cost for requirements - 24 tabs</t>
  </si>
  <si>
    <t>Total cost for requirements - 18 tabs</t>
  </si>
  <si>
    <t>Total cost for requirements - 12 tabs</t>
  </si>
  <si>
    <t>Total cost for requirements - 6 tabs</t>
  </si>
  <si>
    <t>Total requirements - 24 tabs</t>
  </si>
  <si>
    <t>Total requirements - 18 tabs</t>
  </si>
  <si>
    <t>Total requirements - 12 tabs</t>
  </si>
  <si>
    <t>Total requirements - 6 tabs</t>
  </si>
  <si>
    <t>Total cost @ USD including …% handling charges</t>
  </si>
  <si>
    <t>ACT use for Pf cases--Quarterwise--NFM</t>
  </si>
  <si>
    <t>Number of Pf cases that may turn into severity in (5%) [baseline: 1,155 cases of SM]</t>
  </si>
  <si>
    <t>Number of injectable Artemisinin derivative (inj. Artesunate) - 10 ampoules</t>
  </si>
  <si>
    <t>Total requirements with 25% buffer including emergencies</t>
  </si>
  <si>
    <t>Total requirements - injectable Artemisinin derivative (inj. Artesunate)</t>
  </si>
  <si>
    <t>ACT use for SM cases--Quarterwise--NFM</t>
  </si>
  <si>
    <t>LLIN requirment calculation for 03 CHT &amp; Cox's Bazar districts</t>
  </si>
  <si>
    <t>2017 (Jul-Dec)</t>
  </si>
  <si>
    <t>2018 (Jan-Jun)</t>
  </si>
  <si>
    <t>Total Requirement</t>
  </si>
  <si>
    <t>Population in CHT @1.92%</t>
  </si>
  <si>
    <t>Population in Cox'sbazar @2.55</t>
  </si>
  <si>
    <t>No. of LLINs expired</t>
  </si>
  <si>
    <t>2014-2015</t>
  </si>
</sst>
</file>

<file path=xl/styles.xml><?xml version="1.0" encoding="utf-8"?>
<styleSheet xmlns="http://schemas.openxmlformats.org/spreadsheetml/2006/main">
  <numFmts count="4">
    <numFmt numFmtId="43" formatCode="_(* #,##0.00_);_(* \(#,##0.00\);_(* &quot;-&quot;??_);_(@_)"/>
    <numFmt numFmtId="164" formatCode="_(* #,##0_);_(* \(#,##0\);_(* &quot;-&quot;??_);_(@_)"/>
    <numFmt numFmtId="165" formatCode="_-* #,##0_-;\-* #,##0_-;_-* &quot;-&quot;??_-;_-@_-"/>
    <numFmt numFmtId="166" formatCode="0.0%"/>
  </numFmts>
  <fonts count="27">
    <font>
      <sz val="11"/>
      <color theme="1"/>
      <name val="Calibri"/>
      <family val="2"/>
      <scheme val="minor"/>
    </font>
    <font>
      <b/>
      <sz val="12"/>
      <color theme="1"/>
      <name val="Calibri"/>
      <family val="2"/>
      <scheme val="minor"/>
    </font>
    <font>
      <i/>
      <sz val="10"/>
      <color theme="1"/>
      <name val="Calibri"/>
      <family val="2"/>
      <scheme val="minor"/>
    </font>
    <font>
      <b/>
      <sz val="11"/>
      <color theme="1"/>
      <name val="Calibri"/>
      <family val="2"/>
      <scheme val="minor"/>
    </font>
    <font>
      <b/>
      <sz val="14"/>
      <color theme="1"/>
      <name val="Calibri"/>
      <family val="2"/>
      <scheme val="minor"/>
    </font>
    <font>
      <sz val="11"/>
      <color rgb="FF0000FF"/>
      <name val="Calibri"/>
      <family val="2"/>
      <scheme val="minor"/>
    </font>
    <font>
      <b/>
      <sz val="11"/>
      <color rgb="FF0000FF"/>
      <name val="Calibri"/>
      <family val="2"/>
      <scheme val="minor"/>
    </font>
    <font>
      <sz val="11"/>
      <color rgb="FFFF0000"/>
      <name val="Calibri"/>
      <family val="2"/>
      <scheme val="minor"/>
    </font>
    <font>
      <b/>
      <sz val="11"/>
      <name val="Calibri"/>
      <family val="2"/>
      <scheme val="minor"/>
    </font>
    <font>
      <sz val="11"/>
      <name val="Calibri"/>
      <family val="2"/>
      <scheme val="minor"/>
    </font>
    <font>
      <u/>
      <sz val="11"/>
      <name val="Calibri"/>
      <family val="2"/>
      <scheme val="minor"/>
    </font>
    <font>
      <u/>
      <sz val="11"/>
      <color theme="1"/>
      <name val="Calibri"/>
      <family val="2"/>
      <scheme val="minor"/>
    </font>
    <font>
      <sz val="9"/>
      <color indexed="81"/>
      <name val="Tahoma"/>
      <family val="2"/>
    </font>
    <font>
      <sz val="11"/>
      <color indexed="8"/>
      <name val="Calibri"/>
      <family val="2"/>
    </font>
    <font>
      <i/>
      <sz val="11"/>
      <color theme="1"/>
      <name val="Calibri"/>
      <family val="2"/>
      <scheme val="minor"/>
    </font>
    <font>
      <i/>
      <sz val="11"/>
      <color rgb="FFFF0000"/>
      <name val="Georgia"/>
      <family val="1"/>
    </font>
    <font>
      <b/>
      <u/>
      <sz val="11"/>
      <name val="Calibri"/>
      <family val="2"/>
      <scheme val="minor"/>
    </font>
    <font>
      <strike/>
      <sz val="11"/>
      <name val="Calibri"/>
      <family val="2"/>
      <scheme val="minor"/>
    </font>
    <font>
      <b/>
      <u/>
      <sz val="11"/>
      <color theme="1"/>
      <name val="Calibri"/>
      <family val="2"/>
      <scheme val="minor"/>
    </font>
    <font>
      <sz val="11"/>
      <color theme="1"/>
      <name val="Calibri"/>
      <family val="2"/>
      <scheme val="minor"/>
    </font>
    <font>
      <b/>
      <u/>
      <sz val="9"/>
      <name val="Arial"/>
      <family val="2"/>
    </font>
    <font>
      <sz val="9"/>
      <name val="Arial"/>
      <family val="2"/>
    </font>
    <font>
      <b/>
      <sz val="9"/>
      <color theme="1"/>
      <name val="Arial"/>
      <family val="2"/>
    </font>
    <font>
      <sz val="9"/>
      <color theme="1"/>
      <name val="Arial"/>
      <family val="2"/>
    </font>
    <font>
      <b/>
      <sz val="9"/>
      <name val="Arial"/>
      <family val="2"/>
    </font>
    <font>
      <b/>
      <u/>
      <sz val="9"/>
      <color theme="1"/>
      <name val="Arial"/>
      <family val="2"/>
    </font>
    <font>
      <b/>
      <sz val="9"/>
      <color indexed="81"/>
      <name val="Tahoma"/>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gray125">
        <bgColor auto="1"/>
      </patternFill>
    </fill>
    <fill>
      <patternFill patternType="solid">
        <fgColor auto="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6"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s>
  <cellStyleXfs count="4">
    <xf numFmtId="0" fontId="0" fillId="0" borderId="0"/>
    <xf numFmtId="43" fontId="13"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cellStyleXfs>
  <cellXfs count="269">
    <xf numFmtId="0" fontId="0" fillId="0" borderId="0" xfId="0"/>
    <xf numFmtId="0" fontId="0" fillId="0" borderId="0" xfId="0" applyAlignment="1">
      <alignment vertical="center"/>
    </xf>
    <xf numFmtId="0" fontId="0" fillId="0" borderId="1" xfId="0" applyBorder="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vertical="center"/>
    </xf>
    <xf numFmtId="0" fontId="0" fillId="0" borderId="1" xfId="0" applyBorder="1" applyAlignment="1">
      <alignment horizontal="center" vertical="center" wrapText="1"/>
    </xf>
    <xf numFmtId="0" fontId="0" fillId="0" borderId="1" xfId="0" applyFill="1" applyBorder="1" applyAlignment="1">
      <alignment vertical="center"/>
    </xf>
    <xf numFmtId="9" fontId="0" fillId="0" borderId="1" xfId="0" applyNumberFormat="1" applyBorder="1" applyAlignment="1">
      <alignment vertical="center"/>
    </xf>
    <xf numFmtId="0" fontId="0" fillId="0" borderId="1" xfId="0" applyFont="1" applyBorder="1" applyAlignment="1">
      <alignment horizontal="center" vertical="center" wrapText="1"/>
    </xf>
    <xf numFmtId="9" fontId="0" fillId="0" borderId="1" xfId="0" applyNumberFormat="1" applyBorder="1" applyAlignment="1">
      <alignment horizontal="center" vertical="center"/>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0" borderId="2" xfId="0" applyBorder="1" applyAlignment="1">
      <alignment vertical="center" wrapText="1"/>
    </xf>
    <xf numFmtId="0" fontId="0" fillId="0" borderId="1" xfId="0" applyNumberFormat="1" applyBorder="1" applyAlignment="1">
      <alignment vertical="center"/>
    </xf>
    <xf numFmtId="0" fontId="7" fillId="0" borderId="0" xfId="0" applyFont="1" applyFill="1" applyAlignment="1">
      <alignment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3" fillId="2" borderId="1" xfId="0" applyFont="1" applyFill="1" applyBorder="1" applyAlignment="1">
      <alignment horizontal="center" vertical="center"/>
    </xf>
    <xf numFmtId="0" fontId="0" fillId="0" borderId="0" xfId="0" applyAlignment="1">
      <alignment wrapText="1"/>
    </xf>
    <xf numFmtId="0" fontId="3" fillId="4" borderId="1" xfId="0" applyFont="1" applyFill="1" applyBorder="1" applyAlignment="1">
      <alignment horizontal="center" vertical="center"/>
    </xf>
    <xf numFmtId="0" fontId="3" fillId="0" borderId="0" xfId="0" applyFont="1" applyAlignment="1">
      <alignment vertical="center"/>
    </xf>
    <xf numFmtId="0" fontId="0" fillId="0" borderId="1" xfId="0" applyBorder="1" applyAlignment="1">
      <alignment vertical="center" wrapText="1"/>
    </xf>
    <xf numFmtId="0" fontId="0" fillId="0" borderId="5" xfId="0" applyBorder="1" applyAlignment="1">
      <alignment horizontal="left" vertical="center"/>
    </xf>
    <xf numFmtId="0" fontId="0" fillId="0" borderId="0" xfId="0" applyBorder="1" applyAlignment="1">
      <alignment vertical="center"/>
    </xf>
    <xf numFmtId="0" fontId="0" fillId="0" borderId="0" xfId="0" applyAlignment="1">
      <alignment vertical="center" wrapText="1"/>
    </xf>
    <xf numFmtId="0" fontId="9" fillId="0" borderId="6" xfId="0" applyFont="1" applyBorder="1" applyAlignment="1">
      <alignment horizontal="left" vertical="center" wrapText="1"/>
    </xf>
    <xf numFmtId="0" fontId="7" fillId="0" borderId="1" xfId="0" applyFont="1" applyBorder="1" applyAlignment="1">
      <alignment vertical="center" wrapText="1"/>
    </xf>
    <xf numFmtId="3" fontId="0" fillId="0" borderId="1" xfId="0" applyNumberFormat="1" applyBorder="1" applyAlignment="1">
      <alignment vertical="center"/>
    </xf>
    <xf numFmtId="3" fontId="0" fillId="0" borderId="1" xfId="0" applyNumberFormat="1" applyFill="1" applyBorder="1" applyAlignment="1">
      <alignment vertical="center"/>
    </xf>
    <xf numFmtId="0" fontId="0" fillId="5" borderId="1" xfId="0" applyFill="1" applyBorder="1" applyAlignment="1">
      <alignment vertical="center"/>
    </xf>
    <xf numFmtId="0" fontId="0" fillId="0" borderId="6" xfId="0" applyBorder="1" applyAlignment="1">
      <alignment horizontal="left" vertical="center" wrapText="1"/>
    </xf>
    <xf numFmtId="1" fontId="0" fillId="0" borderId="1" xfId="0" applyNumberFormat="1" applyBorder="1" applyAlignment="1">
      <alignment horizontal="center" vertical="center"/>
    </xf>
    <xf numFmtId="0" fontId="0" fillId="6" borderId="1" xfId="0" applyFill="1" applyBorder="1" applyAlignment="1">
      <alignment vertical="center"/>
    </xf>
    <xf numFmtId="0" fontId="14" fillId="7" borderId="6" xfId="0" applyFont="1" applyFill="1" applyBorder="1" applyAlignment="1">
      <alignment vertical="center" wrapText="1"/>
    </xf>
    <xf numFmtId="0" fontId="14" fillId="7" borderId="1" xfId="0" applyFont="1" applyFill="1" applyBorder="1" applyAlignment="1">
      <alignment horizontal="center"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7" borderId="1" xfId="0" applyFont="1" applyFill="1" applyBorder="1" applyAlignment="1">
      <alignment horizontal="center" vertical="center" wrapText="1"/>
    </xf>
    <xf numFmtId="0" fontId="0" fillId="2" borderId="2" xfId="0" applyFill="1" applyBorder="1" applyAlignment="1">
      <alignment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4" fillId="0" borderId="6" xfId="0" applyFont="1" applyFill="1" applyBorder="1" applyAlignment="1">
      <alignment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0" borderId="0" xfId="0" applyFont="1"/>
    <xf numFmtId="0" fontId="9" fillId="0" borderId="1" xfId="0" applyFont="1" applyBorder="1" applyAlignment="1">
      <alignment vertical="center" wrapText="1"/>
    </xf>
    <xf numFmtId="0" fontId="22" fillId="0" borderId="11" xfId="0" applyFont="1" applyBorder="1" applyAlignment="1">
      <alignment vertical="top" wrapText="1"/>
    </xf>
    <xf numFmtId="0" fontId="23" fillId="0" borderId="12" xfId="0" applyFont="1" applyBorder="1" applyAlignment="1">
      <alignment vertical="top" wrapText="1"/>
    </xf>
    <xf numFmtId="0" fontId="21" fillId="0" borderId="1" xfId="0" applyFont="1" applyBorder="1" applyAlignment="1">
      <alignment vertical="top" wrapText="1"/>
    </xf>
    <xf numFmtId="0" fontId="21" fillId="0" borderId="0" xfId="0" applyFont="1" applyAlignment="1">
      <alignment vertical="top" wrapText="1"/>
    </xf>
    <xf numFmtId="0" fontId="23" fillId="0" borderId="0" xfId="0" applyFont="1" applyBorder="1" applyAlignment="1">
      <alignment vertical="top" wrapText="1"/>
    </xf>
    <xf numFmtId="164" fontId="23" fillId="0" borderId="0" xfId="2" applyNumberFormat="1" applyFont="1" applyBorder="1" applyAlignment="1">
      <alignment vertical="top" wrapText="1"/>
    </xf>
    <xf numFmtId="0" fontId="21" fillId="7" borderId="0" xfId="0" applyFont="1" applyFill="1" applyAlignment="1">
      <alignment vertical="top" wrapText="1"/>
    </xf>
    <xf numFmtId="0" fontId="24" fillId="0" borderId="0" xfId="0" applyFont="1" applyAlignment="1">
      <alignment vertical="top" wrapText="1"/>
    </xf>
    <xf numFmtId="0" fontId="23" fillId="0" borderId="11" xfId="0" applyFont="1" applyBorder="1" applyAlignment="1">
      <alignment vertical="top" wrapText="1"/>
    </xf>
    <xf numFmtId="164" fontId="23" fillId="0" borderId="11" xfId="2" applyNumberFormat="1" applyFont="1" applyBorder="1" applyAlignment="1">
      <alignment vertical="top" wrapText="1"/>
    </xf>
    <xf numFmtId="164" fontId="23" fillId="0" borderId="11" xfId="0" applyNumberFormat="1" applyFont="1" applyBorder="1" applyAlignment="1">
      <alignment vertical="top" wrapText="1"/>
    </xf>
    <xf numFmtId="164" fontId="23" fillId="7" borderId="11" xfId="0" applyNumberFormat="1" applyFont="1" applyFill="1" applyBorder="1" applyAlignment="1">
      <alignment vertical="top" wrapText="1"/>
    </xf>
    <xf numFmtId="164" fontId="22" fillId="7" borderId="11" xfId="0" applyNumberFormat="1" applyFont="1" applyFill="1" applyBorder="1" applyAlignment="1">
      <alignment vertical="top" wrapText="1"/>
    </xf>
    <xf numFmtId="164" fontId="21" fillId="0" borderId="1" xfId="2" applyNumberFormat="1" applyFont="1" applyBorder="1" applyAlignment="1">
      <alignment horizontal="center" vertical="top" wrapText="1"/>
    </xf>
    <xf numFmtId="0" fontId="21" fillId="0" borderId="0" xfId="0" applyFont="1" applyBorder="1" applyAlignment="1">
      <alignment vertical="top" wrapText="1"/>
    </xf>
    <xf numFmtId="0" fontId="0" fillId="2" borderId="1" xfId="0" applyFill="1" applyBorder="1" applyAlignment="1">
      <alignment horizontal="left" vertical="center" wrapText="1"/>
    </xf>
    <xf numFmtId="1" fontId="0" fillId="0" borderId="1" xfId="0" applyNumberFormat="1" applyBorder="1" applyAlignment="1">
      <alignment vertical="center"/>
    </xf>
    <xf numFmtId="0" fontId="21" fillId="9" borderId="0" xfId="0" applyFont="1" applyFill="1" applyAlignment="1">
      <alignment vertical="top" wrapText="1"/>
    </xf>
    <xf numFmtId="0" fontId="21" fillId="0" borderId="1" xfId="0" applyFont="1" applyBorder="1" applyAlignment="1">
      <alignment horizontal="center" vertical="top" wrapText="1"/>
    </xf>
    <xf numFmtId="0" fontId="23" fillId="0" borderId="11" xfId="0" quotePrefix="1" applyFont="1" applyBorder="1" applyAlignment="1">
      <alignment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1" fillId="0" borderId="1" xfId="0" applyFont="1" applyBorder="1" applyAlignment="1">
      <alignment horizontal="center" vertical="top" wrapText="1"/>
    </xf>
    <xf numFmtId="0" fontId="22" fillId="10" borderId="11" xfId="0" applyFont="1" applyFill="1" applyBorder="1" applyAlignment="1">
      <alignment vertical="top" wrapText="1"/>
    </xf>
    <xf numFmtId="164" fontId="23" fillId="10" borderId="11" xfId="0" applyNumberFormat="1" applyFont="1" applyFill="1" applyBorder="1" applyAlignment="1">
      <alignment vertical="top" wrapText="1"/>
    </xf>
    <xf numFmtId="164" fontId="23" fillId="10" borderId="11" xfId="2" applyNumberFormat="1" applyFont="1" applyFill="1" applyBorder="1" applyAlignment="1">
      <alignment vertical="top" wrapText="1"/>
    </xf>
    <xf numFmtId="164" fontId="22" fillId="10" borderId="11" xfId="0" applyNumberFormat="1" applyFont="1" applyFill="1" applyBorder="1" applyAlignment="1">
      <alignment vertical="top" wrapText="1"/>
    </xf>
    <xf numFmtId="0" fontId="21" fillId="0" borderId="0" xfId="0" applyFont="1" applyBorder="1" applyAlignment="1">
      <alignment horizontal="left" vertical="top" wrapText="1"/>
    </xf>
    <xf numFmtId="0" fontId="22" fillId="0" borderId="11" xfId="0" applyFont="1" applyBorder="1" applyAlignment="1">
      <alignment horizontal="right" vertical="top" wrapText="1"/>
    </xf>
    <xf numFmtId="0" fontId="22" fillId="11" borderId="11" xfId="0" applyFont="1" applyFill="1" applyBorder="1" applyAlignment="1">
      <alignment horizontal="right" vertical="top" wrapText="1"/>
    </xf>
    <xf numFmtId="164" fontId="23" fillId="11" borderId="11" xfId="0" applyNumberFormat="1" applyFont="1" applyFill="1" applyBorder="1" applyAlignment="1">
      <alignment vertical="top" wrapText="1"/>
    </xf>
    <xf numFmtId="164" fontId="23" fillId="11" borderId="11" xfId="2" applyNumberFormat="1" applyFont="1" applyFill="1" applyBorder="1" applyAlignment="1">
      <alignment vertical="top" wrapText="1"/>
    </xf>
    <xf numFmtId="164" fontId="22" fillId="11" borderId="11" xfId="0" applyNumberFormat="1" applyFont="1" applyFill="1" applyBorder="1" applyAlignment="1">
      <alignment vertical="top" wrapText="1"/>
    </xf>
    <xf numFmtId="0" fontId="24" fillId="0" borderId="1" xfId="0" applyFont="1" applyBorder="1" applyAlignment="1">
      <alignment horizontal="center" vertical="top" wrapText="1"/>
    </xf>
    <xf numFmtId="0" fontId="23" fillId="0" borderId="0" xfId="0" applyFont="1" applyAlignment="1">
      <alignment vertical="top" wrapText="1"/>
    </xf>
    <xf numFmtId="164" fontId="23" fillId="0" borderId="1" xfId="2" applyNumberFormat="1" applyFont="1" applyBorder="1" applyAlignment="1">
      <alignment horizontal="center" vertical="top" wrapText="1"/>
    </xf>
    <xf numFmtId="164" fontId="23" fillId="0" borderId="11" xfId="2" quotePrefix="1" applyNumberFormat="1" applyFont="1" applyBorder="1" applyAlignment="1">
      <alignment horizontal="center" vertical="top" wrapText="1"/>
    </xf>
    <xf numFmtId="1" fontId="23" fillId="0" borderId="11" xfId="0" applyNumberFormat="1" applyFont="1" applyBorder="1" applyAlignment="1">
      <alignment vertical="top" wrapText="1"/>
    </xf>
    <xf numFmtId="1" fontId="22" fillId="7" borderId="11" xfId="0" applyNumberFormat="1" applyFont="1" applyFill="1" applyBorder="1" applyAlignment="1">
      <alignment vertical="top" wrapText="1"/>
    </xf>
    <xf numFmtId="0" fontId="23" fillId="0" borderId="11" xfId="0" applyFont="1" applyBorder="1" applyAlignment="1">
      <alignment vertical="center" wrapText="1"/>
    </xf>
    <xf numFmtId="164" fontId="23" fillId="0" borderId="11" xfId="2" quotePrefix="1" applyNumberFormat="1" applyFont="1" applyBorder="1" applyAlignment="1">
      <alignment horizontal="center" vertical="center" wrapText="1"/>
    </xf>
    <xf numFmtId="164" fontId="23" fillId="7" borderId="11" xfId="2" quotePrefix="1" applyNumberFormat="1" applyFont="1" applyFill="1" applyBorder="1" applyAlignment="1">
      <alignment horizontal="center" vertical="top" wrapText="1"/>
    </xf>
    <xf numFmtId="1" fontId="23" fillId="7" borderId="11" xfId="0" quotePrefix="1" applyNumberFormat="1" applyFont="1" applyFill="1" applyBorder="1" applyAlignment="1">
      <alignment vertical="top" wrapText="1"/>
    </xf>
    <xf numFmtId="1" fontId="23" fillId="7" borderId="11" xfId="0" applyNumberFormat="1" applyFont="1" applyFill="1" applyBorder="1" applyAlignment="1">
      <alignment vertical="top" wrapText="1"/>
    </xf>
    <xf numFmtId="1" fontId="22" fillId="7" borderId="0" xfId="0" applyNumberFormat="1" applyFont="1" applyFill="1" applyBorder="1" applyAlignment="1">
      <alignment vertical="top" wrapText="1"/>
    </xf>
    <xf numFmtId="164" fontId="24" fillId="7" borderId="11" xfId="2" applyNumberFormat="1" applyFont="1" applyFill="1" applyBorder="1" applyAlignment="1">
      <alignment vertical="top" wrapText="1"/>
    </xf>
    <xf numFmtId="0" fontId="21" fillId="7" borderId="11" xfId="0" applyFont="1" applyFill="1" applyBorder="1" applyAlignment="1">
      <alignment vertical="top" wrapText="1"/>
    </xf>
    <xf numFmtId="164" fontId="24" fillId="7" borderId="0" xfId="2" applyNumberFormat="1" applyFont="1" applyFill="1" applyBorder="1" applyAlignment="1">
      <alignment vertical="top" wrapText="1"/>
    </xf>
    <xf numFmtId="0" fontId="21" fillId="7" borderId="0" xfId="0" applyFont="1" applyFill="1" applyBorder="1" applyAlignment="1">
      <alignment vertical="top" wrapText="1"/>
    </xf>
    <xf numFmtId="164" fontId="23" fillId="10" borderId="11" xfId="2" quotePrefix="1" applyNumberFormat="1" applyFont="1" applyFill="1" applyBorder="1" applyAlignment="1">
      <alignment horizontal="center" vertical="center" wrapText="1"/>
    </xf>
    <xf numFmtId="1" fontId="23" fillId="10" borderId="11" xfId="0" applyNumberFormat="1" applyFont="1" applyFill="1" applyBorder="1" applyAlignment="1">
      <alignment vertical="top" wrapText="1"/>
    </xf>
    <xf numFmtId="1" fontId="22" fillId="10" borderId="11" xfId="0" applyNumberFormat="1" applyFont="1" applyFill="1" applyBorder="1" applyAlignment="1">
      <alignment vertical="top" wrapText="1"/>
    </xf>
    <xf numFmtId="0" fontId="22" fillId="10" borderId="11" xfId="0" applyFont="1" applyFill="1" applyBorder="1" applyAlignment="1">
      <alignment horizontal="right" vertical="top" wrapText="1"/>
    </xf>
    <xf numFmtId="164" fontId="23" fillId="11" borderId="11" xfId="2" quotePrefix="1" applyNumberFormat="1" applyFont="1" applyFill="1" applyBorder="1" applyAlignment="1">
      <alignment horizontal="center" vertical="center" wrapText="1"/>
    </xf>
    <xf numFmtId="1" fontId="23" fillId="11" borderId="11" xfId="0" applyNumberFormat="1" applyFont="1" applyFill="1" applyBorder="1" applyAlignment="1">
      <alignment vertical="top" wrapText="1"/>
    </xf>
    <xf numFmtId="1" fontId="22" fillId="11" borderId="11" xfId="0" applyNumberFormat="1" applyFont="1" applyFill="1" applyBorder="1" applyAlignment="1">
      <alignment vertical="top" wrapText="1"/>
    </xf>
    <xf numFmtId="164" fontId="21" fillId="0" borderId="0" xfId="2" applyNumberFormat="1" applyFont="1" applyBorder="1" applyAlignment="1">
      <alignment horizontal="center" vertical="top" wrapText="1"/>
    </xf>
    <xf numFmtId="0" fontId="22" fillId="7" borderId="11" xfId="0" applyFont="1" applyFill="1" applyBorder="1" applyAlignment="1">
      <alignment vertical="top" wrapText="1"/>
    </xf>
    <xf numFmtId="164" fontId="21" fillId="7" borderId="11" xfId="2" applyNumberFormat="1" applyFont="1" applyFill="1" applyBorder="1" applyAlignment="1">
      <alignment vertical="top" wrapText="1"/>
    </xf>
    <xf numFmtId="164" fontId="21" fillId="10" borderId="11" xfId="2" applyNumberFormat="1" applyFont="1" applyFill="1" applyBorder="1" applyAlignment="1">
      <alignment vertical="top" wrapText="1"/>
    </xf>
    <xf numFmtId="1" fontId="21" fillId="10" borderId="11" xfId="0" applyNumberFormat="1" applyFont="1" applyFill="1" applyBorder="1" applyAlignment="1">
      <alignment vertical="top" wrapText="1"/>
    </xf>
    <xf numFmtId="164" fontId="21" fillId="11" borderId="11" xfId="2" applyNumberFormat="1" applyFont="1" applyFill="1" applyBorder="1" applyAlignment="1">
      <alignment vertical="top" wrapText="1"/>
    </xf>
    <xf numFmtId="1" fontId="21" fillId="11" borderId="11" xfId="0" applyNumberFormat="1" applyFont="1" applyFill="1" applyBorder="1" applyAlignment="1">
      <alignment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1" fillId="0" borderId="0" xfId="0" applyFont="1" applyAlignment="1">
      <alignment horizontal="center" vertical="top" wrapText="1"/>
    </xf>
    <xf numFmtId="0" fontId="25" fillId="0" borderId="0" xfId="0" applyFont="1" applyAlignment="1">
      <alignment horizontal="center" vertical="top" wrapText="1"/>
    </xf>
    <xf numFmtId="0" fontId="20" fillId="0" borderId="0" xfId="0" applyFont="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5" fillId="0" borderId="0" xfId="0" applyFont="1" applyAlignment="1">
      <alignment horizontal="center" vertical="top" wrapText="1"/>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9"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 fillId="0" borderId="0" xfId="0" applyFont="1" applyAlignment="1">
      <alignment horizontal="left" vertical="center"/>
    </xf>
    <xf numFmtId="0" fontId="9"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 xfId="0" applyFill="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2" borderId="1" xfId="0" applyFont="1" applyFill="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9" xfId="0" applyFont="1" applyFill="1" applyBorder="1" applyAlignment="1">
      <alignment horizontal="left" vertical="center" wrapText="1"/>
    </xf>
    <xf numFmtId="0" fontId="0" fillId="8" borderId="2" xfId="0" applyFill="1" applyBorder="1" applyAlignment="1">
      <alignment horizontal="left" vertical="center" wrapText="1"/>
    </xf>
    <xf numFmtId="0" fontId="0" fillId="8" borderId="3" xfId="0" applyFill="1" applyBorder="1" applyAlignment="1">
      <alignment horizontal="left" vertical="center" wrapText="1"/>
    </xf>
    <xf numFmtId="0" fontId="0" fillId="8" borderId="4" xfId="0"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5" fillId="0" borderId="1" xfId="0" applyFont="1" applyFill="1" applyBorder="1" applyAlignment="1">
      <alignment horizontal="left" vertical="center"/>
    </xf>
    <xf numFmtId="0" fontId="8" fillId="2" borderId="1" xfId="0" applyFont="1" applyFill="1" applyBorder="1" applyAlignment="1">
      <alignment horizontal="left" vertical="center" wrapText="1"/>
    </xf>
    <xf numFmtId="0" fontId="10"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8" fillId="0" borderId="0" xfId="0" applyFont="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24" fillId="0" borderId="0" xfId="0" applyFont="1" applyAlignment="1">
      <alignment horizontal="center" vertical="top" wrapText="1"/>
    </xf>
    <xf numFmtId="0" fontId="24" fillId="0" borderId="20" xfId="0" applyFont="1" applyBorder="1" applyAlignment="1">
      <alignment horizontal="center" vertical="top" wrapText="1"/>
    </xf>
    <xf numFmtId="0" fontId="21" fillId="0" borderId="13" xfId="0" applyFont="1" applyBorder="1" applyAlignment="1">
      <alignment horizontal="center" vertical="top" wrapText="1"/>
    </xf>
    <xf numFmtId="0" fontId="21" fillId="3" borderId="21" xfId="0" applyFont="1" applyFill="1" applyBorder="1" applyAlignment="1">
      <alignment horizontal="center" vertical="top" wrapText="1"/>
    </xf>
    <xf numFmtId="0" fontId="21" fillId="0" borderId="14" xfId="0" applyFont="1" applyBorder="1" applyAlignment="1">
      <alignment horizontal="center" vertical="top" wrapText="1"/>
    </xf>
    <xf numFmtId="0" fontId="21" fillId="0" borderId="22" xfId="0" applyFont="1" applyBorder="1" applyAlignment="1">
      <alignment horizontal="center" vertical="top" wrapText="1"/>
    </xf>
    <xf numFmtId="0" fontId="21" fillId="0" borderId="1"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15" xfId="0" applyFont="1" applyBorder="1" applyAlignment="1">
      <alignment horizontal="center" vertical="top" wrapText="1"/>
    </xf>
    <xf numFmtId="0" fontId="21" fillId="3" borderId="4" xfId="0" applyFont="1" applyFill="1" applyBorder="1" applyAlignment="1">
      <alignment horizontal="center" vertical="top" wrapText="1"/>
    </xf>
    <xf numFmtId="165" fontId="21" fillId="0" borderId="1" xfId="2" applyNumberFormat="1" applyFont="1" applyBorder="1" applyAlignment="1">
      <alignment horizontal="center" vertical="top" wrapText="1"/>
    </xf>
    <xf numFmtId="165" fontId="21" fillId="0" borderId="1" xfId="0" applyNumberFormat="1" applyFont="1" applyFill="1" applyBorder="1" applyAlignment="1">
      <alignment horizontal="center" vertical="top" wrapText="1"/>
    </xf>
    <xf numFmtId="0" fontId="22" fillId="0" borderId="15" xfId="0" applyFont="1" applyBorder="1" applyAlignment="1">
      <alignment horizontal="center" vertical="top" wrapText="1"/>
    </xf>
    <xf numFmtId="0" fontId="22" fillId="3" borderId="4" xfId="0" applyFont="1" applyFill="1" applyBorder="1" applyAlignment="1">
      <alignment horizontal="center" vertical="top" wrapText="1"/>
    </xf>
    <xf numFmtId="165" fontId="22" fillId="0" borderId="1" xfId="2" applyNumberFormat="1" applyFont="1" applyBorder="1" applyAlignment="1">
      <alignment horizontal="center" vertical="top" wrapText="1"/>
    </xf>
    <xf numFmtId="0" fontId="22" fillId="0" borderId="0" xfId="0" applyFont="1" applyAlignment="1">
      <alignment horizontal="center" vertical="top" wrapText="1"/>
    </xf>
    <xf numFmtId="9" fontId="21" fillId="0" borderId="1" xfId="3" applyFont="1" applyBorder="1" applyAlignment="1">
      <alignment horizontal="center" vertical="top" wrapText="1"/>
    </xf>
    <xf numFmtId="9" fontId="21" fillId="3" borderId="1" xfId="3" applyFont="1" applyFill="1" applyBorder="1" applyAlignment="1">
      <alignment horizontal="center" vertical="top" wrapText="1"/>
    </xf>
    <xf numFmtId="9" fontId="21" fillId="3" borderId="2" xfId="3" applyFont="1" applyFill="1" applyBorder="1" applyAlignment="1">
      <alignment horizontal="center" vertical="top" wrapText="1"/>
    </xf>
    <xf numFmtId="0" fontId="21" fillId="3" borderId="3" xfId="0" applyFont="1" applyFill="1" applyBorder="1" applyAlignment="1">
      <alignment horizontal="center" vertical="top" wrapText="1"/>
    </xf>
    <xf numFmtId="9" fontId="21" fillId="3" borderId="3" xfId="3" applyFont="1" applyFill="1" applyBorder="1" applyAlignment="1">
      <alignment horizontal="center" vertical="top" wrapText="1"/>
    </xf>
    <xf numFmtId="9" fontId="21" fillId="0" borderId="3" xfId="3" applyFont="1" applyBorder="1" applyAlignment="1">
      <alignment horizontal="center" vertical="top" wrapText="1"/>
    </xf>
    <xf numFmtId="9" fontId="21" fillId="0" borderId="2" xfId="3" applyFont="1" applyBorder="1" applyAlignment="1">
      <alignment horizontal="center" vertical="top" wrapText="1"/>
    </xf>
    <xf numFmtId="9" fontId="21" fillId="0" borderId="1" xfId="0" applyNumberFormat="1" applyFont="1" applyBorder="1" applyAlignment="1">
      <alignment horizontal="center" vertical="top" wrapText="1"/>
    </xf>
    <xf numFmtId="0" fontId="21" fillId="0" borderId="23" xfId="0" applyFont="1" applyFill="1" applyBorder="1" applyAlignment="1">
      <alignment horizontal="center" vertical="top" wrapText="1"/>
    </xf>
    <xf numFmtId="0" fontId="21" fillId="0" borderId="3" xfId="0" applyFont="1" applyFill="1" applyBorder="1" applyAlignment="1">
      <alignment horizontal="center" vertical="top" wrapText="1"/>
    </xf>
    <xf numFmtId="165" fontId="21" fillId="0" borderId="2" xfId="0" applyNumberFormat="1" applyFont="1" applyBorder="1" applyAlignment="1">
      <alignment horizontal="center" vertical="top" wrapText="1"/>
    </xf>
    <xf numFmtId="165" fontId="21" fillId="0" borderId="1" xfId="0" applyNumberFormat="1" applyFont="1" applyBorder="1" applyAlignment="1">
      <alignment horizontal="center" vertical="top" wrapText="1"/>
    </xf>
    <xf numFmtId="165" fontId="21" fillId="0" borderId="0" xfId="0" applyNumberFormat="1" applyFont="1" applyAlignment="1">
      <alignment horizontal="center" vertical="top" wrapText="1"/>
    </xf>
    <xf numFmtId="165" fontId="21" fillId="0" borderId="3" xfId="0" applyNumberFormat="1" applyFont="1" applyFill="1" applyBorder="1" applyAlignment="1">
      <alignment horizontal="center" vertical="top" wrapText="1"/>
    </xf>
    <xf numFmtId="0" fontId="22" fillId="12" borderId="24" xfId="0" applyFont="1" applyFill="1" applyBorder="1" applyAlignment="1">
      <alignment horizontal="center" vertical="top" wrapText="1"/>
    </xf>
    <xf numFmtId="0" fontId="22" fillId="12" borderId="25" xfId="0" applyFont="1" applyFill="1" applyBorder="1" applyAlignment="1">
      <alignment horizontal="center" vertical="top" wrapText="1"/>
    </xf>
    <xf numFmtId="0" fontId="22" fillId="12" borderId="26" xfId="0" applyFont="1" applyFill="1" applyBorder="1" applyAlignment="1">
      <alignment horizontal="center" vertical="top" wrapText="1"/>
    </xf>
    <xf numFmtId="165" fontId="22" fillId="12" borderId="5" xfId="0" applyNumberFormat="1" applyFont="1" applyFill="1" applyBorder="1" applyAlignment="1">
      <alignment horizontal="center" vertical="top" wrapText="1"/>
    </xf>
    <xf numFmtId="165" fontId="22" fillId="12" borderId="7" xfId="0" applyNumberFormat="1" applyFont="1" applyFill="1" applyBorder="1" applyAlignment="1">
      <alignment horizontal="center" vertical="top" wrapText="1"/>
    </xf>
    <xf numFmtId="165" fontId="22" fillId="12" borderId="1" xfId="0" applyNumberFormat="1" applyFont="1" applyFill="1" applyBorder="1" applyAlignment="1">
      <alignment horizontal="center" vertical="top" wrapText="1"/>
    </xf>
    <xf numFmtId="165" fontId="22" fillId="12" borderId="1" xfId="2" applyNumberFormat="1" applyFont="1" applyFill="1" applyBorder="1" applyAlignment="1">
      <alignment horizontal="center" vertical="top" wrapText="1"/>
    </xf>
    <xf numFmtId="0" fontId="21" fillId="0" borderId="27" xfId="0" applyFont="1" applyFill="1" applyBorder="1" applyAlignment="1">
      <alignment horizontal="center" vertical="top" wrapText="1"/>
    </xf>
    <xf numFmtId="0" fontId="21" fillId="0" borderId="0" xfId="0" applyFont="1" applyFill="1" applyBorder="1" applyAlignment="1">
      <alignment horizontal="center" vertical="top" wrapText="1"/>
    </xf>
    <xf numFmtId="165" fontId="21" fillId="0" borderId="0" xfId="2" applyNumberFormat="1" applyFont="1" applyAlignment="1">
      <alignment horizontal="center" vertical="top" wrapText="1"/>
    </xf>
    <xf numFmtId="166" fontId="21" fillId="0" borderId="0" xfId="3" applyNumberFormat="1" applyFont="1" applyFill="1" applyBorder="1" applyAlignment="1">
      <alignment horizontal="center" vertical="top" wrapText="1"/>
    </xf>
    <xf numFmtId="165" fontId="21" fillId="0" borderId="28" xfId="0" applyNumberFormat="1" applyFont="1" applyFill="1" applyBorder="1" applyAlignment="1">
      <alignment horizontal="center" vertical="top" wrapText="1"/>
    </xf>
    <xf numFmtId="165" fontId="21" fillId="0" borderId="8" xfId="0" applyNumberFormat="1" applyFont="1" applyBorder="1" applyAlignment="1">
      <alignment horizontal="center" vertical="top" wrapText="1"/>
    </xf>
    <xf numFmtId="0" fontId="21" fillId="0" borderId="26" xfId="0" applyFont="1" applyFill="1" applyBorder="1" applyAlignment="1">
      <alignment horizontal="center" vertical="top" wrapText="1"/>
    </xf>
    <xf numFmtId="165" fontId="21" fillId="3" borderId="1" xfId="2" applyNumberFormat="1" applyFont="1" applyFill="1" applyBorder="1" applyAlignment="1">
      <alignment horizontal="center" vertical="top" wrapText="1"/>
    </xf>
    <xf numFmtId="0" fontId="21" fillId="0" borderId="17" xfId="0" applyFont="1" applyBorder="1" applyAlignment="1">
      <alignment horizontal="center" vertical="top" wrapText="1"/>
    </xf>
    <xf numFmtId="0" fontId="21" fillId="0" borderId="29" xfId="0" applyFont="1" applyBorder="1" applyAlignment="1">
      <alignment horizontal="center" vertical="top" wrapText="1"/>
    </xf>
    <xf numFmtId="0" fontId="21" fillId="0" borderId="18" xfId="0" applyFont="1" applyBorder="1" applyAlignment="1">
      <alignment horizontal="center" vertical="top" wrapText="1"/>
    </xf>
    <xf numFmtId="9" fontId="21" fillId="0" borderId="18" xfId="3" applyFont="1" applyBorder="1" applyAlignment="1">
      <alignment horizontal="center" vertical="top" wrapText="1"/>
    </xf>
    <xf numFmtId="9" fontId="21" fillId="0" borderId="18" xfId="3" applyNumberFormat="1" applyFont="1" applyBorder="1" applyAlignment="1">
      <alignment horizontal="center" vertical="top" wrapText="1"/>
    </xf>
    <xf numFmtId="0" fontId="24" fillId="0" borderId="0" xfId="0" applyFont="1" applyBorder="1" applyAlignment="1">
      <alignment horizontal="center" vertical="top" wrapText="1"/>
    </xf>
    <xf numFmtId="0" fontId="21" fillId="2" borderId="21" xfId="0" applyFont="1" applyFill="1" applyBorder="1" applyAlignment="1">
      <alignment horizontal="center" vertical="top" wrapText="1"/>
    </xf>
    <xf numFmtId="0" fontId="21" fillId="2" borderId="4" xfId="0" applyFont="1" applyFill="1" applyBorder="1" applyAlignment="1">
      <alignment horizontal="center" vertical="top" wrapText="1"/>
    </xf>
    <xf numFmtId="9" fontId="21" fillId="3" borderId="16" xfId="3" applyFont="1" applyFill="1" applyBorder="1" applyAlignment="1">
      <alignment horizontal="center" vertical="top" wrapText="1"/>
    </xf>
    <xf numFmtId="0" fontId="21" fillId="2" borderId="3" xfId="0" applyFont="1" applyFill="1" applyBorder="1" applyAlignment="1">
      <alignment horizontal="center" vertical="top" wrapText="1"/>
    </xf>
    <xf numFmtId="0" fontId="22" fillId="12" borderId="30" xfId="0" applyFont="1" applyFill="1" applyBorder="1" applyAlignment="1">
      <alignment horizontal="center" vertical="top" wrapText="1"/>
    </xf>
    <xf numFmtId="165" fontId="22" fillId="12" borderId="19" xfId="0" applyNumberFormat="1" applyFont="1" applyFill="1" applyBorder="1" applyAlignment="1">
      <alignment horizontal="center" vertical="top" wrapText="1"/>
    </xf>
    <xf numFmtId="165" fontId="21" fillId="0" borderId="0" xfId="0" applyNumberFormat="1" applyFont="1" applyFill="1" applyBorder="1" applyAlignment="1">
      <alignment horizontal="center" vertical="top" wrapText="1"/>
    </xf>
    <xf numFmtId="165" fontId="21" fillId="0" borderId="9" xfId="0" applyNumberFormat="1" applyFont="1" applyBorder="1" applyAlignment="1">
      <alignment horizontal="center" vertical="top" wrapText="1"/>
    </xf>
    <xf numFmtId="165" fontId="21" fillId="0" borderId="31" xfId="2" applyNumberFormat="1" applyFont="1" applyBorder="1" applyAlignment="1">
      <alignment horizontal="center" vertical="top" wrapText="1"/>
    </xf>
    <xf numFmtId="165" fontId="21" fillId="0" borderId="6" xfId="2" applyNumberFormat="1" applyFont="1" applyBorder="1" applyAlignment="1">
      <alignment horizontal="center" vertical="top" wrapText="1"/>
    </xf>
    <xf numFmtId="165" fontId="21" fillId="3" borderId="6" xfId="2"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165" fontId="21" fillId="3" borderId="6" xfId="0" applyNumberFormat="1" applyFont="1" applyFill="1" applyBorder="1" applyAlignment="1">
      <alignment horizontal="center" vertical="top" wrapText="1"/>
    </xf>
  </cellXfs>
  <cellStyles count="4">
    <cellStyle name="Comma" xfId="2" builtinId="3"/>
    <cellStyle name="Comma 6" xfId="1"/>
    <cellStyle name="Normal" xfId="0" builtinId="0"/>
    <cellStyle name="Percent" xfId="3" builtinId="5"/>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U158"/>
  <sheetViews>
    <sheetView tabSelected="1" zoomScaleNormal="100" workbookViewId="0">
      <selection activeCell="F23" sqref="F23"/>
    </sheetView>
  </sheetViews>
  <sheetFormatPr defaultColWidth="0" defaultRowHeight="12" zeroHeight="1"/>
  <cols>
    <col min="1" max="1" width="8.28515625" style="90" customWidth="1"/>
    <col min="2" max="2" width="26.140625" style="90" customWidth="1"/>
    <col min="3" max="3" width="34.140625" style="90" customWidth="1"/>
    <col min="4" max="4" width="11.85546875" style="90" customWidth="1"/>
    <col min="5" max="5" width="12.140625" style="90" customWidth="1"/>
    <col min="6" max="6" width="13" style="90" customWidth="1"/>
    <col min="7" max="7" width="14.140625" style="90" customWidth="1"/>
    <col min="8" max="8" width="11.5703125" style="90" customWidth="1"/>
    <col min="9" max="9" width="12.28515625" style="90" customWidth="1"/>
    <col min="10" max="10" width="11.28515625" style="90" customWidth="1"/>
    <col min="11" max="11" width="10.42578125" style="90" customWidth="1"/>
    <col min="12" max="12" width="10.7109375" style="90" customWidth="1"/>
    <col min="13" max="13" width="12" style="90" customWidth="1"/>
    <col min="14" max="14" width="10.7109375" style="90" bestFit="1" customWidth="1"/>
    <col min="15" max="21" width="9.140625" style="90" customWidth="1"/>
    <col min="22" max="16384" width="9.140625" style="90" hidden="1"/>
  </cols>
  <sheetData>
    <row r="1" spans="2:19"/>
    <row r="2" spans="2:19" ht="24" customHeight="1">
      <c r="B2" s="122" t="s">
        <v>243</v>
      </c>
      <c r="C2" s="122"/>
      <c r="D2" s="122"/>
      <c r="E2" s="122"/>
      <c r="F2" s="122"/>
      <c r="G2" s="122"/>
      <c r="H2" s="122"/>
      <c r="I2" s="122"/>
      <c r="J2" s="122"/>
      <c r="K2" s="122"/>
      <c r="L2" s="122"/>
      <c r="M2" s="122"/>
    </row>
    <row r="3" spans="2:19"/>
    <row r="4" spans="2:19"/>
    <row r="5" spans="2:19">
      <c r="B5" s="123" t="s">
        <v>238</v>
      </c>
      <c r="C5" s="123"/>
      <c r="D5" s="123"/>
      <c r="E5" s="123"/>
      <c r="F5" s="58"/>
      <c r="G5" s="58"/>
      <c r="H5" s="58"/>
      <c r="I5" s="58"/>
      <c r="J5" s="58"/>
      <c r="K5" s="58"/>
      <c r="L5" s="58"/>
      <c r="M5" s="58"/>
      <c r="N5" s="58"/>
      <c r="O5" s="58"/>
      <c r="P5" s="58"/>
      <c r="Q5" s="58"/>
      <c r="R5" s="58"/>
      <c r="S5" s="58"/>
    </row>
    <row r="6" spans="2:19" s="121" customFormat="1" ht="12.75" customHeight="1">
      <c r="B6" s="205"/>
    </row>
    <row r="7" spans="2:19" s="121" customFormat="1" ht="12.75" thickBot="1">
      <c r="B7" s="206" t="s">
        <v>299</v>
      </c>
      <c r="C7" s="206"/>
      <c r="D7" s="206"/>
      <c r="E7" s="206"/>
      <c r="F7" s="206"/>
      <c r="G7" s="206"/>
      <c r="H7" s="206"/>
      <c r="I7" s="206"/>
      <c r="J7" s="206"/>
      <c r="K7" s="206"/>
    </row>
    <row r="8" spans="2:19" s="121" customFormat="1" ht="12.75" customHeight="1">
      <c r="B8" s="207"/>
      <c r="C8" s="208"/>
      <c r="D8" s="208"/>
      <c r="E8" s="209">
        <v>2011</v>
      </c>
      <c r="F8" s="209">
        <v>2012</v>
      </c>
      <c r="G8" s="209" t="s">
        <v>264</v>
      </c>
      <c r="H8" s="209" t="s">
        <v>265</v>
      </c>
      <c r="I8" s="209" t="s">
        <v>244</v>
      </c>
      <c r="J8" s="209" t="s">
        <v>245</v>
      </c>
      <c r="K8" s="210" t="s">
        <v>300</v>
      </c>
      <c r="L8" s="211" t="s">
        <v>301</v>
      </c>
      <c r="M8" s="212" t="s">
        <v>302</v>
      </c>
    </row>
    <row r="9" spans="2:19" s="121" customFormat="1" ht="12.75" customHeight="1">
      <c r="B9" s="213" t="s">
        <v>303</v>
      </c>
      <c r="C9" s="214"/>
      <c r="D9" s="214"/>
      <c r="E9" s="215">
        <v>1598231</v>
      </c>
      <c r="F9" s="216">
        <f>E9+E9*1.92%</f>
        <v>1628917.0352</v>
      </c>
      <c r="G9" s="216">
        <f>F9+F9*1.92%</f>
        <v>1660192.2422758401</v>
      </c>
      <c r="H9" s="216">
        <f t="shared" ref="H9:L9" si="0">G9+G9*1.92%</f>
        <v>1692067.9333275363</v>
      </c>
      <c r="I9" s="216">
        <f t="shared" si="0"/>
        <v>1724555.6376474251</v>
      </c>
      <c r="J9" s="216">
        <f t="shared" si="0"/>
        <v>1757667.1058902557</v>
      </c>
      <c r="K9" s="216">
        <f t="shared" si="0"/>
        <v>1791414.3143233485</v>
      </c>
      <c r="L9" s="216">
        <f t="shared" si="0"/>
        <v>1825809.4691583568</v>
      </c>
    </row>
    <row r="10" spans="2:19" s="121" customFormat="1" ht="12.75" customHeight="1">
      <c r="B10" s="213" t="s">
        <v>304</v>
      </c>
      <c r="C10" s="214"/>
      <c r="D10" s="214"/>
      <c r="E10" s="215">
        <v>1843493</v>
      </c>
      <c r="F10" s="216">
        <f>E10+E10*2.55%</f>
        <v>1890502.0715000001</v>
      </c>
      <c r="G10" s="216">
        <f t="shared" ref="G10:L10" si="1">F10+F10*2.55%</f>
        <v>1938709.87432325</v>
      </c>
      <c r="H10" s="216">
        <f t="shared" si="1"/>
        <v>1988146.9761184929</v>
      </c>
      <c r="I10" s="216">
        <f t="shared" si="1"/>
        <v>2038844.7240095146</v>
      </c>
      <c r="J10" s="216">
        <f t="shared" si="1"/>
        <v>2090835.2644717572</v>
      </c>
      <c r="K10" s="216">
        <f t="shared" si="1"/>
        <v>2144151.5637157871</v>
      </c>
      <c r="L10" s="216">
        <f t="shared" si="1"/>
        <v>2198827.4285905398</v>
      </c>
    </row>
    <row r="11" spans="2:19" s="121" customFormat="1" ht="12.75" customHeight="1">
      <c r="B11" s="217" t="s">
        <v>266</v>
      </c>
      <c r="C11" s="218"/>
      <c r="D11" s="218"/>
      <c r="E11" s="219">
        <f>SUM(E9:E10)</f>
        <v>3441724</v>
      </c>
      <c r="F11" s="219">
        <f>SUM(F9:F10)</f>
        <v>3519419.1067000004</v>
      </c>
      <c r="G11" s="219">
        <f t="shared" ref="G11:L11" si="2">SUM(G9:G10)</f>
        <v>3598902.1165990904</v>
      </c>
      <c r="H11" s="219">
        <f t="shared" si="2"/>
        <v>3680214.909446029</v>
      </c>
      <c r="I11" s="219">
        <f t="shared" si="2"/>
        <v>3763400.3616569396</v>
      </c>
      <c r="J11" s="219">
        <f t="shared" si="2"/>
        <v>3848502.3703620126</v>
      </c>
      <c r="K11" s="219">
        <f t="shared" si="2"/>
        <v>3935565.8780391356</v>
      </c>
      <c r="L11" s="219">
        <f t="shared" si="2"/>
        <v>4024636.8977488969</v>
      </c>
      <c r="M11" s="220"/>
    </row>
    <row r="12" spans="2:19" s="121" customFormat="1" ht="12.75" customHeight="1">
      <c r="B12" s="213" t="s">
        <v>267</v>
      </c>
      <c r="C12" s="214"/>
      <c r="D12" s="214"/>
      <c r="E12" s="78"/>
      <c r="F12" s="78"/>
      <c r="G12" s="221">
        <f>G22</f>
        <v>0.53289701633017306</v>
      </c>
      <c r="H12" s="221">
        <f t="shared" ref="H12" si="3">H22</f>
        <v>0.57665306299176133</v>
      </c>
      <c r="I12" s="221">
        <f>I22</f>
        <v>0.56390683851282852</v>
      </c>
      <c r="J12" s="222"/>
      <c r="K12" s="223"/>
      <c r="L12" s="222"/>
    </row>
    <row r="13" spans="2:19" s="121" customFormat="1" ht="12.75" customHeight="1">
      <c r="B13" s="213" t="s">
        <v>268</v>
      </c>
      <c r="C13" s="224"/>
      <c r="D13" s="224"/>
      <c r="E13" s="224"/>
      <c r="F13" s="224"/>
      <c r="G13" s="225"/>
      <c r="H13" s="225"/>
      <c r="I13" s="226">
        <v>0.8</v>
      </c>
      <c r="J13" s="221">
        <v>1</v>
      </c>
      <c r="K13" s="227">
        <v>1</v>
      </c>
      <c r="L13" s="228">
        <v>1</v>
      </c>
    </row>
    <row r="14" spans="2:19" s="121" customFormat="1" ht="12.75" customHeight="1">
      <c r="B14" s="229" t="s">
        <v>269</v>
      </c>
      <c r="C14" s="230"/>
      <c r="D14" s="230"/>
      <c r="E14" s="230"/>
      <c r="F14" s="230"/>
      <c r="G14" s="230"/>
      <c r="H14" s="230"/>
      <c r="I14" s="216">
        <f>(I11/1.8)*80%</f>
        <v>1672622.3829586399</v>
      </c>
      <c r="J14" s="216">
        <f>J11/1.8*100%</f>
        <v>2138056.8724233401</v>
      </c>
      <c r="K14" s="231">
        <f>K11/1.8</f>
        <v>2186425.4877995197</v>
      </c>
      <c r="L14" s="232">
        <f>L11/1.8</f>
        <v>2235909.387638276</v>
      </c>
      <c r="M14" s="233"/>
    </row>
    <row r="15" spans="2:19" s="121" customFormat="1" ht="12.75" customHeight="1">
      <c r="B15" s="229" t="s">
        <v>270</v>
      </c>
      <c r="C15" s="230"/>
      <c r="D15" s="230"/>
      <c r="E15" s="230"/>
      <c r="F15" s="230"/>
      <c r="G15" s="230"/>
      <c r="H15" s="234">
        <f>H20+G20</f>
        <v>1179004</v>
      </c>
      <c r="I15" s="234">
        <f>H20+G20</f>
        <v>1179004</v>
      </c>
      <c r="J15" s="216">
        <f>H20+I20</f>
        <v>1526122.3829586399</v>
      </c>
      <c r="K15" s="231">
        <f>J20+I20+806969</f>
        <v>1912521.8724233401</v>
      </c>
      <c r="L15" s="232">
        <f>I16+J16+K16</f>
        <v>1379456.4877995197</v>
      </c>
    </row>
    <row r="16" spans="2:19" s="121" customFormat="1" ht="12.75" customHeight="1" thickBot="1">
      <c r="B16" s="235" t="s">
        <v>271</v>
      </c>
      <c r="C16" s="236"/>
      <c r="D16" s="236"/>
      <c r="E16" s="236"/>
      <c r="F16" s="236"/>
      <c r="G16" s="236"/>
      <c r="H16" s="237"/>
      <c r="I16" s="238">
        <f>I14-I15</f>
        <v>493618.38295863988</v>
      </c>
      <c r="J16" s="238">
        <f>J14-J15</f>
        <v>611934.48946470022</v>
      </c>
      <c r="K16" s="239">
        <f>K14-K15</f>
        <v>273903.61537617957</v>
      </c>
      <c r="L16" s="240">
        <f>L14-L15</f>
        <v>856452.8998387563</v>
      </c>
      <c r="M16" s="241">
        <f>SUM(I16:L16)</f>
        <v>2235909.387638276</v>
      </c>
    </row>
    <row r="17" spans="2:13" s="121" customFormat="1" ht="12.75" customHeight="1">
      <c r="B17" s="242" t="s">
        <v>305</v>
      </c>
      <c r="C17" s="243"/>
      <c r="D17" s="243"/>
      <c r="E17" s="243"/>
      <c r="F17" s="243"/>
      <c r="G17" s="243"/>
      <c r="H17" s="216">
        <f>E20+F20</f>
        <v>918969</v>
      </c>
      <c r="I17" s="216">
        <v>0</v>
      </c>
      <c r="J17" s="216">
        <f>G20</f>
        <v>146500</v>
      </c>
      <c r="K17" s="231">
        <v>225535</v>
      </c>
      <c r="L17" s="232">
        <v>806969</v>
      </c>
      <c r="M17" s="244"/>
    </row>
    <row r="18" spans="2:13" s="121" customFormat="1" ht="12.75" customHeight="1" thickBot="1">
      <c r="B18" s="243"/>
      <c r="C18" s="243"/>
      <c r="D18" s="243"/>
      <c r="E18" s="243"/>
      <c r="F18" s="243"/>
      <c r="G18" s="243"/>
      <c r="H18" s="243"/>
      <c r="I18" s="245"/>
      <c r="J18" s="246"/>
      <c r="K18" s="247"/>
    </row>
    <row r="19" spans="2:13" s="121" customFormat="1" ht="12.75" customHeight="1" thickBot="1">
      <c r="B19" s="248"/>
      <c r="C19" s="211">
        <v>2008</v>
      </c>
      <c r="D19" s="211">
        <v>2010</v>
      </c>
      <c r="E19" s="211">
        <v>2011</v>
      </c>
      <c r="F19" s="211">
        <v>2012</v>
      </c>
      <c r="G19" s="211">
        <v>2013</v>
      </c>
      <c r="H19" s="211" t="s">
        <v>306</v>
      </c>
      <c r="I19" s="209" t="s">
        <v>244</v>
      </c>
      <c r="J19" s="209" t="s">
        <v>245</v>
      </c>
      <c r="K19" s="210" t="s">
        <v>300</v>
      </c>
      <c r="L19" s="211" t="s">
        <v>301</v>
      </c>
    </row>
    <row r="20" spans="2:13" s="121" customFormat="1" ht="12.75" customHeight="1">
      <c r="B20" s="207" t="s">
        <v>272</v>
      </c>
      <c r="C20" s="215">
        <v>695101</v>
      </c>
      <c r="D20" s="215">
        <v>34500</v>
      </c>
      <c r="E20" s="215">
        <v>915251</v>
      </c>
      <c r="F20" s="215">
        <v>3718</v>
      </c>
      <c r="G20" s="215">
        <v>146500</v>
      </c>
      <c r="H20" s="215">
        <f>113535+E20+F20</f>
        <v>1032504</v>
      </c>
      <c r="I20" s="249">
        <v>493618.38295863988</v>
      </c>
      <c r="J20" s="249">
        <v>611934.48946470022</v>
      </c>
      <c r="K20" s="249">
        <v>273903.61537617998</v>
      </c>
      <c r="L20" s="249">
        <v>848948.36936575081</v>
      </c>
    </row>
    <row r="21" spans="2:13" s="121" customFormat="1" ht="12.75" customHeight="1">
      <c r="B21" s="213" t="s">
        <v>270</v>
      </c>
      <c r="C21" s="215"/>
      <c r="D21" s="215"/>
      <c r="E21" s="215"/>
      <c r="F21" s="215"/>
      <c r="G21" s="215">
        <f>G20+F20+E20</f>
        <v>1065469</v>
      </c>
      <c r="H21" s="215">
        <f>G20+H20</f>
        <v>1179004</v>
      </c>
      <c r="I21" s="215">
        <f>G20+H20</f>
        <v>1179004</v>
      </c>
      <c r="J21" s="215">
        <f>H20</f>
        <v>1032504</v>
      </c>
      <c r="K21" s="215">
        <f>I20+J20+K20+806969</f>
        <v>2186425.4877995201</v>
      </c>
      <c r="M21" s="233"/>
    </row>
    <row r="22" spans="2:13" s="121" customFormat="1" ht="12.75" customHeight="1" thickBot="1">
      <c r="B22" s="250" t="s">
        <v>273</v>
      </c>
      <c r="C22" s="251"/>
      <c r="D22" s="251"/>
      <c r="E22" s="252"/>
      <c r="F22" s="252"/>
      <c r="G22" s="253">
        <f>G21*1.8/G11</f>
        <v>0.53289701633017306</v>
      </c>
      <c r="H22" s="254">
        <f>(H21*1.8)/H11</f>
        <v>0.57665306299176133</v>
      </c>
      <c r="I22" s="253">
        <f>(I21*1.8)/I11</f>
        <v>0.56390683851282852</v>
      </c>
      <c r="J22" s="253">
        <f>(J21*1.8)/J11</f>
        <v>0.48291699501413532</v>
      </c>
      <c r="K22" s="253">
        <f t="shared" ref="K22" si="4">(K21*1.8)/K11</f>
        <v>1.0000000000000002</v>
      </c>
    </row>
    <row r="23" spans="2:13" s="121" customFormat="1" ht="12.75" customHeight="1">
      <c r="F23" s="233"/>
      <c r="H23" s="233"/>
    </row>
    <row r="24" spans="2:13" s="121" customFormat="1" ht="12.75" customHeight="1">
      <c r="H24" s="233"/>
    </row>
    <row r="25" spans="2:13" s="121" customFormat="1" ht="12.75" customHeight="1"/>
    <row r="26" spans="2:13" s="121" customFormat="1" ht="12.75" customHeight="1" thickBot="1">
      <c r="B26" s="255" t="s">
        <v>274</v>
      </c>
      <c r="C26" s="255"/>
      <c r="D26" s="255"/>
      <c r="E26" s="255"/>
      <c r="F26" s="255"/>
      <c r="G26" s="255"/>
      <c r="H26" s="255"/>
      <c r="I26" s="255"/>
      <c r="J26" s="255"/>
      <c r="K26" s="255"/>
    </row>
    <row r="27" spans="2:13" s="121" customFormat="1" ht="12.75" customHeight="1">
      <c r="B27" s="207"/>
      <c r="C27" s="256"/>
      <c r="D27" s="256"/>
      <c r="E27" s="209">
        <v>2011</v>
      </c>
      <c r="F27" s="209">
        <v>2012</v>
      </c>
      <c r="G27" s="209" t="s">
        <v>264</v>
      </c>
      <c r="H27" s="209" t="s">
        <v>265</v>
      </c>
      <c r="I27" s="209" t="s">
        <v>244</v>
      </c>
      <c r="J27" s="209" t="s">
        <v>245</v>
      </c>
      <c r="K27" s="210" t="s">
        <v>300</v>
      </c>
      <c r="L27" s="211" t="s">
        <v>301</v>
      </c>
      <c r="M27" s="212" t="s">
        <v>302</v>
      </c>
    </row>
    <row r="28" spans="2:13" s="121" customFormat="1" ht="12.75" customHeight="1">
      <c r="B28" s="213" t="s">
        <v>275</v>
      </c>
      <c r="C28" s="257"/>
      <c r="D28" s="257"/>
      <c r="E28" s="215">
        <v>9805400</v>
      </c>
      <c r="F28" s="215">
        <f>E28+E28*1.57%</f>
        <v>9959344.7799999993</v>
      </c>
      <c r="G28" s="215">
        <f t="shared" ref="G28:L28" si="5">F28+F28*1.57%</f>
        <v>10115706.493045999</v>
      </c>
      <c r="H28" s="215">
        <f t="shared" si="5"/>
        <v>10274523.084986821</v>
      </c>
      <c r="I28" s="215">
        <f t="shared" si="5"/>
        <v>10435833.097421113</v>
      </c>
      <c r="J28" s="215">
        <f t="shared" si="5"/>
        <v>10599675.677050624</v>
      </c>
      <c r="K28" s="215">
        <f t="shared" si="5"/>
        <v>10766090.585180318</v>
      </c>
      <c r="L28" s="215">
        <f t="shared" si="5"/>
        <v>10935118.207367649</v>
      </c>
    </row>
    <row r="29" spans="2:13" s="121" customFormat="1" ht="12.75" customHeight="1">
      <c r="B29" s="213" t="s">
        <v>267</v>
      </c>
      <c r="C29" s="257"/>
      <c r="D29" s="257"/>
      <c r="E29" s="78"/>
      <c r="F29" s="78"/>
      <c r="G29" s="221">
        <f>G39</f>
        <v>0.17268276824765885</v>
      </c>
      <c r="H29" s="221">
        <f t="shared" ref="H29:I29" si="6">H39</f>
        <v>0.26189507559060116</v>
      </c>
      <c r="I29" s="221">
        <f t="shared" si="6"/>
        <v>0.40000000000000013</v>
      </c>
      <c r="J29" s="222"/>
      <c r="K29" s="258"/>
      <c r="L29" s="258"/>
    </row>
    <row r="30" spans="2:13" s="121" customFormat="1" ht="12.75" customHeight="1">
      <c r="B30" s="213" t="s">
        <v>268</v>
      </c>
      <c r="C30" s="259"/>
      <c r="D30" s="259"/>
      <c r="E30" s="119"/>
      <c r="F30" s="119"/>
      <c r="G30" s="226"/>
      <c r="H30" s="226"/>
      <c r="I30" s="226">
        <v>0.4</v>
      </c>
      <c r="J30" s="221">
        <v>0.4</v>
      </c>
      <c r="K30" s="227">
        <v>0.4</v>
      </c>
      <c r="L30" s="227">
        <v>0.4</v>
      </c>
    </row>
    <row r="31" spans="2:13" s="121" customFormat="1" ht="12.75" customHeight="1">
      <c r="B31" s="229" t="s">
        <v>269</v>
      </c>
      <c r="C31" s="259"/>
      <c r="D31" s="259"/>
      <c r="E31" s="230"/>
      <c r="F31" s="230"/>
      <c r="G31" s="230"/>
      <c r="H31" s="230"/>
      <c r="I31" s="216">
        <f>(I28/1.8)*40%</f>
        <v>2319074.0216491367</v>
      </c>
      <c r="J31" s="216">
        <f>J28/1.8*40%</f>
        <v>2355483.4837890277</v>
      </c>
      <c r="K31" s="216">
        <f>K28/1.8*40%</f>
        <v>2392464.5744845155</v>
      </c>
      <c r="L31" s="216">
        <f>L28/1.8*40%</f>
        <v>2430026.2683039224</v>
      </c>
    </row>
    <row r="32" spans="2:13" s="121" customFormat="1" ht="12.75" customHeight="1" thickBot="1">
      <c r="B32" s="229" t="s">
        <v>270</v>
      </c>
      <c r="C32" s="259"/>
      <c r="D32" s="259"/>
      <c r="E32" s="230"/>
      <c r="F32" s="230"/>
      <c r="G32" s="234">
        <f>E37+F37+G37</f>
        <v>970449</v>
      </c>
      <c r="H32" s="234">
        <f>G37+H37</f>
        <v>1494915</v>
      </c>
      <c r="I32" s="234">
        <f>G37+H37</f>
        <v>1494915</v>
      </c>
      <c r="J32" s="216">
        <f>H37</f>
        <v>1029415</v>
      </c>
      <c r="K32" s="232">
        <f>504949+I33+J33</f>
        <v>1831017.4837890277</v>
      </c>
      <c r="L32" s="232">
        <f>I33+J33+K33</f>
        <v>1887515.5744845155</v>
      </c>
    </row>
    <row r="33" spans="2:19" s="121" customFormat="1" ht="12.75" customHeight="1">
      <c r="B33" s="260" t="s">
        <v>271</v>
      </c>
      <c r="C33" s="237"/>
      <c r="D33" s="237"/>
      <c r="E33" s="237"/>
      <c r="F33" s="237"/>
      <c r="G33" s="237"/>
      <c r="H33" s="237"/>
      <c r="I33" s="238">
        <f>I31-I32</f>
        <v>824159.02164913667</v>
      </c>
      <c r="J33" s="238">
        <f>J31-J32-I33</f>
        <v>501909.46213989099</v>
      </c>
      <c r="K33" s="238">
        <f>K31-K32</f>
        <v>561447.0906954878</v>
      </c>
      <c r="L33" s="261">
        <f>L31-L32</f>
        <v>542510.69381940691</v>
      </c>
      <c r="M33" s="241">
        <f>SUM(I33:L33)</f>
        <v>2430026.2683039224</v>
      </c>
    </row>
    <row r="34" spans="2:19" s="121" customFormat="1" ht="12.75" customHeight="1">
      <c r="B34" s="211" t="s">
        <v>305</v>
      </c>
      <c r="C34" s="211"/>
      <c r="D34" s="211"/>
      <c r="E34" s="211"/>
      <c r="F34" s="211"/>
      <c r="G34" s="211"/>
      <c r="H34" s="216">
        <f>E37+F37</f>
        <v>504949</v>
      </c>
      <c r="I34" s="216">
        <v>0</v>
      </c>
      <c r="J34" s="216">
        <f>G37</f>
        <v>465500</v>
      </c>
      <c r="K34" s="216">
        <v>524466</v>
      </c>
      <c r="L34" s="232">
        <v>504949</v>
      </c>
      <c r="M34" s="233"/>
    </row>
    <row r="35" spans="2:19" s="121" customFormat="1" ht="12.75" customHeight="1">
      <c r="B35" s="243"/>
      <c r="C35" s="243"/>
      <c r="D35" s="243"/>
      <c r="E35" s="243"/>
      <c r="F35" s="243"/>
      <c r="G35" s="243"/>
      <c r="H35" s="262"/>
      <c r="I35" s="245"/>
      <c r="J35" s="246"/>
      <c r="K35" s="263"/>
    </row>
    <row r="36" spans="2:19" s="121" customFormat="1" ht="12.75" customHeight="1" thickBot="1">
      <c r="B36" s="248"/>
      <c r="C36" s="211">
        <v>2008</v>
      </c>
      <c r="D36" s="211">
        <v>2010</v>
      </c>
      <c r="E36" s="211">
        <v>2011</v>
      </c>
      <c r="F36" s="211">
        <v>2012</v>
      </c>
      <c r="G36" s="211">
        <v>2013</v>
      </c>
      <c r="H36" s="211" t="s">
        <v>306</v>
      </c>
      <c r="I36" s="78" t="s">
        <v>244</v>
      </c>
      <c r="J36" s="78" t="s">
        <v>245</v>
      </c>
      <c r="K36" s="78" t="s">
        <v>300</v>
      </c>
      <c r="L36" s="211" t="s">
        <v>301</v>
      </c>
    </row>
    <row r="37" spans="2:19" s="121" customFormat="1" ht="12.75" customHeight="1">
      <c r="B37" s="207" t="s">
        <v>272</v>
      </c>
      <c r="C37" s="264">
        <v>504886</v>
      </c>
      <c r="D37" s="264">
        <v>465500</v>
      </c>
      <c r="E37" s="265">
        <v>488615</v>
      </c>
      <c r="F37" s="265">
        <v>16334</v>
      </c>
      <c r="G37" s="265">
        <v>465500</v>
      </c>
      <c r="H37" s="265">
        <f>524466+E37+F37</f>
        <v>1029415</v>
      </c>
      <c r="I37" s="266">
        <v>824159.02164913702</v>
      </c>
      <c r="J37" s="267">
        <v>501909.46213989099</v>
      </c>
      <c r="K37" s="267">
        <v>561447.0906954878</v>
      </c>
      <c r="L37" s="268">
        <v>542510.69381940691</v>
      </c>
    </row>
    <row r="38" spans="2:19" s="121" customFormat="1" ht="12.75" customHeight="1">
      <c r="B38" s="213" t="s">
        <v>270</v>
      </c>
      <c r="C38" s="120"/>
      <c r="D38" s="120"/>
      <c r="E38" s="215"/>
      <c r="F38" s="215"/>
      <c r="G38" s="215">
        <f>G37+F37+E37</f>
        <v>970449</v>
      </c>
      <c r="H38" s="215">
        <f>G37+H37</f>
        <v>1494915</v>
      </c>
      <c r="I38" s="215">
        <f>G37+H37+I37</f>
        <v>2319074.0216491371</v>
      </c>
      <c r="J38" s="215">
        <f>H37+I37+J37</f>
        <v>2355483.4837890281</v>
      </c>
      <c r="K38" s="215">
        <f>I37+J37+K37+504949</f>
        <v>2392464.5744845159</v>
      </c>
    </row>
    <row r="39" spans="2:19" s="121" customFormat="1" ht="12.75" customHeight="1" thickBot="1">
      <c r="B39" s="250" t="s">
        <v>273</v>
      </c>
      <c r="C39" s="251"/>
      <c r="D39" s="251"/>
      <c r="E39" s="252"/>
      <c r="F39" s="252"/>
      <c r="G39" s="253">
        <f>G38*1.8/G28</f>
        <v>0.17268276824765885</v>
      </c>
      <c r="H39" s="254">
        <f>(H38*1.8)/H28</f>
        <v>0.26189507559060116</v>
      </c>
      <c r="I39" s="253">
        <f>(I38*1.8)/I28</f>
        <v>0.40000000000000013</v>
      </c>
      <c r="J39" s="253">
        <f t="shared" ref="J39:K39" si="7">(J38*1.8)/J28</f>
        <v>0.40000000000000008</v>
      </c>
      <c r="K39" s="253">
        <f t="shared" si="7"/>
        <v>0.40000000000000019</v>
      </c>
    </row>
    <row r="40" spans="2:19" s="121" customFormat="1" ht="12.75" customHeight="1"/>
    <row r="41" spans="2:19" s="121" customFormat="1" ht="12.75" customHeight="1"/>
    <row r="42" spans="2:19">
      <c r="B42" s="58"/>
      <c r="C42" s="59"/>
      <c r="D42" s="60"/>
      <c r="E42" s="60"/>
      <c r="F42" s="60"/>
      <c r="G42" s="60"/>
      <c r="H42" s="60"/>
      <c r="I42" s="60"/>
      <c r="J42" s="60"/>
      <c r="K42" s="60"/>
      <c r="L42" s="58"/>
      <c r="M42" s="58"/>
      <c r="N42" s="58"/>
      <c r="O42" s="58"/>
      <c r="P42" s="58"/>
      <c r="Q42" s="58"/>
      <c r="R42" s="58"/>
      <c r="S42" s="58"/>
    </row>
    <row r="43" spans="2:19">
      <c r="B43" s="123" t="s">
        <v>239</v>
      </c>
      <c r="C43" s="123"/>
      <c r="D43" s="123"/>
      <c r="E43" s="123"/>
      <c r="F43" s="58"/>
      <c r="G43" s="58"/>
      <c r="H43" s="58"/>
      <c r="I43" s="58"/>
      <c r="J43" s="58"/>
      <c r="K43" s="58"/>
      <c r="L43" s="58"/>
      <c r="M43" s="58"/>
      <c r="N43" s="58"/>
      <c r="O43" s="58"/>
      <c r="P43" s="58"/>
      <c r="Q43" s="58"/>
      <c r="R43" s="58"/>
      <c r="S43" s="58"/>
    </row>
    <row r="44" spans="2:19">
      <c r="B44" s="58"/>
      <c r="C44" s="72" t="s">
        <v>253</v>
      </c>
      <c r="D44" s="58"/>
      <c r="E44" s="58"/>
      <c r="F44" s="58"/>
      <c r="G44" s="58"/>
      <c r="H44" s="58"/>
      <c r="I44" s="58"/>
      <c r="J44" s="58"/>
      <c r="K44" s="58"/>
      <c r="L44" s="58"/>
      <c r="M44" s="58"/>
      <c r="N44" s="58"/>
      <c r="O44" s="58"/>
      <c r="P44" s="58"/>
      <c r="Q44" s="58"/>
      <c r="R44" s="58"/>
      <c r="S44" s="58"/>
    </row>
    <row r="45" spans="2:19" ht="12.75" thickBot="1">
      <c r="B45" s="58"/>
      <c r="C45" s="62" t="s">
        <v>234</v>
      </c>
      <c r="D45" s="61"/>
      <c r="E45" s="61"/>
      <c r="F45" s="61"/>
      <c r="G45" s="61"/>
      <c r="H45" s="61"/>
      <c r="I45" s="61"/>
      <c r="J45" s="58"/>
      <c r="K45" s="58"/>
      <c r="L45" s="58"/>
      <c r="M45" s="58"/>
      <c r="N45" s="58"/>
      <c r="O45" s="58"/>
      <c r="P45" s="58"/>
      <c r="Q45" s="58"/>
      <c r="R45" s="58"/>
      <c r="S45" s="58"/>
    </row>
    <row r="46" spans="2:19" ht="12.75" thickBot="1">
      <c r="B46" s="58"/>
      <c r="C46" s="55" t="s">
        <v>227</v>
      </c>
      <c r="D46" s="84">
        <v>2011</v>
      </c>
      <c r="E46" s="55">
        <v>2012</v>
      </c>
      <c r="F46" s="79">
        <v>2013</v>
      </c>
      <c r="G46" s="55">
        <v>2014</v>
      </c>
      <c r="H46" s="84" t="s">
        <v>244</v>
      </c>
      <c r="I46" s="84" t="s">
        <v>245</v>
      </c>
      <c r="J46" s="84" t="s">
        <v>246</v>
      </c>
      <c r="K46" s="85" t="s">
        <v>263</v>
      </c>
      <c r="L46" s="58"/>
      <c r="M46" s="58"/>
      <c r="N46" s="58"/>
      <c r="O46" s="58"/>
      <c r="P46" s="58"/>
      <c r="Q46" s="58"/>
      <c r="R46" s="58"/>
      <c r="S46" s="58"/>
    </row>
    <row r="47" spans="2:19" ht="36.75" thickBot="1">
      <c r="B47" s="58"/>
      <c r="C47" s="63" t="s">
        <v>235</v>
      </c>
      <c r="D47" s="64">
        <v>1598231</v>
      </c>
      <c r="E47" s="65">
        <f>D47*0.0192+D47</f>
        <v>1628917.0352</v>
      </c>
      <c r="F47" s="80">
        <f>E47*0.0192+E47</f>
        <v>1660192.2422758401</v>
      </c>
      <c r="G47" s="66">
        <f>F47*0.0192+F47</f>
        <v>1692067.9333275363</v>
      </c>
      <c r="H47" s="80">
        <f>G47*0.0192+G47</f>
        <v>1724555.6376474251</v>
      </c>
      <c r="I47" s="80">
        <f>H47*0.0192+H47</f>
        <v>1757667.1058902557</v>
      </c>
      <c r="J47" s="80">
        <f t="shared" ref="J47:K47" si="8">I47*0.0192+I47</f>
        <v>1791414.3143233485</v>
      </c>
      <c r="K47" s="86">
        <f t="shared" si="8"/>
        <v>1825809.4691583568</v>
      </c>
      <c r="L47" s="58"/>
      <c r="M47" s="58"/>
      <c r="N47" s="58"/>
      <c r="O47" s="58"/>
      <c r="P47" s="58"/>
      <c r="Q47" s="58"/>
      <c r="R47" s="58"/>
      <c r="S47" s="58"/>
    </row>
    <row r="48" spans="2:19" ht="36.75" thickBot="1">
      <c r="B48" s="58"/>
      <c r="C48" s="63" t="s">
        <v>256</v>
      </c>
      <c r="D48" s="91">
        <v>1843493</v>
      </c>
      <c r="E48" s="65">
        <f>D48*0.0255+D48</f>
        <v>1890502.0715000001</v>
      </c>
      <c r="F48" s="80">
        <f t="shared" ref="F48:K49" si="9">E48*0.0255+E48</f>
        <v>1938709.87432325</v>
      </c>
      <c r="G48" s="65">
        <f t="shared" si="9"/>
        <v>1988146.9761184929</v>
      </c>
      <c r="H48" s="80">
        <f t="shared" si="9"/>
        <v>2038844.7240095146</v>
      </c>
      <c r="I48" s="80">
        <f t="shared" si="9"/>
        <v>2090835.2644717572</v>
      </c>
      <c r="J48" s="80">
        <f t="shared" si="9"/>
        <v>2144151.5637157871</v>
      </c>
      <c r="K48" s="86">
        <f t="shared" si="9"/>
        <v>2198827.4285905398</v>
      </c>
      <c r="L48" s="58"/>
      <c r="M48" s="58"/>
      <c r="N48" s="58"/>
      <c r="O48" s="58"/>
      <c r="P48" s="58"/>
      <c r="Q48" s="58"/>
      <c r="R48" s="58"/>
      <c r="S48" s="58"/>
    </row>
    <row r="49" spans="2:19" ht="36.75" thickBot="1">
      <c r="B49" s="58"/>
      <c r="C49" s="63" t="s">
        <v>257</v>
      </c>
      <c r="D49" s="64">
        <f>9805400</f>
        <v>9805400</v>
      </c>
      <c r="E49" s="65">
        <f>D49*0.0255+D49</f>
        <v>10055437.699999999</v>
      </c>
      <c r="F49" s="80">
        <f t="shared" si="9"/>
        <v>10311851.36135</v>
      </c>
      <c r="G49" s="65">
        <f t="shared" si="9"/>
        <v>10574803.571064426</v>
      </c>
      <c r="H49" s="80">
        <f t="shared" ref="H49" si="10">G49*0.0255+G49</f>
        <v>10844461.062126568</v>
      </c>
      <c r="I49" s="65">
        <f t="shared" si="9"/>
        <v>11120994.819210796</v>
      </c>
      <c r="J49" s="80">
        <f t="shared" ref="J49" si="11">I49*0.0255+I49</f>
        <v>11404580.187100671</v>
      </c>
      <c r="K49" s="65">
        <f t="shared" si="9"/>
        <v>11695396.981871739</v>
      </c>
      <c r="L49" s="58"/>
      <c r="M49" s="58"/>
      <c r="N49" s="58"/>
      <c r="O49" s="58"/>
      <c r="P49" s="58"/>
      <c r="Q49" s="58"/>
      <c r="R49" s="58"/>
      <c r="S49" s="58"/>
    </row>
    <row r="50" spans="2:19" ht="12.75" thickBot="1">
      <c r="B50" s="58"/>
      <c r="C50" s="63" t="s">
        <v>252</v>
      </c>
      <c r="D50" s="64">
        <f>D47+D48+D49</f>
        <v>13247124</v>
      </c>
      <c r="E50" s="64">
        <f t="shared" ref="E50:K50" si="12">E47+E48+E49</f>
        <v>13574856.806699999</v>
      </c>
      <c r="F50" s="81">
        <f t="shared" si="12"/>
        <v>13910753.47794909</v>
      </c>
      <c r="G50" s="64">
        <f t="shared" si="12"/>
        <v>14255018.480510455</v>
      </c>
      <c r="H50" s="81">
        <f t="shared" si="12"/>
        <v>14607861.423783507</v>
      </c>
      <c r="I50" s="81">
        <f t="shared" si="12"/>
        <v>14969497.189572807</v>
      </c>
      <c r="J50" s="81">
        <f t="shared" si="12"/>
        <v>15340146.065139808</v>
      </c>
      <c r="K50" s="87">
        <f t="shared" si="12"/>
        <v>15720033.879620636</v>
      </c>
      <c r="L50" s="58"/>
      <c r="M50" s="58"/>
      <c r="N50" s="58"/>
      <c r="O50" s="58"/>
      <c r="P50" s="58"/>
      <c r="Q50" s="58"/>
      <c r="R50" s="58"/>
      <c r="S50" s="58"/>
    </row>
    <row r="51" spans="2:19" ht="24.75" thickBot="1">
      <c r="B51" s="58"/>
      <c r="C51" s="74" t="s">
        <v>258</v>
      </c>
      <c r="D51" s="65">
        <f>D50*0.05</f>
        <v>662356.20000000007</v>
      </c>
      <c r="E51" s="65">
        <f t="shared" ref="E51:K51" si="13">E50*0.05</f>
        <v>678742.84033499996</v>
      </c>
      <c r="F51" s="80">
        <f t="shared" si="13"/>
        <v>695537.67389745452</v>
      </c>
      <c r="G51" s="65">
        <f t="shared" si="13"/>
        <v>712750.92402552278</v>
      </c>
      <c r="H51" s="80">
        <f t="shared" si="13"/>
        <v>730393.07118917536</v>
      </c>
      <c r="I51" s="80">
        <f t="shared" si="13"/>
        <v>748474.85947864037</v>
      </c>
      <c r="J51" s="80">
        <f t="shared" si="13"/>
        <v>767007.30325699039</v>
      </c>
      <c r="K51" s="86">
        <f t="shared" si="13"/>
        <v>786001.69398103189</v>
      </c>
      <c r="L51" s="58"/>
      <c r="M51" s="58"/>
      <c r="N51" s="58"/>
      <c r="O51" s="58"/>
      <c r="P51" s="58"/>
      <c r="Q51" s="58"/>
      <c r="R51" s="58"/>
      <c r="S51" s="58"/>
    </row>
    <row r="52" spans="2:19" ht="48.75" thickBot="1">
      <c r="B52" s="58"/>
      <c r="C52" s="63" t="s">
        <v>262</v>
      </c>
      <c r="D52" s="65">
        <f>D51*0.5</f>
        <v>331178.10000000003</v>
      </c>
      <c r="E52" s="65">
        <f t="shared" ref="E52:K52" si="14">E51*0.5</f>
        <v>339371.42016749998</v>
      </c>
      <c r="F52" s="80">
        <f t="shared" si="14"/>
        <v>347768.83694872726</v>
      </c>
      <c r="G52" s="65">
        <f t="shared" si="14"/>
        <v>356375.46201276139</v>
      </c>
      <c r="H52" s="80">
        <f t="shared" si="14"/>
        <v>365196.53559458768</v>
      </c>
      <c r="I52" s="80">
        <f t="shared" si="14"/>
        <v>374237.42973932019</v>
      </c>
      <c r="J52" s="80">
        <f t="shared" si="14"/>
        <v>383503.65162849519</v>
      </c>
      <c r="K52" s="86">
        <f t="shared" si="14"/>
        <v>393000.84699051594</v>
      </c>
      <c r="L52" s="58"/>
      <c r="M52" s="58"/>
      <c r="N52" s="58"/>
      <c r="O52" s="58"/>
      <c r="P52" s="58"/>
      <c r="Q52" s="58"/>
      <c r="R52" s="58"/>
      <c r="S52" s="58"/>
    </row>
    <row r="53" spans="2:19" ht="12.75" thickBot="1">
      <c r="B53" s="58"/>
      <c r="C53" s="63" t="s">
        <v>259</v>
      </c>
      <c r="D53" s="65">
        <f>D52*0.25</f>
        <v>82794.525000000009</v>
      </c>
      <c r="E53" s="65">
        <f t="shared" ref="E53:K53" si="15">E52*0.25</f>
        <v>84842.855041874995</v>
      </c>
      <c r="F53" s="80">
        <f t="shared" si="15"/>
        <v>86942.209237181814</v>
      </c>
      <c r="G53" s="65">
        <f t="shared" si="15"/>
        <v>89093.865503190347</v>
      </c>
      <c r="H53" s="80">
        <f t="shared" si="15"/>
        <v>91299.13389864692</v>
      </c>
      <c r="I53" s="80">
        <f t="shared" si="15"/>
        <v>93559.357434830046</v>
      </c>
      <c r="J53" s="80">
        <f t="shared" si="15"/>
        <v>95875.912907123799</v>
      </c>
      <c r="K53" s="86">
        <f t="shared" si="15"/>
        <v>98250.211747628986</v>
      </c>
      <c r="L53" s="58"/>
      <c r="M53" s="58"/>
      <c r="N53" s="58"/>
      <c r="O53" s="58"/>
      <c r="P53" s="58"/>
      <c r="Q53" s="58"/>
      <c r="R53" s="58"/>
      <c r="S53" s="58"/>
    </row>
    <row r="54" spans="2:19" ht="12.75" thickBot="1">
      <c r="B54" s="58"/>
      <c r="C54" s="63" t="s">
        <v>228</v>
      </c>
      <c r="D54" s="67">
        <f>D52+D53</f>
        <v>413972.62500000006</v>
      </c>
      <c r="E54" s="67">
        <f t="shared" ref="E54:K54" si="16">E52+E53</f>
        <v>424214.27520937496</v>
      </c>
      <c r="F54" s="82">
        <f t="shared" si="16"/>
        <v>434711.04618590907</v>
      </c>
      <c r="G54" s="67">
        <f t="shared" si="16"/>
        <v>445469.32751595171</v>
      </c>
      <c r="H54" s="82">
        <f t="shared" si="16"/>
        <v>456495.6694932346</v>
      </c>
      <c r="I54" s="82">
        <f t="shared" si="16"/>
        <v>467796.78717415023</v>
      </c>
      <c r="J54" s="82">
        <f t="shared" si="16"/>
        <v>479379.56453561899</v>
      </c>
      <c r="K54" s="88">
        <f t="shared" si="16"/>
        <v>491251.05873814493</v>
      </c>
      <c r="L54" s="58"/>
      <c r="M54" s="125" t="s">
        <v>261</v>
      </c>
      <c r="N54" s="125"/>
      <c r="O54" s="58"/>
      <c r="P54" s="58"/>
      <c r="Q54" s="58"/>
      <c r="R54" s="58"/>
      <c r="S54" s="58"/>
    </row>
    <row r="55" spans="2:19" ht="24.75" thickBot="1">
      <c r="B55" s="58"/>
      <c r="C55" s="63" t="s">
        <v>292</v>
      </c>
      <c r="D55" s="67"/>
      <c r="E55" s="67"/>
      <c r="F55" s="82"/>
      <c r="G55" s="67"/>
      <c r="H55" s="82"/>
      <c r="I55" s="82"/>
      <c r="J55" s="82"/>
      <c r="K55" s="88"/>
      <c r="L55" s="58"/>
      <c r="M55" s="125"/>
      <c r="N55" s="125"/>
      <c r="O55" s="58"/>
      <c r="P55" s="58"/>
      <c r="Q55" s="58"/>
      <c r="R55" s="58"/>
      <c r="S55" s="58"/>
    </row>
    <row r="56" spans="2:19">
      <c r="B56" s="58"/>
      <c r="C56" s="124" t="s">
        <v>260</v>
      </c>
      <c r="D56" s="124"/>
      <c r="E56" s="124"/>
      <c r="F56" s="124"/>
      <c r="G56" s="124"/>
      <c r="H56" s="124"/>
      <c r="I56" s="124"/>
      <c r="J56" s="124"/>
      <c r="K56" s="124"/>
      <c r="L56" s="58"/>
      <c r="M56" s="125"/>
      <c r="N56" s="125"/>
      <c r="O56" s="58"/>
      <c r="P56" s="58"/>
      <c r="Q56" s="58"/>
      <c r="R56" s="58"/>
      <c r="S56" s="58"/>
    </row>
    <row r="57" spans="2:19">
      <c r="B57" s="58"/>
      <c r="C57" s="83"/>
      <c r="D57" s="83"/>
      <c r="E57" s="83"/>
      <c r="F57" s="83"/>
      <c r="G57" s="83"/>
      <c r="H57" s="83"/>
      <c r="I57" s="83"/>
      <c r="J57" s="83"/>
      <c r="K57" s="83"/>
      <c r="L57" s="58"/>
      <c r="M57" s="58"/>
      <c r="N57" s="58"/>
      <c r="O57" s="58"/>
      <c r="P57" s="58"/>
      <c r="Q57" s="58"/>
      <c r="R57" s="58"/>
      <c r="S57" s="58"/>
    </row>
    <row r="58" spans="2:19">
      <c r="B58" s="58"/>
      <c r="C58" s="89" t="s">
        <v>229</v>
      </c>
      <c r="D58" s="58"/>
      <c r="E58" s="58"/>
      <c r="F58" s="58"/>
      <c r="G58" s="58"/>
      <c r="H58" s="58"/>
      <c r="I58" s="58"/>
      <c r="J58" s="58"/>
      <c r="K58" s="58"/>
      <c r="L58" s="58"/>
      <c r="M58" s="58"/>
      <c r="N58" s="58"/>
      <c r="O58" s="58"/>
      <c r="P58" s="58"/>
      <c r="Q58" s="58"/>
      <c r="R58" s="58"/>
      <c r="S58" s="58"/>
    </row>
    <row r="59" spans="2:19">
      <c r="B59" s="57"/>
      <c r="C59" s="127" t="s">
        <v>244</v>
      </c>
      <c r="D59" s="128"/>
      <c r="E59" s="128"/>
      <c r="F59" s="129"/>
      <c r="G59" s="127" t="s">
        <v>245</v>
      </c>
      <c r="H59" s="128"/>
      <c r="I59" s="128"/>
      <c r="J59" s="129"/>
      <c r="K59" s="127" t="s">
        <v>246</v>
      </c>
      <c r="L59" s="128"/>
      <c r="M59" s="128"/>
      <c r="N59" s="129"/>
      <c r="O59" s="58"/>
      <c r="P59" s="58"/>
      <c r="Q59" s="58"/>
      <c r="R59" s="58"/>
      <c r="S59" s="58"/>
    </row>
    <row r="60" spans="2:19">
      <c r="B60" s="57"/>
      <c r="C60" s="73" t="s">
        <v>233</v>
      </c>
      <c r="D60" s="73" t="s">
        <v>230</v>
      </c>
      <c r="E60" s="73" t="s">
        <v>231</v>
      </c>
      <c r="F60" s="73" t="s">
        <v>232</v>
      </c>
      <c r="G60" s="73" t="s">
        <v>233</v>
      </c>
      <c r="H60" s="73" t="s">
        <v>230</v>
      </c>
      <c r="I60" s="73" t="s">
        <v>231</v>
      </c>
      <c r="J60" s="73" t="s">
        <v>232</v>
      </c>
      <c r="K60" s="73" t="s">
        <v>233</v>
      </c>
      <c r="L60" s="73" t="s">
        <v>230</v>
      </c>
      <c r="M60" s="73" t="s">
        <v>231</v>
      </c>
      <c r="N60" s="73" t="s">
        <v>232</v>
      </c>
      <c r="O60" s="58"/>
      <c r="P60" s="58"/>
      <c r="Q60" s="58"/>
      <c r="R60" s="58"/>
      <c r="S60" s="58"/>
    </row>
    <row r="61" spans="2:19">
      <c r="B61" s="57"/>
      <c r="C61" s="68">
        <f>H54*31%</f>
        <v>141513.65754290271</v>
      </c>
      <c r="D61" s="68">
        <f>H54*24%</f>
        <v>109558.9606783763</v>
      </c>
      <c r="E61" s="68">
        <f>H54*17%</f>
        <v>77604.263813849888</v>
      </c>
      <c r="F61" s="68">
        <f>H54*28%</f>
        <v>127818.7874581057</v>
      </c>
      <c r="G61" s="68">
        <f>I54*31%</f>
        <v>145017.00402398658</v>
      </c>
      <c r="H61" s="68">
        <f>I54*24%</f>
        <v>112271.22892179605</v>
      </c>
      <c r="I61" s="68">
        <f>I54*17%</f>
        <v>79525.453819605551</v>
      </c>
      <c r="J61" s="68">
        <f>I54*28%</f>
        <v>130983.10040876208</v>
      </c>
      <c r="K61" s="68">
        <f>J54*31%</f>
        <v>148607.66500604188</v>
      </c>
      <c r="L61" s="68">
        <f>J54*24%</f>
        <v>115051.09548854856</v>
      </c>
      <c r="M61" s="68">
        <f>J54*17%</f>
        <v>81494.525971055235</v>
      </c>
      <c r="N61" s="68">
        <f>J54*28%</f>
        <v>134226.27806997334</v>
      </c>
      <c r="O61" s="58"/>
      <c r="P61" s="58"/>
      <c r="Q61" s="58"/>
      <c r="R61" s="58"/>
      <c r="S61" s="58"/>
    </row>
    <row r="62" spans="2:19">
      <c r="B62" s="58"/>
      <c r="C62" s="58"/>
      <c r="D62" s="58"/>
      <c r="E62" s="58"/>
      <c r="F62" s="58"/>
      <c r="G62" s="58"/>
      <c r="H62" s="58"/>
      <c r="I62" s="58"/>
      <c r="J62" s="58"/>
      <c r="K62" s="58"/>
      <c r="L62" s="58"/>
      <c r="M62" s="58"/>
      <c r="N62" s="58"/>
      <c r="O62" s="58"/>
      <c r="P62" s="58"/>
      <c r="Q62" s="58"/>
      <c r="R62" s="58"/>
      <c r="S62" s="58"/>
    </row>
    <row r="63" spans="2:19">
      <c r="B63" s="58"/>
      <c r="C63" s="58"/>
      <c r="D63" s="58"/>
      <c r="E63" s="58"/>
      <c r="F63" s="58"/>
      <c r="G63" s="58"/>
      <c r="H63" s="58"/>
      <c r="I63" s="58"/>
      <c r="J63" s="58"/>
      <c r="K63" s="58"/>
      <c r="L63" s="58"/>
      <c r="M63" s="58"/>
      <c r="N63" s="58"/>
      <c r="O63" s="58"/>
      <c r="P63" s="58"/>
      <c r="Q63" s="58"/>
      <c r="R63" s="58"/>
      <c r="S63" s="58"/>
    </row>
    <row r="64" spans="2:19">
      <c r="B64" s="58"/>
      <c r="C64" s="58"/>
      <c r="D64" s="58"/>
      <c r="E64" s="58"/>
      <c r="F64" s="58"/>
      <c r="G64" s="58"/>
      <c r="H64" s="58"/>
      <c r="I64" s="58"/>
      <c r="J64" s="58"/>
      <c r="K64" s="58"/>
      <c r="L64" s="58"/>
      <c r="M64" s="58"/>
      <c r="N64" s="58"/>
      <c r="O64" s="58"/>
      <c r="P64" s="58"/>
      <c r="Q64" s="58"/>
      <c r="R64" s="58"/>
      <c r="S64" s="58"/>
    </row>
    <row r="65" spans="2:19">
      <c r="B65" s="58"/>
      <c r="C65" s="58"/>
      <c r="D65" s="58"/>
      <c r="E65" s="58"/>
      <c r="F65" s="126"/>
      <c r="G65" s="126"/>
      <c r="H65" s="126"/>
      <c r="I65" s="58"/>
      <c r="J65" s="58"/>
      <c r="K65" s="58"/>
      <c r="L65" s="58"/>
      <c r="M65" s="58"/>
      <c r="N65" s="58"/>
      <c r="O65" s="58"/>
      <c r="P65" s="58"/>
      <c r="Q65" s="58"/>
      <c r="R65" s="58"/>
      <c r="S65" s="58"/>
    </row>
    <row r="66" spans="2:19">
      <c r="B66" s="123" t="s">
        <v>240</v>
      </c>
      <c r="C66" s="123"/>
      <c r="D66" s="123"/>
      <c r="E66" s="123"/>
      <c r="F66" s="126" t="s">
        <v>254</v>
      </c>
      <c r="G66" s="126"/>
      <c r="H66" s="126"/>
      <c r="I66" s="126"/>
      <c r="J66" s="58"/>
      <c r="K66" s="58"/>
      <c r="L66" s="58"/>
      <c r="M66" s="58"/>
      <c r="N66" s="58"/>
      <c r="O66" s="58"/>
      <c r="P66" s="58"/>
      <c r="Q66" s="58"/>
      <c r="R66" s="58"/>
      <c r="S66" s="58"/>
    </row>
    <row r="67" spans="2:19">
      <c r="B67" s="58"/>
      <c r="C67" s="58"/>
      <c r="D67" s="58"/>
      <c r="E67" s="58"/>
      <c r="F67" s="126"/>
      <c r="G67" s="126"/>
      <c r="H67" s="126"/>
      <c r="I67" s="126"/>
      <c r="J67" s="58"/>
      <c r="K67" s="58"/>
      <c r="L67" s="58"/>
      <c r="M67" s="58"/>
      <c r="N67" s="58"/>
      <c r="O67" s="58"/>
      <c r="P67" s="58"/>
      <c r="Q67" s="58"/>
      <c r="R67" s="58"/>
      <c r="S67" s="58"/>
    </row>
    <row r="68" spans="2:19" ht="12.75" thickBot="1">
      <c r="B68" s="58"/>
      <c r="C68" s="62" t="s">
        <v>234</v>
      </c>
      <c r="D68" s="61"/>
      <c r="E68" s="61"/>
      <c r="F68" s="61"/>
      <c r="G68" s="61"/>
      <c r="H68" s="61"/>
      <c r="I68" s="61"/>
      <c r="J68" s="58"/>
      <c r="K68" s="58"/>
      <c r="L68" s="58"/>
      <c r="M68" s="58"/>
      <c r="N68" s="58"/>
      <c r="O68" s="58"/>
      <c r="P68" s="58"/>
      <c r="Q68" s="58"/>
      <c r="R68" s="58"/>
      <c r="S68" s="58"/>
    </row>
    <row r="69" spans="2:19" ht="12.75" thickBot="1">
      <c r="B69" s="58"/>
      <c r="C69" s="55" t="s">
        <v>227</v>
      </c>
      <c r="D69" s="84">
        <v>2011</v>
      </c>
      <c r="E69" s="55">
        <v>2012</v>
      </c>
      <c r="F69" s="79">
        <v>2013</v>
      </c>
      <c r="G69" s="55">
        <v>2014</v>
      </c>
      <c r="H69" s="108" t="s">
        <v>244</v>
      </c>
      <c r="I69" s="108" t="s">
        <v>245</v>
      </c>
      <c r="J69" s="108" t="s">
        <v>246</v>
      </c>
      <c r="K69" s="85" t="s">
        <v>263</v>
      </c>
      <c r="L69" s="58"/>
      <c r="M69" s="58"/>
      <c r="N69" s="58"/>
      <c r="O69" s="58"/>
      <c r="P69" s="58"/>
      <c r="Q69" s="58"/>
    </row>
    <row r="70" spans="2:19" ht="36.75" thickBot="1">
      <c r="B70" s="58"/>
      <c r="C70" s="63" t="s">
        <v>235</v>
      </c>
      <c r="D70" s="64">
        <v>1598231</v>
      </c>
      <c r="E70" s="65">
        <f>D70*0.0192+D70</f>
        <v>1628917.0352</v>
      </c>
      <c r="F70" s="80">
        <f t="shared" ref="F70:K70" si="17">E70*0.0192+E70</f>
        <v>1660192.2422758401</v>
      </c>
      <c r="G70" s="65">
        <f t="shared" si="17"/>
        <v>1692067.9333275363</v>
      </c>
      <c r="H70" s="80">
        <f t="shared" si="17"/>
        <v>1724555.6376474251</v>
      </c>
      <c r="I70" s="80">
        <f t="shared" si="17"/>
        <v>1757667.1058902557</v>
      </c>
      <c r="J70" s="80">
        <f t="shared" si="17"/>
        <v>1791414.3143233485</v>
      </c>
      <c r="K70" s="86">
        <f t="shared" si="17"/>
        <v>1825809.4691583568</v>
      </c>
      <c r="L70" s="58"/>
      <c r="M70" s="58"/>
      <c r="N70" s="58"/>
      <c r="O70" s="58"/>
      <c r="P70" s="58"/>
      <c r="Q70" s="58"/>
      <c r="R70" s="58"/>
      <c r="S70" s="58"/>
    </row>
    <row r="71" spans="2:19" ht="36.75" thickBot="1">
      <c r="B71" s="58"/>
      <c r="C71" s="63" t="s">
        <v>256</v>
      </c>
      <c r="D71" s="91">
        <v>1843493</v>
      </c>
      <c r="E71" s="65">
        <f>D71*0.0255+D71</f>
        <v>1890502.0715000001</v>
      </c>
      <c r="F71" s="80">
        <f t="shared" ref="F71:K71" si="18">E71*0.0255+E71</f>
        <v>1938709.87432325</v>
      </c>
      <c r="G71" s="65">
        <f t="shared" si="18"/>
        <v>1988146.9761184929</v>
      </c>
      <c r="H71" s="80">
        <f t="shared" si="18"/>
        <v>2038844.7240095146</v>
      </c>
      <c r="I71" s="80">
        <f t="shared" si="18"/>
        <v>2090835.2644717572</v>
      </c>
      <c r="J71" s="80">
        <f t="shared" si="18"/>
        <v>2144151.5637157871</v>
      </c>
      <c r="K71" s="86">
        <f t="shared" si="18"/>
        <v>2198827.4285905398</v>
      </c>
      <c r="L71" s="58"/>
      <c r="M71" s="58"/>
      <c r="N71" s="58"/>
      <c r="O71" s="58"/>
      <c r="P71" s="58"/>
      <c r="Q71" s="58"/>
      <c r="R71" s="58"/>
      <c r="S71" s="58"/>
    </row>
    <row r="72" spans="2:19" ht="36.75" customHeight="1" thickBot="1">
      <c r="B72" s="58"/>
      <c r="C72" s="63" t="s">
        <v>257</v>
      </c>
      <c r="D72" s="64">
        <f>9805400</f>
        <v>9805400</v>
      </c>
      <c r="E72" s="65">
        <f>D72*0.0255+D72</f>
        <v>10055437.699999999</v>
      </c>
      <c r="F72" s="80">
        <f t="shared" ref="F72:K72" si="19">E72*0.0255+E72</f>
        <v>10311851.36135</v>
      </c>
      <c r="G72" s="65">
        <f t="shared" si="19"/>
        <v>10574803.571064426</v>
      </c>
      <c r="H72" s="80">
        <f t="shared" si="19"/>
        <v>10844461.062126568</v>
      </c>
      <c r="I72" s="80">
        <f t="shared" si="19"/>
        <v>11120994.819210796</v>
      </c>
      <c r="J72" s="80">
        <f t="shared" si="19"/>
        <v>11404580.187100671</v>
      </c>
      <c r="K72" s="86">
        <f t="shared" si="19"/>
        <v>11695396.981871739</v>
      </c>
      <c r="L72" s="58"/>
      <c r="M72" s="58"/>
      <c r="N72" s="58"/>
      <c r="O72" s="58"/>
      <c r="P72" s="58"/>
      <c r="Q72" s="58"/>
      <c r="R72" s="58"/>
      <c r="S72" s="58"/>
    </row>
    <row r="73" spans="2:19" ht="12.75" thickBot="1">
      <c r="B73" s="58"/>
      <c r="C73" s="63" t="s">
        <v>252</v>
      </c>
      <c r="D73" s="64">
        <f>D70+D71+D72</f>
        <v>13247124</v>
      </c>
      <c r="E73" s="64">
        <f t="shared" ref="E73:K73" si="20">E70+E71+E72</f>
        <v>13574856.806699999</v>
      </c>
      <c r="F73" s="81">
        <f t="shared" si="20"/>
        <v>13910753.47794909</v>
      </c>
      <c r="G73" s="64">
        <f t="shared" si="20"/>
        <v>14255018.480510455</v>
      </c>
      <c r="H73" s="81">
        <f t="shared" si="20"/>
        <v>14607861.423783507</v>
      </c>
      <c r="I73" s="81">
        <f t="shared" si="20"/>
        <v>14969497.189572807</v>
      </c>
      <c r="J73" s="81">
        <f t="shared" si="20"/>
        <v>15340146.065139808</v>
      </c>
      <c r="K73" s="87">
        <f t="shared" si="20"/>
        <v>15720033.879620636</v>
      </c>
      <c r="L73" s="58"/>
      <c r="M73" s="58"/>
      <c r="N73" s="58"/>
      <c r="O73" s="58"/>
      <c r="P73" s="58"/>
      <c r="Q73" s="58"/>
      <c r="R73" s="58"/>
      <c r="S73" s="58"/>
    </row>
    <row r="74" spans="2:19" ht="48.75" thickBot="1">
      <c r="B74" s="58"/>
      <c r="C74" s="95" t="s">
        <v>276</v>
      </c>
      <c r="D74" s="91"/>
      <c r="E74" s="65"/>
      <c r="F74" s="105">
        <v>25908</v>
      </c>
      <c r="G74" s="96">
        <f>$F$74-$F$74*20%</f>
        <v>20726.400000000001</v>
      </c>
      <c r="H74" s="105">
        <f>$F$74-$F$74*40%</f>
        <v>15544.8</v>
      </c>
      <c r="I74" s="105">
        <f>$F$74-$F$74*60%</f>
        <v>10363.200000000001</v>
      </c>
      <c r="J74" s="105">
        <f>$F$74-$F$74*80%</f>
        <v>5181.5999999999985</v>
      </c>
      <c r="K74" s="109">
        <f>$F$74-$F$74*90%</f>
        <v>2590.7999999999993</v>
      </c>
      <c r="L74" s="58"/>
      <c r="M74" s="58"/>
      <c r="N74" s="58"/>
      <c r="O74" s="58"/>
      <c r="P74" s="58"/>
      <c r="Q74" s="58"/>
    </row>
    <row r="75" spans="2:19" ht="24.75" thickBot="1">
      <c r="B75" s="58"/>
      <c r="C75" s="63" t="s">
        <v>247</v>
      </c>
      <c r="D75" s="64"/>
      <c r="E75" s="64"/>
      <c r="F75" s="106">
        <f t="shared" ref="F75:K75" si="21">F74*65%</f>
        <v>16840.2</v>
      </c>
      <c r="G75" s="93">
        <f t="shared" si="21"/>
        <v>13472.160000000002</v>
      </c>
      <c r="H75" s="106">
        <f t="shared" si="21"/>
        <v>10104.119999999999</v>
      </c>
      <c r="I75" s="106">
        <f t="shared" si="21"/>
        <v>6736.0800000000008</v>
      </c>
      <c r="J75" s="106">
        <f t="shared" si="21"/>
        <v>3368.0399999999991</v>
      </c>
      <c r="K75" s="110">
        <f t="shared" si="21"/>
        <v>1684.0199999999995</v>
      </c>
      <c r="L75" s="58"/>
      <c r="M75" s="58"/>
      <c r="N75" s="58"/>
      <c r="O75" s="58"/>
      <c r="P75" s="58"/>
      <c r="Q75" s="58"/>
    </row>
    <row r="76" spans="2:19" ht="24.75" thickBot="1">
      <c r="B76" s="58"/>
      <c r="C76" s="63" t="s">
        <v>248</v>
      </c>
      <c r="D76" s="66"/>
      <c r="E76" s="66"/>
      <c r="F76" s="106">
        <f>F74*15%</f>
        <v>3886.2</v>
      </c>
      <c r="G76" s="93">
        <f t="shared" ref="G76:K76" si="22">G74*15%</f>
        <v>3108.96</v>
      </c>
      <c r="H76" s="106">
        <f t="shared" si="22"/>
        <v>2331.7199999999998</v>
      </c>
      <c r="I76" s="106">
        <f t="shared" si="22"/>
        <v>1554.48</v>
      </c>
      <c r="J76" s="106">
        <f t="shared" si="22"/>
        <v>777.23999999999978</v>
      </c>
      <c r="K76" s="110">
        <f t="shared" si="22"/>
        <v>388.61999999999989</v>
      </c>
      <c r="L76" s="58"/>
      <c r="M76" s="58"/>
      <c r="N76" s="58"/>
      <c r="O76" s="58"/>
      <c r="P76" s="58"/>
      <c r="Q76" s="58"/>
    </row>
    <row r="77" spans="2:19" ht="24.75" thickBot="1">
      <c r="B77" s="58"/>
      <c r="C77" s="63" t="s">
        <v>249</v>
      </c>
      <c r="D77" s="66"/>
      <c r="E77" s="66"/>
      <c r="F77" s="106">
        <f>F74*10%</f>
        <v>2590.8000000000002</v>
      </c>
      <c r="G77" s="93">
        <f t="shared" ref="G77:K77" si="23">G74*10%</f>
        <v>2072.6400000000003</v>
      </c>
      <c r="H77" s="106">
        <f t="shared" si="23"/>
        <v>1554.48</v>
      </c>
      <c r="I77" s="106">
        <f t="shared" si="23"/>
        <v>1036.3200000000002</v>
      </c>
      <c r="J77" s="106">
        <f t="shared" si="23"/>
        <v>518.15999999999985</v>
      </c>
      <c r="K77" s="110">
        <f t="shared" si="23"/>
        <v>259.07999999999993</v>
      </c>
      <c r="L77" s="58"/>
      <c r="M77" s="58"/>
      <c r="N77" s="58"/>
      <c r="O77" s="58"/>
      <c r="P77" s="58"/>
      <c r="Q77" s="58"/>
    </row>
    <row r="78" spans="2:19" ht="12.75" thickBot="1">
      <c r="B78" s="58"/>
      <c r="C78" s="63" t="s">
        <v>250</v>
      </c>
      <c r="D78" s="97"/>
      <c r="E78" s="92"/>
      <c r="F78" s="106">
        <f t="shared" ref="F78:K78" si="24">F74*10%</f>
        <v>2590.8000000000002</v>
      </c>
      <c r="G78" s="93">
        <f t="shared" si="24"/>
        <v>2072.6400000000003</v>
      </c>
      <c r="H78" s="106">
        <f t="shared" si="24"/>
        <v>1554.48</v>
      </c>
      <c r="I78" s="106">
        <f t="shared" si="24"/>
        <v>1036.3200000000002</v>
      </c>
      <c r="J78" s="106">
        <f t="shared" si="24"/>
        <v>518.15999999999985</v>
      </c>
      <c r="K78" s="110">
        <f t="shared" si="24"/>
        <v>259.07999999999993</v>
      </c>
      <c r="L78" s="58"/>
      <c r="M78" s="58"/>
      <c r="N78" s="58"/>
      <c r="O78" s="58"/>
      <c r="P78" s="58"/>
      <c r="Q78" s="58"/>
    </row>
    <row r="79" spans="2:19" ht="24.75" thickBot="1">
      <c r="B79" s="58"/>
      <c r="C79" s="63" t="s">
        <v>255</v>
      </c>
      <c r="D79" s="99"/>
      <c r="E79" s="93"/>
      <c r="F79" s="107">
        <f>F75*0.25</f>
        <v>4210.05</v>
      </c>
      <c r="G79" s="94">
        <f t="shared" ref="G79:K79" si="25">G75*0.25</f>
        <v>3368.0400000000004</v>
      </c>
      <c r="H79" s="107">
        <f t="shared" si="25"/>
        <v>2526.0299999999997</v>
      </c>
      <c r="I79" s="107">
        <f t="shared" si="25"/>
        <v>1684.0200000000002</v>
      </c>
      <c r="J79" s="107">
        <f t="shared" si="25"/>
        <v>842.00999999999976</v>
      </c>
      <c r="K79" s="111">
        <f t="shared" si="25"/>
        <v>421.00499999999988</v>
      </c>
      <c r="L79" s="58"/>
      <c r="M79" s="58"/>
      <c r="N79" s="58"/>
      <c r="O79" s="58"/>
      <c r="P79" s="58"/>
      <c r="Q79" s="58"/>
    </row>
    <row r="80" spans="2:19" ht="24.75" thickBot="1">
      <c r="B80" s="58"/>
      <c r="C80" s="63" t="s">
        <v>277</v>
      </c>
      <c r="D80" s="99"/>
      <c r="E80" s="93"/>
      <c r="F80" s="107">
        <f>F76*0.25</f>
        <v>971.55</v>
      </c>
      <c r="G80" s="94">
        <f t="shared" ref="G80:K80" si="26">G76*0.25</f>
        <v>777.24</v>
      </c>
      <c r="H80" s="107">
        <f t="shared" si="26"/>
        <v>582.92999999999995</v>
      </c>
      <c r="I80" s="107">
        <f t="shared" si="26"/>
        <v>388.62</v>
      </c>
      <c r="J80" s="107">
        <f t="shared" si="26"/>
        <v>194.30999999999995</v>
      </c>
      <c r="K80" s="111">
        <f t="shared" si="26"/>
        <v>97.154999999999973</v>
      </c>
      <c r="L80" s="58"/>
      <c r="M80" s="58"/>
      <c r="N80" s="58"/>
      <c r="O80" s="58"/>
      <c r="P80" s="58"/>
      <c r="Q80" s="58"/>
    </row>
    <row r="81" spans="2:17" ht="24.75" thickBot="1">
      <c r="B81" s="58"/>
      <c r="C81" s="63" t="s">
        <v>278</v>
      </c>
      <c r="D81" s="99"/>
      <c r="E81" s="93"/>
      <c r="F81" s="107">
        <f t="shared" ref="F81:K82" si="27">F77*0.25</f>
        <v>647.70000000000005</v>
      </c>
      <c r="G81" s="94">
        <f t="shared" si="27"/>
        <v>518.16000000000008</v>
      </c>
      <c r="H81" s="107">
        <f t="shared" si="27"/>
        <v>388.62</v>
      </c>
      <c r="I81" s="107">
        <f t="shared" si="27"/>
        <v>259.08000000000004</v>
      </c>
      <c r="J81" s="107">
        <f t="shared" si="27"/>
        <v>129.53999999999996</v>
      </c>
      <c r="K81" s="111">
        <f t="shared" si="27"/>
        <v>64.769999999999982</v>
      </c>
      <c r="L81" s="58"/>
      <c r="M81" s="58"/>
      <c r="N81" s="58"/>
      <c r="O81" s="58"/>
      <c r="P81" s="58"/>
      <c r="Q81" s="58"/>
    </row>
    <row r="82" spans="2:17" ht="24.75" thickBot="1">
      <c r="B82" s="58"/>
      <c r="C82" s="63" t="s">
        <v>279</v>
      </c>
      <c r="D82" s="99"/>
      <c r="E82" s="93"/>
      <c r="F82" s="107">
        <f t="shared" si="27"/>
        <v>647.70000000000005</v>
      </c>
      <c r="G82" s="94">
        <f t="shared" si="27"/>
        <v>518.16000000000008</v>
      </c>
      <c r="H82" s="107">
        <f t="shared" si="27"/>
        <v>388.62</v>
      </c>
      <c r="I82" s="107">
        <f t="shared" si="27"/>
        <v>259.08000000000004</v>
      </c>
      <c r="J82" s="107">
        <f t="shared" si="27"/>
        <v>129.53999999999996</v>
      </c>
      <c r="K82" s="111">
        <f t="shared" si="27"/>
        <v>64.769999999999982</v>
      </c>
      <c r="L82" s="58"/>
      <c r="M82" s="58"/>
      <c r="N82" s="58"/>
      <c r="O82" s="58"/>
      <c r="P82" s="58"/>
      <c r="Q82" s="58"/>
    </row>
    <row r="83" spans="2:17" ht="61.5" customHeight="1" thickBot="1">
      <c r="B83" s="58"/>
      <c r="C83" s="63" t="s">
        <v>281</v>
      </c>
      <c r="D83" s="99"/>
      <c r="E83" s="93"/>
      <c r="F83" s="107">
        <f>F75*0.05</f>
        <v>842.0100000000001</v>
      </c>
      <c r="G83" s="94">
        <f t="shared" ref="G83:K83" si="28">G75*0.05</f>
        <v>673.60800000000017</v>
      </c>
      <c r="H83" s="107">
        <f t="shared" si="28"/>
        <v>505.20599999999996</v>
      </c>
      <c r="I83" s="107">
        <f t="shared" si="28"/>
        <v>336.80400000000009</v>
      </c>
      <c r="J83" s="107">
        <f t="shared" si="28"/>
        <v>168.40199999999996</v>
      </c>
      <c r="K83" s="111">
        <f t="shared" si="28"/>
        <v>84.200999999999979</v>
      </c>
      <c r="L83" s="58"/>
      <c r="M83" s="58"/>
      <c r="N83" s="58"/>
      <c r="O83" s="58"/>
      <c r="P83" s="58"/>
      <c r="Q83" s="58"/>
    </row>
    <row r="84" spans="2:17" ht="60" customHeight="1" thickBot="1">
      <c r="B84" s="58"/>
      <c r="C84" s="63" t="s">
        <v>280</v>
      </c>
      <c r="D84" s="99"/>
      <c r="E84" s="93"/>
      <c r="F84" s="107">
        <f t="shared" ref="F84:K86" si="29">F76*0.05</f>
        <v>194.31</v>
      </c>
      <c r="G84" s="94">
        <f t="shared" si="29"/>
        <v>155.44800000000001</v>
      </c>
      <c r="H84" s="107">
        <f t="shared" si="29"/>
        <v>116.586</v>
      </c>
      <c r="I84" s="107">
        <f t="shared" si="29"/>
        <v>77.724000000000004</v>
      </c>
      <c r="J84" s="107">
        <f t="shared" si="29"/>
        <v>38.861999999999995</v>
      </c>
      <c r="K84" s="111">
        <f t="shared" si="29"/>
        <v>19.430999999999997</v>
      </c>
      <c r="L84" s="58"/>
      <c r="M84" s="58"/>
      <c r="N84" s="58"/>
      <c r="O84" s="58"/>
      <c r="P84" s="58"/>
      <c r="Q84" s="58"/>
    </row>
    <row r="85" spans="2:17" ht="60.75" thickBot="1">
      <c r="B85" s="58"/>
      <c r="C85" s="63" t="s">
        <v>282</v>
      </c>
      <c r="D85" s="99"/>
      <c r="E85" s="93"/>
      <c r="F85" s="107">
        <f t="shared" si="29"/>
        <v>129.54000000000002</v>
      </c>
      <c r="G85" s="94">
        <f t="shared" si="29"/>
        <v>103.63200000000002</v>
      </c>
      <c r="H85" s="107">
        <f t="shared" si="29"/>
        <v>77.724000000000004</v>
      </c>
      <c r="I85" s="107">
        <f t="shared" si="29"/>
        <v>51.81600000000001</v>
      </c>
      <c r="J85" s="107">
        <f t="shared" si="29"/>
        <v>25.907999999999994</v>
      </c>
      <c r="K85" s="111">
        <f t="shared" si="29"/>
        <v>12.953999999999997</v>
      </c>
      <c r="L85" s="58"/>
      <c r="M85" s="58"/>
      <c r="N85" s="58"/>
      <c r="O85" s="58"/>
      <c r="P85" s="58"/>
      <c r="Q85" s="58"/>
    </row>
    <row r="86" spans="2:17" ht="60.75" thickBot="1">
      <c r="B86" s="58"/>
      <c r="C86" s="63" t="s">
        <v>283</v>
      </c>
      <c r="D86" s="99"/>
      <c r="E86" s="93"/>
      <c r="F86" s="107">
        <f t="shared" si="29"/>
        <v>129.54000000000002</v>
      </c>
      <c r="G86" s="94">
        <f t="shared" si="29"/>
        <v>103.63200000000002</v>
      </c>
      <c r="H86" s="107">
        <f t="shared" si="29"/>
        <v>77.724000000000004</v>
      </c>
      <c r="I86" s="107">
        <f t="shared" si="29"/>
        <v>51.81600000000001</v>
      </c>
      <c r="J86" s="107">
        <f t="shared" si="29"/>
        <v>25.907999999999994</v>
      </c>
      <c r="K86" s="111">
        <f t="shared" si="29"/>
        <v>12.953999999999997</v>
      </c>
      <c r="L86" s="58"/>
      <c r="M86" s="58"/>
      <c r="N86" s="58"/>
      <c r="O86" s="58"/>
      <c r="P86" s="58"/>
      <c r="Q86" s="58"/>
    </row>
    <row r="87" spans="2:17" ht="12.75" thickBot="1">
      <c r="B87" s="58"/>
      <c r="C87" s="63" t="s">
        <v>288</v>
      </c>
      <c r="D87" s="94"/>
      <c r="E87" s="94"/>
      <c r="F87" s="107">
        <f t="shared" ref="F87:K90" si="30">F75+F79+F83</f>
        <v>21892.26</v>
      </c>
      <c r="G87" s="94">
        <f t="shared" si="30"/>
        <v>17513.808000000001</v>
      </c>
      <c r="H87" s="107">
        <f t="shared" si="30"/>
        <v>13135.355999999998</v>
      </c>
      <c r="I87" s="107">
        <f t="shared" si="30"/>
        <v>8756.9040000000005</v>
      </c>
      <c r="J87" s="107">
        <f t="shared" si="30"/>
        <v>4378.4519999999993</v>
      </c>
      <c r="K87" s="111">
        <f t="shared" si="30"/>
        <v>2189.2259999999997</v>
      </c>
      <c r="L87" s="58"/>
      <c r="M87" s="58"/>
      <c r="N87" s="58"/>
      <c r="O87" s="58"/>
      <c r="P87" s="58"/>
      <c r="Q87" s="58"/>
    </row>
    <row r="88" spans="2:17" ht="12.75" thickBot="1">
      <c r="B88" s="58"/>
      <c r="C88" s="63" t="s">
        <v>289</v>
      </c>
      <c r="D88" s="94"/>
      <c r="E88" s="94"/>
      <c r="F88" s="107">
        <f t="shared" si="30"/>
        <v>5052.0600000000004</v>
      </c>
      <c r="G88" s="94">
        <f t="shared" si="30"/>
        <v>4041.6479999999997</v>
      </c>
      <c r="H88" s="107">
        <f t="shared" si="30"/>
        <v>3031.2359999999994</v>
      </c>
      <c r="I88" s="107">
        <f t="shared" si="30"/>
        <v>2020.8239999999998</v>
      </c>
      <c r="J88" s="107">
        <f t="shared" si="30"/>
        <v>1010.4119999999997</v>
      </c>
      <c r="K88" s="111">
        <f t="shared" si="30"/>
        <v>505.20599999999985</v>
      </c>
      <c r="L88" s="58"/>
      <c r="M88" s="58"/>
      <c r="N88" s="58"/>
      <c r="O88" s="58"/>
      <c r="P88" s="58"/>
      <c r="Q88" s="58"/>
    </row>
    <row r="89" spans="2:17" ht="12.75" thickBot="1">
      <c r="B89" s="58"/>
      <c r="C89" s="63" t="s">
        <v>290</v>
      </c>
      <c r="D89" s="94"/>
      <c r="E89" s="94"/>
      <c r="F89" s="107">
        <f t="shared" si="30"/>
        <v>3368.04</v>
      </c>
      <c r="G89" s="94">
        <f t="shared" si="30"/>
        <v>2694.4320000000002</v>
      </c>
      <c r="H89" s="107">
        <f t="shared" si="30"/>
        <v>2020.8239999999998</v>
      </c>
      <c r="I89" s="107">
        <f t="shared" si="30"/>
        <v>1347.2160000000001</v>
      </c>
      <c r="J89" s="107">
        <f t="shared" si="30"/>
        <v>673.60799999999983</v>
      </c>
      <c r="K89" s="111">
        <f t="shared" si="30"/>
        <v>336.80399999999992</v>
      </c>
      <c r="L89" s="58"/>
      <c r="M89" s="58"/>
      <c r="N89" s="58"/>
      <c r="O89" s="58"/>
      <c r="P89" s="58"/>
      <c r="Q89" s="58"/>
    </row>
    <row r="90" spans="2:17" ht="12.75" thickBot="1">
      <c r="B90" s="58"/>
      <c r="C90" s="63" t="s">
        <v>291</v>
      </c>
      <c r="D90" s="94"/>
      <c r="E90" s="94"/>
      <c r="F90" s="107">
        <f t="shared" si="30"/>
        <v>3368.04</v>
      </c>
      <c r="G90" s="94">
        <f t="shared" si="30"/>
        <v>2694.4320000000002</v>
      </c>
      <c r="H90" s="107">
        <f t="shared" si="30"/>
        <v>2020.8239999999998</v>
      </c>
      <c r="I90" s="107">
        <f t="shared" si="30"/>
        <v>1347.2160000000001</v>
      </c>
      <c r="J90" s="107">
        <f t="shared" si="30"/>
        <v>673.60799999999983</v>
      </c>
      <c r="K90" s="111">
        <f t="shared" si="30"/>
        <v>336.80399999999992</v>
      </c>
      <c r="L90" s="58"/>
      <c r="M90" s="58"/>
      <c r="N90" s="58"/>
      <c r="O90" s="58"/>
      <c r="P90" s="58"/>
      <c r="Q90" s="58"/>
    </row>
    <row r="91" spans="2:17" ht="12.75" thickBot="1">
      <c r="B91" s="58"/>
      <c r="C91" s="63" t="s">
        <v>284</v>
      </c>
      <c r="D91" s="94"/>
      <c r="E91" s="94"/>
      <c r="F91" s="107"/>
      <c r="G91" s="94"/>
      <c r="H91" s="107"/>
      <c r="I91" s="107"/>
      <c r="J91" s="107"/>
      <c r="K91" s="111"/>
      <c r="L91" s="58"/>
      <c r="M91" s="58"/>
      <c r="N91" s="58"/>
      <c r="O91" s="58"/>
      <c r="P91" s="58"/>
      <c r="Q91" s="58"/>
    </row>
    <row r="92" spans="2:17" ht="12.75" thickBot="1">
      <c r="B92" s="58"/>
      <c r="C92" s="63" t="s">
        <v>285</v>
      </c>
      <c r="D92" s="94"/>
      <c r="E92" s="94"/>
      <c r="F92" s="107"/>
      <c r="G92" s="94"/>
      <c r="H92" s="107"/>
      <c r="I92" s="107"/>
      <c r="J92" s="107"/>
      <c r="K92" s="111"/>
      <c r="L92" s="58"/>
      <c r="M92" s="58"/>
      <c r="N92" s="58"/>
      <c r="O92" s="58"/>
      <c r="P92" s="58"/>
      <c r="Q92" s="58"/>
    </row>
    <row r="93" spans="2:17" ht="12.75" thickBot="1">
      <c r="B93" s="58"/>
      <c r="C93" s="63" t="s">
        <v>286</v>
      </c>
      <c r="D93" s="94"/>
      <c r="E93" s="94"/>
      <c r="F93" s="107"/>
      <c r="G93" s="94"/>
      <c r="H93" s="107"/>
      <c r="I93" s="107"/>
      <c r="J93" s="107"/>
      <c r="K93" s="111"/>
      <c r="L93" s="58"/>
      <c r="M93" s="58"/>
      <c r="N93" s="58"/>
      <c r="O93" s="58"/>
      <c r="P93" s="58"/>
      <c r="Q93" s="58"/>
    </row>
    <row r="94" spans="2:17" ht="12.75" thickBot="1">
      <c r="B94" s="58"/>
      <c r="C94" s="63" t="s">
        <v>287</v>
      </c>
      <c r="D94" s="94"/>
      <c r="E94" s="94"/>
      <c r="F94" s="107"/>
      <c r="G94" s="94"/>
      <c r="H94" s="107"/>
      <c r="I94" s="107"/>
      <c r="J94" s="107"/>
      <c r="K94" s="111"/>
      <c r="L94" s="58"/>
      <c r="M94" s="58"/>
      <c r="N94" s="58"/>
      <c r="O94" s="58"/>
      <c r="P94" s="58"/>
      <c r="Q94" s="58"/>
    </row>
    <row r="95" spans="2:17" ht="12.75" thickBot="1">
      <c r="B95" s="58"/>
      <c r="C95" s="59"/>
      <c r="D95" s="94"/>
      <c r="E95" s="94"/>
      <c r="F95" s="100"/>
      <c r="G95" s="103"/>
      <c r="H95" s="104"/>
      <c r="I95" s="104"/>
      <c r="J95" s="58"/>
      <c r="K95" s="58"/>
      <c r="L95" s="58"/>
      <c r="M95" s="58"/>
      <c r="N95" s="58"/>
      <c r="O95" s="58"/>
      <c r="P95" s="58"/>
      <c r="Q95" s="58"/>
    </row>
    <row r="96" spans="2:17" ht="23.25" customHeight="1">
      <c r="B96" s="58"/>
      <c r="C96" s="89" t="s">
        <v>293</v>
      </c>
      <c r="D96" s="58"/>
      <c r="E96" s="58"/>
      <c r="F96" s="58"/>
      <c r="G96" s="58"/>
      <c r="H96" s="58"/>
      <c r="I96" s="58"/>
      <c r="J96" s="58"/>
      <c r="K96" s="58"/>
      <c r="L96" s="58"/>
      <c r="M96" s="58"/>
      <c r="N96" s="58"/>
      <c r="P96" s="58"/>
      <c r="Q96" s="58"/>
    </row>
    <row r="97" spans="2:19">
      <c r="B97" s="57"/>
      <c r="C97" s="75" t="s">
        <v>244</v>
      </c>
      <c r="D97" s="76"/>
      <c r="E97" s="76"/>
      <c r="F97" s="77"/>
      <c r="G97" s="75" t="s">
        <v>245</v>
      </c>
      <c r="H97" s="76"/>
      <c r="I97" s="76"/>
      <c r="J97" s="77"/>
      <c r="K97" s="75" t="s">
        <v>246</v>
      </c>
      <c r="L97" s="76"/>
      <c r="M97" s="76"/>
      <c r="N97" s="77"/>
      <c r="P97" s="58"/>
      <c r="Q97" s="58"/>
      <c r="R97" s="58"/>
      <c r="S97" s="58"/>
    </row>
    <row r="98" spans="2:19">
      <c r="B98" s="57"/>
      <c r="C98" s="78" t="s">
        <v>233</v>
      </c>
      <c r="D98" s="78" t="s">
        <v>230</v>
      </c>
      <c r="E98" s="78" t="s">
        <v>231</v>
      </c>
      <c r="F98" s="78" t="s">
        <v>232</v>
      </c>
      <c r="G98" s="78" t="s">
        <v>233</v>
      </c>
      <c r="H98" s="78" t="s">
        <v>230</v>
      </c>
      <c r="I98" s="78" t="s">
        <v>231</v>
      </c>
      <c r="J98" s="78" t="s">
        <v>232</v>
      </c>
      <c r="K98" s="78" t="s">
        <v>233</v>
      </c>
      <c r="L98" s="78" t="s">
        <v>230</v>
      </c>
      <c r="M98" s="78" t="s">
        <v>231</v>
      </c>
      <c r="N98" s="78" t="s">
        <v>232</v>
      </c>
      <c r="P98" s="58"/>
      <c r="Q98" s="58"/>
      <c r="R98" s="58"/>
      <c r="S98" s="58"/>
    </row>
    <row r="99" spans="2:19">
      <c r="B99" s="69"/>
      <c r="C99" s="68">
        <f>$H$74*38%</f>
        <v>5907.0239999999994</v>
      </c>
      <c r="D99" s="68">
        <f>$H$74*23%</f>
        <v>3575.3040000000001</v>
      </c>
      <c r="E99" s="68">
        <f>$H$74*14%</f>
        <v>2176.2719999999999</v>
      </c>
      <c r="F99" s="68">
        <f>$H$74*25%</f>
        <v>3886.2</v>
      </c>
      <c r="G99" s="68">
        <f>$I$74*38%</f>
        <v>3938.0160000000005</v>
      </c>
      <c r="H99" s="68">
        <f>$I$74*23%</f>
        <v>2383.5360000000001</v>
      </c>
      <c r="I99" s="68">
        <f>$I$74*14%</f>
        <v>1450.8480000000002</v>
      </c>
      <c r="J99" s="68">
        <f>$I$74*25%</f>
        <v>2590.8000000000002</v>
      </c>
      <c r="K99" s="68">
        <f>$J$74*38%</f>
        <v>1969.0079999999996</v>
      </c>
      <c r="L99" s="68">
        <f>$J$74*23%</f>
        <v>1191.7679999999998</v>
      </c>
      <c r="M99" s="68">
        <f>$J$74*14%</f>
        <v>725.42399999999986</v>
      </c>
      <c r="N99" s="68">
        <f>$J$74*25%</f>
        <v>1295.3999999999996</v>
      </c>
      <c r="P99" s="58"/>
      <c r="Q99" s="58"/>
      <c r="R99" s="58"/>
      <c r="S99" s="58"/>
    </row>
    <row r="100" spans="2:19">
      <c r="B100" s="69"/>
      <c r="C100" s="112"/>
      <c r="D100" s="112"/>
      <c r="E100" s="112"/>
      <c r="F100" s="112"/>
      <c r="G100" s="112"/>
      <c r="H100" s="112"/>
      <c r="I100" s="112"/>
      <c r="J100" s="112"/>
      <c r="K100" s="112"/>
      <c r="L100" s="112"/>
      <c r="M100" s="112"/>
      <c r="N100" s="112"/>
      <c r="P100" s="58"/>
      <c r="Q100" s="58"/>
      <c r="R100" s="58"/>
      <c r="S100" s="58"/>
    </row>
    <row r="101" spans="2:19">
      <c r="B101" s="69"/>
      <c r="C101" s="112"/>
      <c r="D101" s="112"/>
      <c r="E101" s="112"/>
      <c r="F101" s="112"/>
      <c r="G101" s="112"/>
      <c r="H101" s="112"/>
      <c r="I101" s="112"/>
      <c r="J101" s="112"/>
      <c r="K101" s="112"/>
      <c r="L101" s="112"/>
      <c r="M101" s="112"/>
      <c r="N101" s="112"/>
      <c r="P101" s="58"/>
      <c r="Q101" s="58"/>
      <c r="R101" s="58"/>
      <c r="S101" s="58"/>
    </row>
    <row r="102" spans="2:19">
      <c r="B102" s="123" t="s">
        <v>241</v>
      </c>
      <c r="C102" s="123"/>
      <c r="D102" s="123"/>
      <c r="E102" s="123"/>
      <c r="F102" s="112"/>
      <c r="G102" s="112"/>
      <c r="H102" s="112"/>
      <c r="I102" s="112"/>
      <c r="J102" s="112"/>
      <c r="K102" s="112"/>
      <c r="L102" s="112"/>
      <c r="M102" s="112"/>
      <c r="N102" s="112"/>
      <c r="P102" s="58"/>
      <c r="Q102" s="58"/>
      <c r="R102" s="58"/>
      <c r="S102" s="58"/>
    </row>
    <row r="103" spans="2:19" ht="12.75" thickBot="1">
      <c r="B103" s="69"/>
      <c r="C103" s="62" t="s">
        <v>234</v>
      </c>
      <c r="D103" s="112"/>
      <c r="E103" s="112"/>
      <c r="F103" s="112"/>
      <c r="G103" s="112"/>
      <c r="H103" s="112"/>
      <c r="I103" s="112"/>
      <c r="J103" s="112"/>
      <c r="K103" s="112"/>
      <c r="L103" s="112"/>
      <c r="M103" s="112"/>
      <c r="N103" s="112"/>
      <c r="P103" s="58"/>
      <c r="Q103" s="58"/>
      <c r="R103" s="58"/>
      <c r="S103" s="58"/>
    </row>
    <row r="104" spans="2:19" ht="12.75" thickBot="1">
      <c r="B104" s="58"/>
      <c r="C104" s="55" t="s">
        <v>227</v>
      </c>
      <c r="D104" s="84">
        <v>2011</v>
      </c>
      <c r="E104" s="55">
        <v>2012</v>
      </c>
      <c r="F104" s="79">
        <v>2013</v>
      </c>
      <c r="G104" s="55">
        <v>2014</v>
      </c>
      <c r="H104" s="108" t="s">
        <v>244</v>
      </c>
      <c r="I104" s="108" t="s">
        <v>245</v>
      </c>
      <c r="J104" s="108" t="s">
        <v>246</v>
      </c>
      <c r="K104" s="85" t="s">
        <v>263</v>
      </c>
      <c r="L104" s="58"/>
      <c r="M104" s="58"/>
      <c r="N104" s="58"/>
      <c r="O104" s="58"/>
      <c r="P104" s="58"/>
      <c r="Q104" s="58"/>
    </row>
    <row r="105" spans="2:19" ht="36.75" thickBot="1">
      <c r="B105" s="58"/>
      <c r="C105" s="56" t="s">
        <v>294</v>
      </c>
      <c r="D105" s="113"/>
      <c r="E105" s="113"/>
      <c r="F105" s="106">
        <v>1155</v>
      </c>
      <c r="G105" s="114">
        <f>G74*5%</f>
        <v>1036.3200000000002</v>
      </c>
      <c r="H105" s="115">
        <f t="shared" ref="H105:K105" si="31">H74*5%</f>
        <v>777.24</v>
      </c>
      <c r="I105" s="115">
        <f t="shared" si="31"/>
        <v>518.16000000000008</v>
      </c>
      <c r="J105" s="115">
        <f t="shared" si="31"/>
        <v>259.07999999999993</v>
      </c>
      <c r="K105" s="117">
        <f t="shared" si="31"/>
        <v>129.53999999999996</v>
      </c>
      <c r="L105" s="58"/>
      <c r="M105" s="58"/>
      <c r="N105" s="58"/>
      <c r="O105" s="58"/>
      <c r="P105" s="58"/>
      <c r="Q105" s="58"/>
    </row>
    <row r="106" spans="2:19" ht="24" customHeight="1" thickBot="1">
      <c r="B106" s="58"/>
      <c r="C106" s="56" t="s">
        <v>295</v>
      </c>
      <c r="D106" s="66"/>
      <c r="E106" s="66"/>
      <c r="F106" s="106"/>
      <c r="G106" s="99"/>
      <c r="H106" s="106">
        <f>H105*10</f>
        <v>7772.4</v>
      </c>
      <c r="I106" s="106">
        <f t="shared" ref="I106:K106" si="32">I105*10</f>
        <v>5181.6000000000004</v>
      </c>
      <c r="J106" s="106">
        <f t="shared" si="32"/>
        <v>2590.7999999999993</v>
      </c>
      <c r="K106" s="110">
        <f t="shared" si="32"/>
        <v>1295.3999999999996</v>
      </c>
      <c r="L106" s="58"/>
      <c r="M106" s="58"/>
      <c r="N106" s="58"/>
      <c r="O106" s="58"/>
      <c r="P106" s="58"/>
      <c r="Q106" s="58"/>
    </row>
    <row r="107" spans="2:19" ht="24.75" thickBot="1">
      <c r="B107" s="58"/>
      <c r="C107" s="63" t="s">
        <v>296</v>
      </c>
      <c r="D107" s="98"/>
      <c r="E107" s="98"/>
      <c r="F107" s="107"/>
      <c r="G107" s="101"/>
      <c r="H107" s="116">
        <f>H106*25%</f>
        <v>1943.1</v>
      </c>
      <c r="I107" s="116">
        <f t="shared" ref="I107:K107" si="33">I106*25%</f>
        <v>1295.4000000000001</v>
      </c>
      <c r="J107" s="116">
        <f t="shared" si="33"/>
        <v>647.69999999999982</v>
      </c>
      <c r="K107" s="118">
        <f t="shared" si="33"/>
        <v>323.84999999999991</v>
      </c>
      <c r="L107" s="58"/>
      <c r="M107" s="58"/>
      <c r="N107" s="58"/>
      <c r="O107" s="58"/>
      <c r="P107" s="58"/>
      <c r="Q107" s="58"/>
    </row>
    <row r="108" spans="2:19" ht="24.75" thickBot="1">
      <c r="B108" s="78"/>
      <c r="C108" s="63" t="s">
        <v>297</v>
      </c>
      <c r="D108" s="99"/>
      <c r="E108" s="99"/>
      <c r="F108" s="107"/>
      <c r="G108" s="101"/>
      <c r="H108" s="116">
        <f>H106+H107</f>
        <v>9715.5</v>
      </c>
      <c r="I108" s="116">
        <f t="shared" ref="I108:K108" si="34">I106+I107</f>
        <v>6477</v>
      </c>
      <c r="J108" s="116">
        <f t="shared" si="34"/>
        <v>3238.4999999999991</v>
      </c>
      <c r="K108" s="118">
        <f t="shared" si="34"/>
        <v>1619.2499999999995</v>
      </c>
      <c r="L108" s="58"/>
      <c r="M108" s="58"/>
      <c r="N108" s="58"/>
      <c r="O108" s="58"/>
      <c r="P108" s="58"/>
      <c r="Q108" s="58"/>
      <c r="R108" s="58"/>
      <c r="S108" s="58"/>
    </row>
    <row r="109" spans="2:19" ht="12.75" thickBot="1">
      <c r="B109" s="78"/>
      <c r="C109" s="63" t="s">
        <v>242</v>
      </c>
      <c r="D109" s="94"/>
      <c r="E109" s="94"/>
      <c r="F109" s="107"/>
      <c r="G109" s="101"/>
      <c r="H109" s="102"/>
      <c r="I109" s="102"/>
      <c r="J109" s="58"/>
      <c r="K109" s="58"/>
      <c r="L109" s="58"/>
      <c r="M109" s="58"/>
      <c r="N109" s="58"/>
      <c r="O109" s="58"/>
      <c r="P109" s="58"/>
      <c r="Q109" s="58"/>
      <c r="R109" s="58"/>
      <c r="S109" s="58"/>
    </row>
    <row r="110" spans="2:19">
      <c r="D110" s="58"/>
      <c r="E110" s="58"/>
    </row>
    <row r="111" spans="2:19"/>
    <row r="112" spans="2:19" ht="24">
      <c r="B112" s="58"/>
      <c r="C112" s="89" t="s">
        <v>298</v>
      </c>
      <c r="D112" s="58"/>
      <c r="E112" s="58"/>
      <c r="F112" s="58"/>
      <c r="G112" s="58"/>
      <c r="H112" s="58"/>
      <c r="I112" s="58"/>
      <c r="J112" s="58"/>
      <c r="K112" s="58"/>
      <c r="L112" s="58"/>
      <c r="M112" s="58"/>
      <c r="N112" s="58"/>
    </row>
    <row r="113" spans="2:14">
      <c r="B113" s="57"/>
      <c r="C113" s="75" t="s">
        <v>244</v>
      </c>
      <c r="D113" s="76"/>
      <c r="E113" s="76"/>
      <c r="F113" s="77"/>
      <c r="G113" s="75" t="s">
        <v>245</v>
      </c>
      <c r="H113" s="76"/>
      <c r="I113" s="76"/>
      <c r="J113" s="77"/>
      <c r="K113" s="75" t="s">
        <v>246</v>
      </c>
      <c r="L113" s="76"/>
      <c r="M113" s="76"/>
      <c r="N113" s="77"/>
    </row>
    <row r="114" spans="2:14">
      <c r="B114" s="57"/>
      <c r="C114" s="78" t="s">
        <v>233</v>
      </c>
      <c r="D114" s="78" t="s">
        <v>230</v>
      </c>
      <c r="E114" s="78" t="s">
        <v>231</v>
      </c>
      <c r="F114" s="78" t="s">
        <v>232</v>
      </c>
      <c r="G114" s="78" t="s">
        <v>233</v>
      </c>
      <c r="H114" s="78" t="s">
        <v>230</v>
      </c>
      <c r="I114" s="78" t="s">
        <v>231</v>
      </c>
      <c r="J114" s="78" t="s">
        <v>232</v>
      </c>
      <c r="K114" s="78" t="s">
        <v>233</v>
      </c>
      <c r="L114" s="78" t="s">
        <v>230</v>
      </c>
      <c r="M114" s="78" t="s">
        <v>231</v>
      </c>
      <c r="N114" s="78" t="s">
        <v>232</v>
      </c>
    </row>
    <row r="115" spans="2:14">
      <c r="B115" s="69"/>
      <c r="C115" s="68">
        <f>$H$105*43%</f>
        <v>334.21319999999997</v>
      </c>
      <c r="D115" s="68">
        <f>$H$105*11%</f>
        <v>85.496400000000008</v>
      </c>
      <c r="E115" s="68">
        <f>$H$105*8%</f>
        <v>62.179200000000002</v>
      </c>
      <c r="F115" s="68">
        <f>$H$105*38%</f>
        <v>295.35120000000001</v>
      </c>
      <c r="G115" s="68">
        <f>$I$105*43%</f>
        <v>222.80880000000002</v>
      </c>
      <c r="H115" s="68">
        <f>$I$105*11%</f>
        <v>56.997600000000013</v>
      </c>
      <c r="I115" s="68">
        <f>$I$105*8%</f>
        <v>41.452800000000011</v>
      </c>
      <c r="J115" s="68">
        <f>$I$105*38%</f>
        <v>196.90080000000003</v>
      </c>
      <c r="K115" s="68">
        <f>$J$105*43%</f>
        <v>111.40439999999997</v>
      </c>
      <c r="L115" s="68">
        <f>$J$105*11%</f>
        <v>28.498799999999992</v>
      </c>
      <c r="M115" s="68">
        <f>$J$105*8%</f>
        <v>20.726399999999995</v>
      </c>
      <c r="N115" s="68">
        <f>$J$105*38%</f>
        <v>98.450399999999973</v>
      </c>
    </row>
    <row r="116" spans="2:14"/>
    <row r="117" spans="2:14"/>
    <row r="118" spans="2:14"/>
    <row r="119" spans="2:14"/>
    <row r="120" spans="2:14"/>
    <row r="121" spans="2:14"/>
    <row r="122" spans="2:14"/>
    <row r="123" spans="2:14"/>
    <row r="124" spans="2:14"/>
    <row r="125" spans="2:14"/>
    <row r="126" spans="2:14"/>
    <row r="127" spans="2:14"/>
    <row r="128" spans="2:14"/>
    <row r="129"/>
    <row r="130"/>
    <row r="131"/>
    <row r="132"/>
    <row r="133"/>
    <row r="134"/>
    <row r="135"/>
    <row r="136"/>
    <row r="137"/>
    <row r="138"/>
    <row r="139"/>
    <row r="140"/>
    <row r="141"/>
    <row r="142"/>
    <row r="143"/>
    <row r="144"/>
    <row r="145"/>
    <row r="146"/>
    <row r="147"/>
    <row r="148"/>
    <row r="149"/>
    <row r="150"/>
    <row r="151"/>
    <row r="152"/>
    <row r="153"/>
    <row r="154"/>
    <row r="155"/>
    <row r="156"/>
    <row r="157"/>
    <row r="158"/>
  </sheetData>
  <mergeCells count="14">
    <mergeCell ref="B102:E102"/>
    <mergeCell ref="M54:N56"/>
    <mergeCell ref="F66:I67"/>
    <mergeCell ref="B43:E43"/>
    <mergeCell ref="C59:F59"/>
    <mergeCell ref="G59:J59"/>
    <mergeCell ref="K59:N59"/>
    <mergeCell ref="F65:H65"/>
    <mergeCell ref="B2:M2"/>
    <mergeCell ref="B5:E5"/>
    <mergeCell ref="B66:E66"/>
    <mergeCell ref="C56:K56"/>
    <mergeCell ref="B7:K7"/>
    <mergeCell ref="B26:K2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F45"/>
  <sheetViews>
    <sheetView view="pageBreakPreview" topLeftCell="A8" zoomScaleSheetLayoutView="100" workbookViewId="0">
      <selection activeCell="A8" sqref="A8:F8"/>
    </sheetView>
  </sheetViews>
  <sheetFormatPr defaultRowHeight="15"/>
  <cols>
    <col min="1" max="1" width="26.5703125" customWidth="1"/>
    <col min="2" max="2" width="7.7109375" customWidth="1"/>
    <col min="3" max="5" width="13.28515625" customWidth="1"/>
    <col min="6" max="6" width="23.28515625" customWidth="1"/>
  </cols>
  <sheetData>
    <row r="1" spans="1:6" ht="36" customHeight="1">
      <c r="A1" s="130" t="s">
        <v>162</v>
      </c>
      <c r="B1" s="130"/>
      <c r="C1" s="130"/>
      <c r="D1" s="130"/>
      <c r="E1" s="130"/>
      <c r="F1" s="130"/>
    </row>
    <row r="2" spans="1:6" ht="18.75">
      <c r="A2" s="5" t="s">
        <v>11</v>
      </c>
    </row>
    <row r="3" spans="1:6">
      <c r="A3" s="159" t="s">
        <v>126</v>
      </c>
      <c r="B3" s="159"/>
      <c r="C3" s="159"/>
      <c r="D3" s="159"/>
      <c r="E3" s="159"/>
      <c r="F3" s="159"/>
    </row>
    <row r="4" spans="1:6">
      <c r="A4" s="131" t="s">
        <v>104</v>
      </c>
      <c r="B4" s="131"/>
      <c r="C4" s="160" t="s">
        <v>236</v>
      </c>
      <c r="D4" s="161"/>
      <c r="E4" s="161"/>
      <c r="F4" s="162"/>
    </row>
    <row r="5" spans="1:6">
      <c r="A5" s="163" t="s">
        <v>0</v>
      </c>
      <c r="B5" s="163"/>
      <c r="C5" s="164" t="s">
        <v>237</v>
      </c>
      <c r="D5" s="165"/>
      <c r="E5" s="165"/>
      <c r="F5" s="166"/>
    </row>
    <row r="6" spans="1:6" ht="15" customHeight="1">
      <c r="A6" s="40" t="s">
        <v>156</v>
      </c>
      <c r="B6" s="42"/>
      <c r="C6" s="22" t="s">
        <v>3</v>
      </c>
      <c r="D6" s="22" t="s">
        <v>4</v>
      </c>
      <c r="E6" s="22" t="s">
        <v>5</v>
      </c>
      <c r="F6" s="149" t="s">
        <v>6</v>
      </c>
    </row>
    <row r="7" spans="1:6">
      <c r="A7" s="48" t="s">
        <v>157</v>
      </c>
      <c r="B7" s="49" t="s">
        <v>2</v>
      </c>
      <c r="C7" s="50" t="s">
        <v>244</v>
      </c>
      <c r="D7" s="50" t="s">
        <v>245</v>
      </c>
      <c r="E7" s="50" t="s">
        <v>246</v>
      </c>
      <c r="F7" s="150"/>
    </row>
    <row r="8" spans="1:6">
      <c r="A8" s="151" t="s">
        <v>7</v>
      </c>
      <c r="B8" s="152"/>
      <c r="C8" s="152"/>
      <c r="D8" s="152"/>
      <c r="E8" s="152"/>
      <c r="F8" s="153"/>
    </row>
    <row r="9" spans="1:6">
      <c r="A9" s="154" t="s">
        <v>127</v>
      </c>
      <c r="B9" s="45" t="s">
        <v>1</v>
      </c>
      <c r="C9" s="71" t="e">
        <f>#REF!</f>
        <v>#REF!</v>
      </c>
      <c r="D9" s="71" t="e">
        <f>#REF!</f>
        <v>#REF!</v>
      </c>
      <c r="E9" s="71" t="e">
        <f>#REF!</f>
        <v>#REF!</v>
      </c>
      <c r="F9" s="2"/>
    </row>
    <row r="10" spans="1:6" ht="24.75" customHeight="1">
      <c r="A10" s="154"/>
      <c r="B10" s="46" t="s">
        <v>2</v>
      </c>
      <c r="C10" s="10">
        <v>0.8</v>
      </c>
      <c r="D10" s="10">
        <v>0.8</v>
      </c>
      <c r="E10" s="10">
        <v>0.8</v>
      </c>
      <c r="F10" s="2"/>
    </row>
    <row r="11" spans="1:6" ht="45">
      <c r="A11" s="40" t="s">
        <v>128</v>
      </c>
      <c r="B11" s="44" t="s">
        <v>1</v>
      </c>
      <c r="C11" s="10"/>
      <c r="D11" s="10"/>
      <c r="E11" s="10"/>
      <c r="F11" s="2"/>
    </row>
    <row r="12" spans="1:6" ht="30">
      <c r="A12" s="51" t="s">
        <v>129</v>
      </c>
      <c r="B12" s="44" t="s">
        <v>1</v>
      </c>
      <c r="C12" s="36">
        <f>C11/1.8</f>
        <v>0</v>
      </c>
      <c r="D12" s="36">
        <f t="shared" ref="D12:E12" si="0">D11/1.8</f>
        <v>0</v>
      </c>
      <c r="E12" s="36">
        <f t="shared" si="0"/>
        <v>0</v>
      </c>
      <c r="F12" s="26" t="s">
        <v>130</v>
      </c>
    </row>
    <row r="13" spans="1:6" ht="75">
      <c r="A13" s="70" t="s">
        <v>131</v>
      </c>
      <c r="B13" s="44" t="s">
        <v>1</v>
      </c>
      <c r="C13" s="36"/>
      <c r="D13" s="36"/>
      <c r="E13" s="36"/>
      <c r="F13" s="26" t="s">
        <v>132</v>
      </c>
    </row>
    <row r="14" spans="1:6" ht="30">
      <c r="A14" s="51" t="s">
        <v>133</v>
      </c>
      <c r="B14" s="44" t="s">
        <v>1</v>
      </c>
      <c r="C14" s="36"/>
      <c r="D14" s="36"/>
      <c r="E14" s="36"/>
      <c r="F14" s="26"/>
    </row>
    <row r="15" spans="1:6" ht="60">
      <c r="A15" s="51" t="s">
        <v>134</v>
      </c>
      <c r="B15" s="44" t="s">
        <v>1</v>
      </c>
      <c r="C15" s="36"/>
      <c r="D15" s="36"/>
      <c r="E15" s="36"/>
      <c r="F15" s="26" t="s">
        <v>135</v>
      </c>
    </row>
    <row r="16" spans="1:6" ht="30">
      <c r="A16" s="51" t="s">
        <v>136</v>
      </c>
      <c r="B16" s="44" t="s">
        <v>1</v>
      </c>
      <c r="C16" s="36"/>
      <c r="D16" s="36"/>
      <c r="E16" s="36"/>
      <c r="F16" s="26"/>
    </row>
    <row r="17" spans="1:6" ht="60">
      <c r="A17" s="51" t="s">
        <v>137</v>
      </c>
      <c r="B17" s="44" t="s">
        <v>1</v>
      </c>
      <c r="C17" s="36"/>
      <c r="D17" s="36"/>
      <c r="E17" s="36"/>
      <c r="F17" s="26" t="s">
        <v>138</v>
      </c>
    </row>
    <row r="18" spans="1:6" ht="47.25" customHeight="1">
      <c r="A18" s="52" t="s">
        <v>147</v>
      </c>
      <c r="B18" s="44" t="s">
        <v>1</v>
      </c>
      <c r="C18" s="36"/>
      <c r="D18" s="36"/>
      <c r="E18" s="36"/>
      <c r="F18" s="26"/>
    </row>
    <row r="19" spans="1:6" ht="45">
      <c r="A19" s="52" t="s">
        <v>146</v>
      </c>
      <c r="B19" s="44" t="s">
        <v>1</v>
      </c>
      <c r="C19" s="36"/>
      <c r="D19" s="36"/>
      <c r="E19" s="36"/>
      <c r="F19" s="26"/>
    </row>
    <row r="20" spans="1:6">
      <c r="A20" s="151" t="s">
        <v>12</v>
      </c>
      <c r="B20" s="152"/>
      <c r="C20" s="152"/>
      <c r="D20" s="152"/>
      <c r="E20" s="152"/>
      <c r="F20" s="153"/>
    </row>
    <row r="21" spans="1:6">
      <c r="A21" s="155" t="s">
        <v>139</v>
      </c>
      <c r="B21" s="44" t="s">
        <v>1</v>
      </c>
      <c r="C21" s="7"/>
      <c r="D21" s="7"/>
      <c r="E21" s="7"/>
      <c r="F21" s="2"/>
    </row>
    <row r="22" spans="1:6">
      <c r="A22" s="156"/>
      <c r="B22" s="47" t="s">
        <v>2</v>
      </c>
      <c r="C22" s="7"/>
      <c r="D22" s="7"/>
      <c r="E22" s="7"/>
      <c r="F22" s="2"/>
    </row>
    <row r="23" spans="1:6">
      <c r="A23" s="157" t="s">
        <v>140</v>
      </c>
      <c r="B23" s="45" t="s">
        <v>1</v>
      </c>
      <c r="C23" s="7"/>
      <c r="D23" s="7"/>
      <c r="E23" s="7"/>
      <c r="F23" s="2"/>
    </row>
    <row r="24" spans="1:6">
      <c r="A24" s="158"/>
      <c r="B24" s="46" t="s">
        <v>2</v>
      </c>
      <c r="C24" s="7"/>
      <c r="D24" s="7"/>
      <c r="E24" s="7"/>
      <c r="F24" s="2"/>
    </row>
    <row r="25" spans="1:6">
      <c r="A25" s="151" t="s">
        <v>9</v>
      </c>
      <c r="B25" s="152"/>
      <c r="C25" s="152"/>
      <c r="D25" s="152"/>
      <c r="E25" s="152"/>
      <c r="F25" s="153"/>
    </row>
    <row r="26" spans="1:6">
      <c r="A26" s="157" t="s">
        <v>141</v>
      </c>
      <c r="B26" s="44" t="s">
        <v>1</v>
      </c>
      <c r="C26" s="7"/>
      <c r="D26" s="7"/>
      <c r="E26" s="7"/>
      <c r="F26" s="2"/>
    </row>
    <row r="27" spans="1:6">
      <c r="A27" s="158"/>
      <c r="B27" s="47" t="s">
        <v>2</v>
      </c>
      <c r="C27" s="7"/>
      <c r="D27" s="7"/>
      <c r="E27" s="7"/>
      <c r="F27" s="2"/>
    </row>
    <row r="28" spans="1:6" ht="18.75" customHeight="1">
      <c r="A28" s="142" t="s">
        <v>145</v>
      </c>
      <c r="B28" s="45" t="s">
        <v>1</v>
      </c>
      <c r="C28" s="2"/>
      <c r="D28" s="2"/>
      <c r="E28" s="2"/>
      <c r="F28" s="2"/>
    </row>
    <row r="29" spans="1:6" ht="18.75" customHeight="1">
      <c r="A29" s="143"/>
      <c r="B29" s="46" t="s">
        <v>2</v>
      </c>
      <c r="C29" s="2"/>
      <c r="D29" s="2"/>
      <c r="E29" s="2"/>
      <c r="F29" s="2"/>
    </row>
    <row r="30" spans="1:6" ht="33" customHeight="1">
      <c r="A30" s="140" t="s">
        <v>159</v>
      </c>
      <c r="B30" s="14" t="s">
        <v>1</v>
      </c>
      <c r="C30" s="7"/>
      <c r="D30" s="7"/>
      <c r="E30" s="7"/>
      <c r="F30" s="7"/>
    </row>
    <row r="31" spans="1:6" ht="33" customHeight="1">
      <c r="A31" s="141"/>
      <c r="B31" s="15" t="s">
        <v>2</v>
      </c>
      <c r="C31" s="7"/>
      <c r="D31" s="7"/>
      <c r="E31" s="7"/>
      <c r="F31" s="7"/>
    </row>
    <row r="32" spans="1:6">
      <c r="A32" s="142" t="s">
        <v>142</v>
      </c>
      <c r="B32" s="45" t="s">
        <v>1</v>
      </c>
      <c r="C32" s="7"/>
      <c r="D32" s="7"/>
      <c r="E32" s="7"/>
      <c r="F32" s="7"/>
    </row>
    <row r="33" spans="1:6">
      <c r="A33" s="143"/>
      <c r="B33" s="46" t="s">
        <v>2</v>
      </c>
      <c r="C33" s="7"/>
      <c r="D33" s="7"/>
      <c r="E33" s="7"/>
      <c r="F33" s="7"/>
    </row>
    <row r="34" spans="1:6" ht="33" customHeight="1">
      <c r="A34" s="144" t="s">
        <v>144</v>
      </c>
      <c r="B34" s="13" t="s">
        <v>1</v>
      </c>
      <c r="C34" s="7"/>
      <c r="D34" s="7"/>
      <c r="E34" s="7"/>
      <c r="F34" s="7"/>
    </row>
    <row r="35" spans="1:6" ht="51.75" customHeight="1">
      <c r="A35" s="144"/>
      <c r="B35" s="16" t="s">
        <v>2</v>
      </c>
      <c r="C35" s="7"/>
      <c r="D35" s="7"/>
      <c r="E35" s="7"/>
      <c r="F35" s="7"/>
    </row>
    <row r="36" spans="1:6">
      <c r="A36" s="1"/>
      <c r="B36" s="1"/>
      <c r="C36" s="1"/>
      <c r="D36" s="1"/>
      <c r="E36" s="1"/>
      <c r="F36" s="1"/>
    </row>
    <row r="37" spans="1:6" ht="15.75">
      <c r="A37" s="145" t="s">
        <v>106</v>
      </c>
      <c r="B37" s="145"/>
      <c r="C37" s="145"/>
      <c r="D37" s="145"/>
      <c r="E37" s="145"/>
      <c r="F37" s="145"/>
    </row>
    <row r="38" spans="1:6">
      <c r="A38" s="1"/>
      <c r="B38" s="1"/>
      <c r="C38" s="1"/>
      <c r="D38" s="1"/>
      <c r="E38" s="1"/>
      <c r="F38" s="1"/>
    </row>
    <row r="39" spans="1:6">
      <c r="A39" s="146" t="s">
        <v>143</v>
      </c>
      <c r="B39" s="146"/>
      <c r="C39" s="146"/>
      <c r="D39" s="146"/>
      <c r="E39" s="146"/>
      <c r="F39" s="146"/>
    </row>
    <row r="40" spans="1:6">
      <c r="A40" s="146"/>
      <c r="B40" s="146"/>
      <c r="C40" s="146"/>
      <c r="D40" s="146"/>
      <c r="E40" s="146"/>
      <c r="F40" s="146"/>
    </row>
    <row r="41" spans="1:6" ht="32.25" customHeight="1">
      <c r="A41" s="147" t="s">
        <v>149</v>
      </c>
      <c r="B41" s="148"/>
      <c r="C41" s="148"/>
      <c r="D41" s="148"/>
      <c r="E41" s="148"/>
      <c r="F41" s="148"/>
    </row>
    <row r="42" spans="1:6">
      <c r="A42" s="131" t="s">
        <v>96</v>
      </c>
      <c r="B42" s="132"/>
      <c r="C42" s="132"/>
      <c r="D42" s="132"/>
      <c r="E42" s="132"/>
      <c r="F42" s="132"/>
    </row>
    <row r="43" spans="1:6" ht="33.75" customHeight="1">
      <c r="A43" s="133" t="s">
        <v>187</v>
      </c>
      <c r="B43" s="133"/>
      <c r="C43" s="133"/>
      <c r="D43" s="133"/>
      <c r="E43" s="133"/>
      <c r="F43" s="133"/>
    </row>
    <row r="44" spans="1:6" ht="141" customHeight="1">
      <c r="A44" s="134" t="s">
        <v>170</v>
      </c>
      <c r="B44" s="135"/>
      <c r="C44" s="135"/>
      <c r="D44" s="135"/>
      <c r="E44" s="135"/>
      <c r="F44" s="136"/>
    </row>
    <row r="45" spans="1:6" ht="63" customHeight="1">
      <c r="A45" s="137" t="s">
        <v>164</v>
      </c>
      <c r="B45" s="138"/>
      <c r="C45" s="138"/>
      <c r="D45" s="138"/>
      <c r="E45" s="138"/>
      <c r="F45" s="139"/>
    </row>
  </sheetData>
  <mergeCells count="25">
    <mergeCell ref="A21:A22"/>
    <mergeCell ref="A23:A24"/>
    <mergeCell ref="A25:F25"/>
    <mergeCell ref="A26:A27"/>
    <mergeCell ref="A3:F3"/>
    <mergeCell ref="A4:B4"/>
    <mergeCell ref="C4:F4"/>
    <mergeCell ref="A5:B5"/>
    <mergeCell ref="C5:F5"/>
    <mergeCell ref="A1:F1"/>
    <mergeCell ref="A42:F42"/>
    <mergeCell ref="A43:F43"/>
    <mergeCell ref="A44:F44"/>
    <mergeCell ref="A45:F45"/>
    <mergeCell ref="A30:A31"/>
    <mergeCell ref="A32:A33"/>
    <mergeCell ref="A34:A35"/>
    <mergeCell ref="A37:F37"/>
    <mergeCell ref="A39:F40"/>
    <mergeCell ref="A41:F41"/>
    <mergeCell ref="A28:A29"/>
    <mergeCell ref="F6:F7"/>
    <mergeCell ref="A8:F8"/>
    <mergeCell ref="A9:A10"/>
    <mergeCell ref="A20:F20"/>
  </mergeCells>
  <pageMargins left="0.70866141732283472" right="0.70866141732283472" top="0.74803149606299213" bottom="0.74803149606299213" header="0.31496062992125984" footer="0.31496062992125984"/>
  <pageSetup paperSize="9" scale="89" orientation="portrait" r:id="rId1"/>
  <headerFooter>
    <oddFooter>&amp;CMalaria-LLINs&amp;R&amp;P</oddFooter>
  </headerFooter>
</worksheet>
</file>

<file path=xl/worksheets/sheet3.xml><?xml version="1.0" encoding="utf-8"?>
<worksheet xmlns="http://schemas.openxmlformats.org/spreadsheetml/2006/main" xmlns:r="http://schemas.openxmlformats.org/officeDocument/2006/relationships">
  <dimension ref="A1:G57"/>
  <sheetViews>
    <sheetView view="pageBreakPreview" topLeftCell="A13" zoomScaleSheetLayoutView="100" workbookViewId="0">
      <selection activeCell="C9" sqref="C9"/>
    </sheetView>
  </sheetViews>
  <sheetFormatPr defaultRowHeight="15"/>
  <cols>
    <col min="1" max="1" width="26.5703125" style="1" customWidth="1"/>
    <col min="2" max="2" width="7.7109375" style="1" customWidth="1"/>
    <col min="3" max="5" width="13.28515625" style="1" customWidth="1"/>
    <col min="6" max="6" width="23.28515625" style="1" customWidth="1"/>
    <col min="7" max="7" width="43.28515625" style="1" customWidth="1"/>
    <col min="8" max="16384" width="9.140625" style="1"/>
  </cols>
  <sheetData>
    <row r="1" spans="1:6" ht="33.75" customHeight="1">
      <c r="A1" s="130" t="s">
        <v>162</v>
      </c>
      <c r="B1" s="130"/>
      <c r="C1" s="130"/>
      <c r="D1" s="130"/>
      <c r="E1" s="130"/>
      <c r="F1" s="130"/>
    </row>
    <row r="2" spans="1:6" ht="15" customHeight="1">
      <c r="A2" s="5" t="s">
        <v>11</v>
      </c>
    </row>
    <row r="3" spans="1:6" ht="35.25" customHeight="1">
      <c r="A3" s="159" t="s">
        <v>41</v>
      </c>
      <c r="B3" s="159"/>
      <c r="C3" s="159"/>
      <c r="D3" s="159"/>
      <c r="E3" s="159"/>
      <c r="F3" s="159"/>
    </row>
    <row r="4" spans="1:6">
      <c r="A4" s="131" t="s">
        <v>104</v>
      </c>
      <c r="B4" s="131"/>
      <c r="C4" s="160" t="s">
        <v>50</v>
      </c>
      <c r="D4" s="161"/>
      <c r="E4" s="161"/>
      <c r="F4" s="162"/>
    </row>
    <row r="5" spans="1:6" ht="29.25" customHeight="1">
      <c r="A5" s="163" t="s">
        <v>0</v>
      </c>
      <c r="B5" s="163"/>
      <c r="C5" s="164" t="s">
        <v>251</v>
      </c>
      <c r="D5" s="165"/>
      <c r="E5" s="165"/>
      <c r="F5" s="166"/>
    </row>
    <row r="6" spans="1:6" ht="21" customHeight="1">
      <c r="A6" s="41" t="s">
        <v>160</v>
      </c>
      <c r="B6" s="4" t="s">
        <v>1</v>
      </c>
      <c r="C6" s="3" t="s">
        <v>3</v>
      </c>
      <c r="D6" s="3" t="s">
        <v>4</v>
      </c>
      <c r="E6" s="3" t="s">
        <v>5</v>
      </c>
      <c r="F6" s="149" t="s">
        <v>6</v>
      </c>
    </row>
    <row r="7" spans="1:6" ht="16.5" customHeight="1">
      <c r="A7" s="38" t="s">
        <v>157</v>
      </c>
      <c r="B7" s="4" t="s">
        <v>2</v>
      </c>
      <c r="C7" s="39">
        <v>2016</v>
      </c>
      <c r="D7" s="39">
        <v>2017</v>
      </c>
      <c r="E7" s="39">
        <v>2018</v>
      </c>
      <c r="F7" s="150"/>
    </row>
    <row r="8" spans="1:6">
      <c r="A8" s="151" t="s">
        <v>7</v>
      </c>
      <c r="B8" s="152"/>
      <c r="C8" s="152"/>
      <c r="D8" s="152"/>
      <c r="E8" s="152"/>
      <c r="F8" s="153"/>
    </row>
    <row r="9" spans="1:6" ht="33" customHeight="1">
      <c r="A9" s="43" t="s">
        <v>10</v>
      </c>
      <c r="B9" s="44" t="s">
        <v>1</v>
      </c>
      <c r="C9" s="2"/>
      <c r="D9" s="2"/>
      <c r="E9" s="2"/>
      <c r="F9" s="2"/>
    </row>
    <row r="10" spans="1:6" ht="23.25" customHeight="1">
      <c r="A10" s="154" t="s">
        <v>8</v>
      </c>
      <c r="B10" s="45" t="s">
        <v>1</v>
      </c>
      <c r="C10" s="18"/>
      <c r="D10" s="8"/>
      <c r="E10" s="8"/>
      <c r="F10" s="2"/>
    </row>
    <row r="11" spans="1:6" ht="23.25" customHeight="1">
      <c r="A11" s="154"/>
      <c r="B11" s="46" t="s">
        <v>2</v>
      </c>
      <c r="C11" s="10"/>
      <c r="D11" s="10"/>
      <c r="E11" s="10"/>
      <c r="F11" s="2"/>
    </row>
    <row r="12" spans="1:6">
      <c r="A12" s="151" t="s">
        <v>12</v>
      </c>
      <c r="B12" s="152"/>
      <c r="C12" s="152"/>
      <c r="D12" s="152"/>
      <c r="E12" s="152"/>
      <c r="F12" s="153"/>
    </row>
    <row r="13" spans="1:6" ht="23.25" customHeight="1">
      <c r="A13" s="155" t="s">
        <v>13</v>
      </c>
      <c r="B13" s="44" t="s">
        <v>1</v>
      </c>
      <c r="C13" s="7"/>
      <c r="D13" s="7"/>
      <c r="E13" s="7"/>
      <c r="F13" s="2"/>
    </row>
    <row r="14" spans="1:6" ht="23.25" customHeight="1">
      <c r="A14" s="156"/>
      <c r="B14" s="47" t="s">
        <v>2</v>
      </c>
      <c r="C14" s="7"/>
      <c r="D14" s="7"/>
      <c r="E14" s="7"/>
      <c r="F14" s="2"/>
    </row>
    <row r="15" spans="1:6" ht="23.25" customHeight="1">
      <c r="A15" s="157" t="s">
        <v>30</v>
      </c>
      <c r="B15" s="45" t="s">
        <v>1</v>
      </c>
      <c r="C15" s="7"/>
      <c r="D15" s="7"/>
      <c r="E15" s="7"/>
      <c r="F15" s="2"/>
    </row>
    <row r="16" spans="1:6" ht="23.25" customHeight="1">
      <c r="A16" s="158"/>
      <c r="B16" s="46" t="s">
        <v>2</v>
      </c>
      <c r="C16" s="7"/>
      <c r="D16" s="7"/>
      <c r="E16" s="7"/>
      <c r="F16" s="2"/>
    </row>
    <row r="17" spans="1:7">
      <c r="A17" s="151" t="s">
        <v>9</v>
      </c>
      <c r="B17" s="152"/>
      <c r="C17" s="152"/>
      <c r="D17" s="152"/>
      <c r="E17" s="152"/>
      <c r="F17" s="153"/>
    </row>
    <row r="18" spans="1:7" ht="23.25" customHeight="1">
      <c r="A18" s="157" t="s">
        <v>98</v>
      </c>
      <c r="B18" s="44" t="s">
        <v>1</v>
      </c>
      <c r="C18" s="7"/>
      <c r="D18" s="7"/>
      <c r="E18" s="7"/>
      <c r="F18" s="2"/>
    </row>
    <row r="19" spans="1:7" ht="23.25" customHeight="1">
      <c r="A19" s="158"/>
      <c r="B19" s="47" t="s">
        <v>2</v>
      </c>
      <c r="C19" s="7"/>
      <c r="D19" s="7"/>
      <c r="E19" s="7"/>
      <c r="F19" s="2"/>
    </row>
    <row r="20" spans="1:7" ht="23.25" customHeight="1">
      <c r="A20" s="142" t="s">
        <v>36</v>
      </c>
      <c r="B20" s="45" t="s">
        <v>1</v>
      </c>
      <c r="C20" s="2"/>
      <c r="D20" s="2"/>
      <c r="E20" s="2"/>
      <c r="F20" s="2"/>
    </row>
    <row r="21" spans="1:7" ht="23.25" customHeight="1">
      <c r="A21" s="143"/>
      <c r="B21" s="46" t="s">
        <v>2</v>
      </c>
      <c r="C21" s="2"/>
      <c r="D21" s="2"/>
      <c r="E21" s="2"/>
      <c r="F21" s="2"/>
    </row>
    <row r="22" spans="1:7" ht="23.25" customHeight="1">
      <c r="A22" s="140" t="s">
        <v>161</v>
      </c>
      <c r="B22" s="14" t="s">
        <v>1</v>
      </c>
      <c r="C22" s="7"/>
      <c r="D22" s="7"/>
      <c r="E22" s="7"/>
      <c r="F22" s="7"/>
      <c r="G22" s="173"/>
    </row>
    <row r="23" spans="1:7" ht="39.75" customHeight="1">
      <c r="A23" s="141"/>
      <c r="B23" s="15" t="s">
        <v>2</v>
      </c>
      <c r="C23" s="7"/>
      <c r="D23" s="7"/>
      <c r="E23" s="7"/>
      <c r="F23" s="7"/>
      <c r="G23" s="173"/>
    </row>
    <row r="24" spans="1:7" ht="21" customHeight="1">
      <c r="A24" s="142" t="s">
        <v>37</v>
      </c>
      <c r="B24" s="45" t="s">
        <v>1</v>
      </c>
      <c r="C24" s="7"/>
      <c r="D24" s="7"/>
      <c r="E24" s="7"/>
      <c r="F24" s="7"/>
    </row>
    <row r="25" spans="1:7" ht="24.75" customHeight="1">
      <c r="A25" s="143"/>
      <c r="B25" s="46" t="s">
        <v>2</v>
      </c>
      <c r="C25" s="7"/>
      <c r="D25" s="7"/>
      <c r="E25" s="7"/>
      <c r="F25" s="7"/>
    </row>
    <row r="26" spans="1:7" ht="23.25" customHeight="1">
      <c r="A26" s="144" t="s">
        <v>99</v>
      </c>
      <c r="B26" s="13" t="s">
        <v>1</v>
      </c>
      <c r="C26" s="7"/>
      <c r="D26" s="7"/>
      <c r="E26" s="7"/>
      <c r="F26" s="7"/>
      <c r="G26" s="19"/>
    </row>
    <row r="27" spans="1:7" ht="35.25" customHeight="1">
      <c r="A27" s="144"/>
      <c r="B27" s="16" t="s">
        <v>2</v>
      </c>
      <c r="C27" s="7"/>
      <c r="D27" s="7"/>
      <c r="E27" s="7"/>
      <c r="F27" s="7"/>
      <c r="G27" s="19"/>
    </row>
    <row r="29" spans="1:7" ht="15.75">
      <c r="A29" s="145" t="s">
        <v>106</v>
      </c>
      <c r="B29" s="145"/>
      <c r="C29" s="145"/>
      <c r="D29" s="145"/>
      <c r="E29" s="145"/>
      <c r="F29" s="145"/>
    </row>
    <row r="31" spans="1:7" ht="27" customHeight="1">
      <c r="A31" s="146" t="s">
        <v>165</v>
      </c>
      <c r="B31" s="146"/>
      <c r="C31" s="146"/>
      <c r="D31" s="146"/>
      <c r="E31" s="146"/>
      <c r="F31" s="146"/>
    </row>
    <row r="32" spans="1:7" ht="21.75" customHeight="1">
      <c r="A32" s="146"/>
      <c r="B32" s="146"/>
      <c r="C32" s="146"/>
      <c r="D32" s="146"/>
      <c r="E32" s="146"/>
      <c r="F32" s="146"/>
    </row>
    <row r="33" spans="1:7" ht="30.75" customHeight="1">
      <c r="A33" s="147" t="s">
        <v>149</v>
      </c>
      <c r="B33" s="148"/>
      <c r="C33" s="148"/>
      <c r="D33" s="148"/>
      <c r="E33" s="148"/>
      <c r="F33" s="148"/>
      <c r="G33" s="29"/>
    </row>
    <row r="34" spans="1:7">
      <c r="A34" s="163" t="s">
        <v>27</v>
      </c>
      <c r="B34" s="163"/>
      <c r="C34" s="163"/>
      <c r="D34" s="163"/>
      <c r="E34" s="163"/>
      <c r="F34" s="163"/>
    </row>
    <row r="35" spans="1:7" ht="32.25" customHeight="1">
      <c r="A35" s="133" t="s">
        <v>183</v>
      </c>
      <c r="B35" s="133"/>
      <c r="C35" s="133"/>
      <c r="D35" s="133"/>
      <c r="E35" s="133"/>
      <c r="F35" s="133"/>
    </row>
    <row r="36" spans="1:7" ht="48.75" customHeight="1">
      <c r="A36" s="167" t="s">
        <v>166</v>
      </c>
      <c r="B36" s="168"/>
      <c r="C36" s="168"/>
      <c r="D36" s="168"/>
      <c r="E36" s="168"/>
      <c r="F36" s="169"/>
    </row>
    <row r="37" spans="1:7" ht="72.75" customHeight="1">
      <c r="A37" s="171" t="s">
        <v>167</v>
      </c>
      <c r="B37" s="172"/>
      <c r="C37" s="172"/>
      <c r="D37" s="172"/>
      <c r="E37" s="172"/>
      <c r="F37" s="172"/>
    </row>
    <row r="38" spans="1:7" ht="36.75" customHeight="1">
      <c r="A38" s="167" t="s">
        <v>168</v>
      </c>
      <c r="B38" s="168"/>
      <c r="C38" s="168"/>
      <c r="D38" s="168"/>
      <c r="E38" s="168"/>
      <c r="F38" s="169"/>
    </row>
    <row r="39" spans="1:7" ht="66" customHeight="1">
      <c r="A39" s="137" t="s">
        <v>95</v>
      </c>
      <c r="B39" s="138"/>
      <c r="C39" s="138"/>
      <c r="D39" s="138"/>
      <c r="E39" s="138"/>
      <c r="F39" s="139"/>
    </row>
    <row r="40" spans="1:7">
      <c r="A40" s="163" t="s">
        <v>38</v>
      </c>
      <c r="B40" s="163"/>
      <c r="C40" s="163"/>
      <c r="D40" s="163"/>
      <c r="E40" s="163"/>
      <c r="F40" s="163"/>
    </row>
    <row r="41" spans="1:7" ht="45.75" customHeight="1">
      <c r="A41" s="167" t="s">
        <v>184</v>
      </c>
      <c r="B41" s="168"/>
      <c r="C41" s="168"/>
      <c r="D41" s="168"/>
      <c r="E41" s="168"/>
      <c r="F41" s="169"/>
    </row>
    <row r="42" spans="1:7" ht="30.75" customHeight="1">
      <c r="A42" s="134" t="s">
        <v>176</v>
      </c>
      <c r="B42" s="135"/>
      <c r="C42" s="135"/>
      <c r="D42" s="135"/>
      <c r="E42" s="135"/>
      <c r="F42" s="136"/>
    </row>
    <row r="43" spans="1:7" ht="77.25" customHeight="1">
      <c r="A43" s="133" t="s">
        <v>217</v>
      </c>
      <c r="B43" s="170"/>
      <c r="C43" s="170"/>
      <c r="D43" s="170"/>
      <c r="E43" s="170"/>
      <c r="F43" s="170"/>
    </row>
    <row r="44" spans="1:7" ht="36" customHeight="1">
      <c r="A44" s="167" t="s">
        <v>168</v>
      </c>
      <c r="B44" s="168"/>
      <c r="C44" s="168"/>
      <c r="D44" s="168"/>
      <c r="E44" s="168"/>
      <c r="F44" s="169"/>
    </row>
    <row r="45" spans="1:7" ht="37.5" customHeight="1">
      <c r="A45" s="137" t="s">
        <v>169</v>
      </c>
      <c r="B45" s="138"/>
      <c r="C45" s="138"/>
      <c r="D45" s="138"/>
      <c r="E45" s="138"/>
      <c r="F45" s="139"/>
    </row>
    <row r="46" spans="1:7">
      <c r="A46" s="163" t="s">
        <v>39</v>
      </c>
      <c r="B46" s="163"/>
      <c r="C46" s="163"/>
      <c r="D46" s="163"/>
      <c r="E46" s="163"/>
      <c r="F46" s="163"/>
    </row>
    <row r="47" spans="1:7" ht="51" customHeight="1">
      <c r="A47" s="133" t="s">
        <v>185</v>
      </c>
      <c r="B47" s="133"/>
      <c r="C47" s="133"/>
      <c r="D47" s="133"/>
      <c r="E47" s="133"/>
      <c r="F47" s="133"/>
    </row>
    <row r="48" spans="1:7" ht="36" customHeight="1">
      <c r="A48" s="167" t="s">
        <v>177</v>
      </c>
      <c r="B48" s="168"/>
      <c r="C48" s="168"/>
      <c r="D48" s="168"/>
      <c r="E48" s="168"/>
      <c r="F48" s="169"/>
    </row>
    <row r="49" spans="1:6" ht="105.75" customHeight="1">
      <c r="A49" s="133" t="s">
        <v>180</v>
      </c>
      <c r="B49" s="170"/>
      <c r="C49" s="170"/>
      <c r="D49" s="170"/>
      <c r="E49" s="170"/>
      <c r="F49" s="170"/>
    </row>
    <row r="50" spans="1:6" ht="31.5" customHeight="1">
      <c r="A50" s="167" t="s">
        <v>168</v>
      </c>
      <c r="B50" s="168"/>
      <c r="C50" s="168"/>
      <c r="D50" s="168"/>
      <c r="E50" s="168"/>
      <c r="F50" s="169"/>
    </row>
    <row r="51" spans="1:6" ht="69" customHeight="1">
      <c r="A51" s="137" t="s">
        <v>171</v>
      </c>
      <c r="B51" s="138"/>
      <c r="C51" s="138"/>
      <c r="D51" s="138"/>
      <c r="E51" s="138"/>
      <c r="F51" s="139"/>
    </row>
    <row r="52" spans="1:6">
      <c r="A52" s="163" t="s">
        <v>40</v>
      </c>
      <c r="B52" s="163"/>
      <c r="C52" s="163"/>
      <c r="D52" s="163"/>
      <c r="E52" s="163"/>
      <c r="F52" s="163"/>
    </row>
    <row r="53" spans="1:6" ht="44.25" customHeight="1">
      <c r="A53" s="133" t="s">
        <v>186</v>
      </c>
      <c r="B53" s="133"/>
      <c r="C53" s="133"/>
      <c r="D53" s="133"/>
      <c r="E53" s="133"/>
      <c r="F53" s="133"/>
    </row>
    <row r="54" spans="1:6" ht="30" customHeight="1">
      <c r="A54" s="167" t="s">
        <v>178</v>
      </c>
      <c r="B54" s="168"/>
      <c r="C54" s="168"/>
      <c r="D54" s="168"/>
      <c r="E54" s="168"/>
      <c r="F54" s="169"/>
    </row>
    <row r="55" spans="1:6" ht="83.25" customHeight="1">
      <c r="A55" s="171" t="s">
        <v>173</v>
      </c>
      <c r="B55" s="172"/>
      <c r="C55" s="172"/>
      <c r="D55" s="172"/>
      <c r="E55" s="172"/>
      <c r="F55" s="172"/>
    </row>
    <row r="56" spans="1:6" ht="34.5" customHeight="1">
      <c r="A56" s="167" t="s">
        <v>168</v>
      </c>
      <c r="B56" s="168"/>
      <c r="C56" s="168"/>
      <c r="D56" s="168"/>
      <c r="E56" s="168"/>
      <c r="F56" s="169"/>
    </row>
    <row r="57" spans="1:6" ht="35.25" customHeight="1">
      <c r="A57" s="137" t="s">
        <v>172</v>
      </c>
      <c r="B57" s="138"/>
      <c r="C57" s="138"/>
      <c r="D57" s="138"/>
      <c r="E57" s="138"/>
      <c r="F57" s="139"/>
    </row>
  </sheetData>
  <mergeCells count="46">
    <mergeCell ref="G22:G23"/>
    <mergeCell ref="F6:F7"/>
    <mergeCell ref="A8:F8"/>
    <mergeCell ref="A4:B4"/>
    <mergeCell ref="A5:B5"/>
    <mergeCell ref="A24:A25"/>
    <mergeCell ref="A22:A23"/>
    <mergeCell ref="A17:F17"/>
    <mergeCell ref="A29:F29"/>
    <mergeCell ref="A26:A27"/>
    <mergeCell ref="A3:F3"/>
    <mergeCell ref="A18:A19"/>
    <mergeCell ref="A13:A14"/>
    <mergeCell ref="A15:A16"/>
    <mergeCell ref="A20:A21"/>
    <mergeCell ref="A12:F12"/>
    <mergeCell ref="C4:F4"/>
    <mergeCell ref="C5:F5"/>
    <mergeCell ref="A10:A11"/>
    <mergeCell ref="A35:F35"/>
    <mergeCell ref="A37:F37"/>
    <mergeCell ref="A40:F40"/>
    <mergeCell ref="A38:F38"/>
    <mergeCell ref="A34:F34"/>
    <mergeCell ref="A36:F36"/>
    <mergeCell ref="A42:F42"/>
    <mergeCell ref="A44:F44"/>
    <mergeCell ref="A41:F41"/>
    <mergeCell ref="A43:F43"/>
    <mergeCell ref="A39:F39"/>
    <mergeCell ref="A1:F1"/>
    <mergeCell ref="A57:F57"/>
    <mergeCell ref="A45:F45"/>
    <mergeCell ref="A48:F48"/>
    <mergeCell ref="A53:F53"/>
    <mergeCell ref="A47:F47"/>
    <mergeCell ref="A49:F49"/>
    <mergeCell ref="A51:F51"/>
    <mergeCell ref="A52:F52"/>
    <mergeCell ref="A46:F46"/>
    <mergeCell ref="A54:F54"/>
    <mergeCell ref="A50:F50"/>
    <mergeCell ref="A31:F32"/>
    <mergeCell ref="A33:F33"/>
    <mergeCell ref="A56:F56"/>
    <mergeCell ref="A55:F55"/>
  </mergeCells>
  <pageMargins left="0.70866141732283472" right="0.70866141732283472" top="0.74803149606299213" bottom="0.74803149606299213" header="0.31496062992125984" footer="0.31496062992125984"/>
  <pageSetup paperSize="9" scale="89" orientation="portrait" r:id="rId1"/>
  <headerFooter>
    <oddFooter>&amp;CMalaria-other modules&amp;R&amp;P</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S68"/>
  <sheetViews>
    <sheetView view="pageBreakPreview" topLeftCell="A61" zoomScale="80" zoomScaleSheetLayoutView="80" workbookViewId="0">
      <selection activeCell="J35" sqref="J35"/>
    </sheetView>
  </sheetViews>
  <sheetFormatPr defaultRowHeight="15"/>
  <cols>
    <col min="1" max="1" width="26.5703125" customWidth="1"/>
    <col min="2" max="2" width="7.7109375" customWidth="1"/>
    <col min="3" max="5" width="13.28515625" customWidth="1"/>
    <col min="6" max="6" width="23.28515625" customWidth="1"/>
  </cols>
  <sheetData>
    <row r="1" spans="1:6" ht="33" customHeight="1">
      <c r="A1" s="130" t="s">
        <v>162</v>
      </c>
      <c r="B1" s="130"/>
      <c r="C1" s="130"/>
      <c r="D1" s="130"/>
      <c r="E1" s="130"/>
      <c r="F1" s="130"/>
    </row>
    <row r="2" spans="1:6" ht="32.25" customHeight="1">
      <c r="A2" s="5" t="s">
        <v>17</v>
      </c>
      <c r="B2" s="1"/>
      <c r="C2" s="1"/>
      <c r="D2" s="1"/>
      <c r="E2" s="1"/>
      <c r="F2" s="1"/>
    </row>
    <row r="3" spans="1:6">
      <c r="A3" s="159" t="s">
        <v>41</v>
      </c>
      <c r="B3" s="159"/>
      <c r="C3" s="159"/>
      <c r="D3" s="159"/>
      <c r="E3" s="159"/>
      <c r="F3" s="159"/>
    </row>
    <row r="4" spans="1:6">
      <c r="A4" s="131" t="s">
        <v>104</v>
      </c>
      <c r="B4" s="131"/>
      <c r="C4" s="160"/>
      <c r="D4" s="161"/>
      <c r="E4" s="161"/>
      <c r="F4" s="162"/>
    </row>
    <row r="5" spans="1:6" ht="15" customHeight="1">
      <c r="A5" s="163" t="s">
        <v>0</v>
      </c>
      <c r="B5" s="163"/>
      <c r="C5" s="164"/>
      <c r="D5" s="165"/>
      <c r="E5" s="165"/>
      <c r="F5" s="166"/>
    </row>
    <row r="6" spans="1:6">
      <c r="A6" s="41" t="s">
        <v>160</v>
      </c>
      <c r="B6" s="4" t="s">
        <v>1</v>
      </c>
      <c r="C6" s="22" t="s">
        <v>3</v>
      </c>
      <c r="D6" s="22" t="s">
        <v>4</v>
      </c>
      <c r="E6" s="22" t="s">
        <v>5</v>
      </c>
      <c r="F6" s="149" t="s">
        <v>6</v>
      </c>
    </row>
    <row r="7" spans="1:6">
      <c r="A7" s="38" t="s">
        <v>157</v>
      </c>
      <c r="B7" s="4" t="s">
        <v>2</v>
      </c>
      <c r="C7" s="39" t="s">
        <v>158</v>
      </c>
      <c r="D7" s="39" t="s">
        <v>158</v>
      </c>
      <c r="E7" s="39" t="s">
        <v>158</v>
      </c>
      <c r="F7" s="150"/>
    </row>
    <row r="8" spans="1:6">
      <c r="A8" s="151" t="s">
        <v>7</v>
      </c>
      <c r="B8" s="152"/>
      <c r="C8" s="152"/>
      <c r="D8" s="152"/>
      <c r="E8" s="152"/>
      <c r="F8" s="153"/>
    </row>
    <row r="9" spans="1:6" ht="15" customHeight="1">
      <c r="A9" s="43" t="s">
        <v>10</v>
      </c>
      <c r="B9" s="44" t="s">
        <v>1</v>
      </c>
      <c r="C9" s="2"/>
      <c r="D9" s="2"/>
      <c r="E9" s="2"/>
      <c r="F9" s="2"/>
    </row>
    <row r="10" spans="1:6">
      <c r="A10" s="154" t="s">
        <v>8</v>
      </c>
      <c r="B10" s="45" t="s">
        <v>1</v>
      </c>
      <c r="C10" s="8"/>
      <c r="D10" s="8"/>
      <c r="E10" s="8"/>
      <c r="F10" s="2"/>
    </row>
    <row r="11" spans="1:6">
      <c r="A11" s="154"/>
      <c r="B11" s="46" t="s">
        <v>2</v>
      </c>
      <c r="C11" s="10"/>
      <c r="D11" s="10"/>
      <c r="E11" s="10"/>
      <c r="F11" s="2"/>
    </row>
    <row r="12" spans="1:6" ht="15" customHeight="1">
      <c r="A12" s="151" t="s">
        <v>12</v>
      </c>
      <c r="B12" s="152"/>
      <c r="C12" s="152"/>
      <c r="D12" s="152"/>
      <c r="E12" s="152"/>
      <c r="F12" s="153"/>
    </row>
    <row r="13" spans="1:6" ht="34.5" customHeight="1">
      <c r="A13" s="155" t="s">
        <v>13</v>
      </c>
      <c r="B13" s="44" t="s">
        <v>1</v>
      </c>
      <c r="C13" s="2"/>
      <c r="D13" s="2"/>
      <c r="E13" s="2"/>
      <c r="F13" s="2"/>
    </row>
    <row r="14" spans="1:6" ht="22.5" customHeight="1">
      <c r="A14" s="156"/>
      <c r="B14" s="47" t="s">
        <v>2</v>
      </c>
      <c r="C14" s="2"/>
      <c r="D14" s="2"/>
      <c r="E14" s="2"/>
      <c r="F14" s="2"/>
    </row>
    <row r="15" spans="1:6" ht="23.25" customHeight="1">
      <c r="A15" s="157" t="s">
        <v>30</v>
      </c>
      <c r="B15" s="45" t="s">
        <v>1</v>
      </c>
      <c r="C15" s="2"/>
      <c r="D15" s="2"/>
      <c r="E15" s="2"/>
      <c r="F15" s="2"/>
    </row>
    <row r="16" spans="1:6" ht="24.75" customHeight="1">
      <c r="A16" s="158"/>
      <c r="B16" s="46" t="s">
        <v>2</v>
      </c>
      <c r="C16" s="2"/>
      <c r="D16" s="2"/>
      <c r="E16" s="2"/>
      <c r="F16" s="2"/>
    </row>
    <row r="17" spans="1:6" ht="15" customHeight="1">
      <c r="A17" s="151" t="s">
        <v>9</v>
      </c>
      <c r="B17" s="152"/>
      <c r="C17" s="152"/>
      <c r="D17" s="152"/>
      <c r="E17" s="152"/>
      <c r="F17" s="153"/>
    </row>
    <row r="18" spans="1:6" ht="20.25" customHeight="1">
      <c r="A18" s="157" t="s">
        <v>14</v>
      </c>
      <c r="B18" s="44" t="s">
        <v>1</v>
      </c>
      <c r="C18" s="2"/>
      <c r="D18" s="2"/>
      <c r="E18" s="2"/>
      <c r="F18" s="2"/>
    </row>
    <row r="19" spans="1:6" ht="28.5" customHeight="1">
      <c r="A19" s="158"/>
      <c r="B19" s="47" t="s">
        <v>2</v>
      </c>
      <c r="C19" s="2"/>
      <c r="D19" s="2"/>
      <c r="E19" s="2"/>
      <c r="F19" s="2"/>
    </row>
    <row r="20" spans="1:6" ht="21.75" customHeight="1">
      <c r="A20" s="157" t="s">
        <v>93</v>
      </c>
      <c r="B20" s="45" t="s">
        <v>1</v>
      </c>
      <c r="C20" s="2"/>
      <c r="D20" s="2"/>
      <c r="E20" s="2"/>
      <c r="F20" s="2"/>
    </row>
    <row r="21" spans="1:6" ht="15" customHeight="1">
      <c r="A21" s="158"/>
      <c r="B21" s="46" t="s">
        <v>2</v>
      </c>
      <c r="C21" s="7"/>
      <c r="D21" s="7"/>
      <c r="E21" s="7"/>
      <c r="F21" s="7"/>
    </row>
    <row r="22" spans="1:6" ht="28.5" customHeight="1">
      <c r="A22" s="140" t="s">
        <v>203</v>
      </c>
      <c r="B22" s="14" t="s">
        <v>1</v>
      </c>
      <c r="C22" s="7"/>
      <c r="D22" s="7"/>
      <c r="E22" s="7"/>
      <c r="F22" s="7"/>
    </row>
    <row r="23" spans="1:6" ht="39" customHeight="1">
      <c r="A23" s="141"/>
      <c r="B23" s="15" t="s">
        <v>2</v>
      </c>
      <c r="C23" s="7"/>
      <c r="D23" s="7"/>
      <c r="E23" s="7"/>
      <c r="F23" s="7"/>
    </row>
    <row r="24" spans="1:6" ht="21.75" customHeight="1">
      <c r="A24" s="157" t="s">
        <v>94</v>
      </c>
      <c r="B24" s="45" t="s">
        <v>1</v>
      </c>
      <c r="C24" s="7"/>
      <c r="D24" s="7"/>
      <c r="E24" s="7"/>
      <c r="F24" s="7"/>
    </row>
    <row r="25" spans="1:6" ht="30.75" customHeight="1">
      <c r="A25" s="158"/>
      <c r="B25" s="46" t="s">
        <v>2</v>
      </c>
      <c r="C25" s="7"/>
      <c r="D25" s="7"/>
      <c r="E25" s="7"/>
      <c r="F25" s="7"/>
    </row>
    <row r="26" spans="1:6" ht="33.75" customHeight="1">
      <c r="A26" s="144" t="s">
        <v>15</v>
      </c>
      <c r="B26" s="13" t="s">
        <v>1</v>
      </c>
      <c r="C26" s="7"/>
      <c r="D26" s="7"/>
      <c r="E26" s="7"/>
      <c r="F26" s="7"/>
    </row>
    <row r="27" spans="1:6" ht="33" customHeight="1">
      <c r="A27" s="144"/>
      <c r="B27" s="16" t="s">
        <v>2</v>
      </c>
      <c r="C27" s="7"/>
      <c r="D27" s="7"/>
      <c r="E27" s="7"/>
      <c r="F27" s="7"/>
    </row>
    <row r="28" spans="1:6">
      <c r="A28" s="1"/>
      <c r="B28" s="1"/>
      <c r="C28" s="1"/>
      <c r="D28" s="1"/>
      <c r="E28" s="1"/>
      <c r="F28" s="1"/>
    </row>
    <row r="29" spans="1:6" ht="15.75">
      <c r="A29" s="145" t="s">
        <v>105</v>
      </c>
      <c r="B29" s="145"/>
      <c r="C29" s="145"/>
      <c r="D29" s="145"/>
      <c r="E29" s="145"/>
      <c r="F29" s="145"/>
    </row>
    <row r="30" spans="1:6" ht="11.25" customHeight="1">
      <c r="A30" s="1"/>
      <c r="B30" s="1"/>
      <c r="C30" s="1"/>
      <c r="D30" s="1"/>
      <c r="E30" s="1"/>
      <c r="F30" s="1"/>
    </row>
    <row r="31" spans="1:6" ht="66" customHeight="1">
      <c r="A31" s="177" t="s">
        <v>174</v>
      </c>
      <c r="B31" s="178"/>
      <c r="C31" s="178"/>
      <c r="D31" s="178"/>
      <c r="E31" s="178"/>
      <c r="F31" s="179"/>
    </row>
    <row r="32" spans="1:6">
      <c r="A32" s="147" t="s">
        <v>148</v>
      </c>
      <c r="B32" s="148"/>
      <c r="C32" s="148"/>
      <c r="D32" s="148"/>
      <c r="E32" s="148"/>
      <c r="F32" s="148"/>
    </row>
    <row r="33" spans="1:6" ht="19.5" customHeight="1">
      <c r="A33" s="131" t="s">
        <v>35</v>
      </c>
      <c r="B33" s="132"/>
      <c r="C33" s="132"/>
      <c r="D33" s="132"/>
      <c r="E33" s="132"/>
      <c r="F33" s="132"/>
    </row>
    <row r="34" spans="1:6" ht="36" customHeight="1">
      <c r="A34" s="133" t="s">
        <v>175</v>
      </c>
      <c r="B34" s="133"/>
      <c r="C34" s="133"/>
      <c r="D34" s="133"/>
      <c r="E34" s="133"/>
      <c r="F34" s="133"/>
    </row>
    <row r="35" spans="1:6" ht="35.25" customHeight="1">
      <c r="A35" s="167" t="s">
        <v>179</v>
      </c>
      <c r="B35" s="168"/>
      <c r="C35" s="168"/>
      <c r="D35" s="168"/>
      <c r="E35" s="168"/>
      <c r="F35" s="169"/>
    </row>
    <row r="36" spans="1:6" ht="111" customHeight="1">
      <c r="A36" s="133" t="s">
        <v>181</v>
      </c>
      <c r="B36" s="170"/>
      <c r="C36" s="170"/>
      <c r="D36" s="170"/>
      <c r="E36" s="170"/>
      <c r="F36" s="170"/>
    </row>
    <row r="37" spans="1:6" ht="36" customHeight="1">
      <c r="A37" s="167" t="s">
        <v>168</v>
      </c>
      <c r="B37" s="168"/>
      <c r="C37" s="168"/>
      <c r="D37" s="168"/>
      <c r="E37" s="168"/>
      <c r="F37" s="169"/>
    </row>
    <row r="38" spans="1:6" ht="99.75" customHeight="1">
      <c r="A38" s="167" t="s">
        <v>182</v>
      </c>
      <c r="B38" s="168"/>
      <c r="C38" s="168"/>
      <c r="D38" s="168"/>
      <c r="E38" s="168"/>
      <c r="F38" s="169"/>
    </row>
    <row r="39" spans="1:6" ht="20.25" customHeight="1">
      <c r="A39" s="174" t="s">
        <v>109</v>
      </c>
      <c r="B39" s="175"/>
      <c r="C39" s="175"/>
      <c r="D39" s="175"/>
      <c r="E39" s="175"/>
      <c r="F39" s="176"/>
    </row>
    <row r="40" spans="1:6" ht="47.25" customHeight="1">
      <c r="A40" s="133" t="s">
        <v>189</v>
      </c>
      <c r="B40" s="133"/>
      <c r="C40" s="133"/>
      <c r="D40" s="133"/>
      <c r="E40" s="133"/>
      <c r="F40" s="133"/>
    </row>
    <row r="41" spans="1:6" ht="38.25" customHeight="1">
      <c r="A41" s="167" t="s">
        <v>188</v>
      </c>
      <c r="B41" s="168"/>
      <c r="C41" s="168"/>
      <c r="D41" s="168"/>
      <c r="E41" s="168"/>
      <c r="F41" s="169"/>
    </row>
    <row r="42" spans="1:6" ht="99" customHeight="1">
      <c r="A42" s="133" t="s">
        <v>216</v>
      </c>
      <c r="B42" s="170"/>
      <c r="C42" s="170"/>
      <c r="D42" s="170"/>
      <c r="E42" s="170"/>
      <c r="F42" s="170"/>
    </row>
    <row r="43" spans="1:6" ht="36" customHeight="1">
      <c r="A43" s="167" t="s">
        <v>168</v>
      </c>
      <c r="B43" s="168"/>
      <c r="C43" s="168"/>
      <c r="D43" s="168"/>
      <c r="E43" s="168"/>
      <c r="F43" s="169"/>
    </row>
    <row r="44" spans="1:6" ht="86.25" customHeight="1">
      <c r="A44" s="167" t="s">
        <v>213</v>
      </c>
      <c r="B44" s="168"/>
      <c r="C44" s="168"/>
      <c r="D44" s="168"/>
      <c r="E44" s="168"/>
      <c r="F44" s="169"/>
    </row>
    <row r="45" spans="1:6" ht="21.75" customHeight="1">
      <c r="A45" s="163" t="s">
        <v>110</v>
      </c>
      <c r="B45" s="163"/>
      <c r="C45" s="163"/>
      <c r="D45" s="163"/>
      <c r="E45" s="163"/>
      <c r="F45" s="163"/>
    </row>
    <row r="46" spans="1:6" ht="29.25" customHeight="1">
      <c r="A46" s="133" t="s">
        <v>190</v>
      </c>
      <c r="B46" s="133"/>
      <c r="C46" s="133"/>
      <c r="D46" s="133"/>
      <c r="E46" s="133"/>
      <c r="F46" s="133"/>
    </row>
    <row r="47" spans="1:6" ht="33" customHeight="1">
      <c r="A47" s="167" t="s">
        <v>34</v>
      </c>
      <c r="B47" s="168"/>
      <c r="C47" s="168"/>
      <c r="D47" s="168"/>
      <c r="E47" s="168"/>
      <c r="F47" s="169"/>
    </row>
    <row r="48" spans="1:6" ht="93.75" customHeight="1">
      <c r="A48" s="171" t="s">
        <v>191</v>
      </c>
      <c r="B48" s="172"/>
      <c r="C48" s="172"/>
      <c r="D48" s="172"/>
      <c r="E48" s="172"/>
      <c r="F48" s="172"/>
    </row>
    <row r="49" spans="1:19" ht="40.5" customHeight="1">
      <c r="A49" s="167" t="s">
        <v>168</v>
      </c>
      <c r="B49" s="168"/>
      <c r="C49" s="168"/>
      <c r="D49" s="168"/>
      <c r="E49" s="168"/>
      <c r="F49" s="169"/>
    </row>
    <row r="50" spans="1:19" ht="93" customHeight="1">
      <c r="A50" s="167" t="s">
        <v>192</v>
      </c>
      <c r="B50" s="168"/>
      <c r="C50" s="168"/>
      <c r="D50" s="168"/>
      <c r="E50" s="168"/>
      <c r="F50" s="169"/>
    </row>
    <row r="51" spans="1:19" ht="20.25" customHeight="1">
      <c r="A51" s="163" t="s">
        <v>111</v>
      </c>
      <c r="B51" s="163"/>
      <c r="C51" s="163"/>
      <c r="D51" s="163"/>
      <c r="E51" s="163"/>
      <c r="F51" s="163"/>
      <c r="H51" s="23"/>
      <c r="I51" s="23"/>
      <c r="J51" s="23"/>
      <c r="K51" s="23"/>
      <c r="L51" s="23"/>
      <c r="M51" s="23"/>
      <c r="N51" s="23"/>
      <c r="O51" s="23"/>
      <c r="P51" s="23"/>
      <c r="Q51" s="23"/>
      <c r="R51" s="23"/>
      <c r="S51" s="23"/>
    </row>
    <row r="52" spans="1:19" ht="30.75" customHeight="1">
      <c r="A52" s="167" t="s">
        <v>194</v>
      </c>
      <c r="B52" s="168"/>
      <c r="C52" s="168"/>
      <c r="D52" s="168"/>
      <c r="E52" s="168"/>
      <c r="F52" s="169"/>
      <c r="H52" s="23"/>
      <c r="I52" s="23"/>
      <c r="J52" s="23"/>
      <c r="K52" s="23"/>
      <c r="L52" s="23"/>
      <c r="M52" s="23"/>
      <c r="N52" s="23"/>
      <c r="O52" s="23"/>
      <c r="P52" s="23"/>
      <c r="Q52" s="23"/>
      <c r="R52" s="23"/>
      <c r="S52" s="23"/>
    </row>
    <row r="53" spans="1:19" ht="41.25" customHeight="1">
      <c r="A53" s="167" t="s">
        <v>193</v>
      </c>
      <c r="B53" s="168"/>
      <c r="C53" s="168"/>
      <c r="D53" s="168"/>
      <c r="E53" s="168"/>
      <c r="F53" s="169"/>
    </row>
    <row r="54" spans="1:19" ht="96" customHeight="1">
      <c r="A54" s="133" t="s">
        <v>195</v>
      </c>
      <c r="B54" s="170"/>
      <c r="C54" s="170"/>
      <c r="D54" s="170"/>
      <c r="E54" s="170"/>
      <c r="F54" s="170"/>
    </row>
    <row r="55" spans="1:19" ht="41.25" customHeight="1">
      <c r="A55" s="167" t="s">
        <v>168</v>
      </c>
      <c r="B55" s="168"/>
      <c r="C55" s="168"/>
      <c r="D55" s="168"/>
      <c r="E55" s="168"/>
      <c r="F55" s="169"/>
    </row>
    <row r="56" spans="1:19" ht="51.75" customHeight="1">
      <c r="A56" s="137" t="s">
        <v>196</v>
      </c>
      <c r="B56" s="138"/>
      <c r="C56" s="138"/>
      <c r="D56" s="138"/>
      <c r="E56" s="138"/>
      <c r="F56" s="139"/>
    </row>
    <row r="57" spans="1:19" ht="24.75" customHeight="1">
      <c r="A57" s="163" t="s">
        <v>112</v>
      </c>
      <c r="B57" s="163"/>
      <c r="C57" s="163"/>
      <c r="D57" s="163"/>
      <c r="E57" s="163"/>
      <c r="F57" s="163"/>
    </row>
    <row r="58" spans="1:19" ht="42.75" customHeight="1">
      <c r="A58" s="167" t="s">
        <v>214</v>
      </c>
      <c r="B58" s="168"/>
      <c r="C58" s="168"/>
      <c r="D58" s="168"/>
      <c r="E58" s="168"/>
      <c r="F58" s="169"/>
    </row>
    <row r="59" spans="1:19" ht="37.5" customHeight="1">
      <c r="A59" s="167" t="s">
        <v>198</v>
      </c>
      <c r="B59" s="168"/>
      <c r="C59" s="168"/>
      <c r="D59" s="168"/>
      <c r="E59" s="168"/>
      <c r="F59" s="169"/>
    </row>
    <row r="60" spans="1:19" ht="93.75" customHeight="1">
      <c r="A60" s="133" t="s">
        <v>199</v>
      </c>
      <c r="B60" s="170"/>
      <c r="C60" s="170"/>
      <c r="D60" s="170"/>
      <c r="E60" s="170"/>
      <c r="F60" s="170"/>
    </row>
    <row r="61" spans="1:19" ht="41.25" customHeight="1">
      <c r="A61" s="167" t="s">
        <v>168</v>
      </c>
      <c r="B61" s="168"/>
      <c r="C61" s="168"/>
      <c r="D61" s="168"/>
      <c r="E61" s="168"/>
      <c r="F61" s="169"/>
    </row>
    <row r="62" spans="1:19" ht="54" customHeight="1">
      <c r="A62" s="137" t="s">
        <v>196</v>
      </c>
      <c r="B62" s="138"/>
      <c r="C62" s="138"/>
      <c r="D62" s="138"/>
      <c r="E62" s="138"/>
      <c r="F62" s="139"/>
    </row>
    <row r="63" spans="1:19" ht="20.25" customHeight="1">
      <c r="A63" s="163" t="s">
        <v>113</v>
      </c>
      <c r="B63" s="163"/>
      <c r="C63" s="163"/>
      <c r="D63" s="163"/>
      <c r="E63" s="163"/>
      <c r="F63" s="163"/>
    </row>
    <row r="64" spans="1:19" ht="32.25" customHeight="1">
      <c r="A64" s="167" t="s">
        <v>200</v>
      </c>
      <c r="B64" s="168"/>
      <c r="C64" s="168"/>
      <c r="D64" s="168"/>
      <c r="E64" s="168"/>
      <c r="F64" s="169"/>
    </row>
    <row r="65" spans="1:6" ht="44.25" customHeight="1">
      <c r="A65" s="167" t="s">
        <v>201</v>
      </c>
      <c r="B65" s="168"/>
      <c r="C65" s="168"/>
      <c r="D65" s="168"/>
      <c r="E65" s="168"/>
      <c r="F65" s="169"/>
    </row>
    <row r="66" spans="1:6" ht="78.75" customHeight="1">
      <c r="A66" s="133" t="s">
        <v>202</v>
      </c>
      <c r="B66" s="170"/>
      <c r="C66" s="170"/>
      <c r="D66" s="170"/>
      <c r="E66" s="170"/>
      <c r="F66" s="170"/>
    </row>
    <row r="67" spans="1:6" ht="37.5" customHeight="1">
      <c r="A67" s="167" t="s">
        <v>168</v>
      </c>
      <c r="B67" s="168"/>
      <c r="C67" s="168"/>
      <c r="D67" s="168"/>
      <c r="E67" s="168"/>
      <c r="F67" s="169"/>
    </row>
    <row r="68" spans="1:6" ht="51.75" customHeight="1">
      <c r="A68" s="137" t="s">
        <v>196</v>
      </c>
      <c r="B68" s="138"/>
      <c r="C68" s="138"/>
      <c r="D68" s="138"/>
      <c r="E68" s="138"/>
      <c r="F68" s="139"/>
    </row>
  </sheetData>
  <mergeCells count="57">
    <mergeCell ref="A68:F68"/>
    <mergeCell ref="A57:F57"/>
    <mergeCell ref="A58:F58"/>
    <mergeCell ref="A59:F59"/>
    <mergeCell ref="A60:F60"/>
    <mergeCell ref="A61:F61"/>
    <mergeCell ref="A62:F62"/>
    <mergeCell ref="A63:F63"/>
    <mergeCell ref="A64:F64"/>
    <mergeCell ref="A65:F65"/>
    <mergeCell ref="A66:F66"/>
    <mergeCell ref="A67:F67"/>
    <mergeCell ref="A56:F56"/>
    <mergeCell ref="A45:F45"/>
    <mergeCell ref="A46:F46"/>
    <mergeCell ref="A47:F47"/>
    <mergeCell ref="A48:F48"/>
    <mergeCell ref="A49:F49"/>
    <mergeCell ref="A50:F50"/>
    <mergeCell ref="A51:F51"/>
    <mergeCell ref="A52:F52"/>
    <mergeCell ref="A53:F53"/>
    <mergeCell ref="A54:F54"/>
    <mergeCell ref="A55:F55"/>
    <mergeCell ref="A38:F38"/>
    <mergeCell ref="A22:A23"/>
    <mergeCell ref="A24:A25"/>
    <mergeCell ref="A26:A27"/>
    <mergeCell ref="A29:F29"/>
    <mergeCell ref="A32:F32"/>
    <mergeCell ref="A31:F31"/>
    <mergeCell ref="A33:F33"/>
    <mergeCell ref="A34:F34"/>
    <mergeCell ref="A35:F35"/>
    <mergeCell ref="A36:F36"/>
    <mergeCell ref="A37:F37"/>
    <mergeCell ref="A12:F12"/>
    <mergeCell ref="A13:A14"/>
    <mergeCell ref="A15:A16"/>
    <mergeCell ref="A17:F17"/>
    <mergeCell ref="A18:A19"/>
    <mergeCell ref="A1:F1"/>
    <mergeCell ref="A44:F44"/>
    <mergeCell ref="A40:F40"/>
    <mergeCell ref="A41:F41"/>
    <mergeCell ref="A39:F39"/>
    <mergeCell ref="A42:F42"/>
    <mergeCell ref="A43:F43"/>
    <mergeCell ref="A3:F3"/>
    <mergeCell ref="A4:B4"/>
    <mergeCell ref="C4:F4"/>
    <mergeCell ref="A5:B5"/>
    <mergeCell ref="C5:F5"/>
    <mergeCell ref="A20:A21"/>
    <mergeCell ref="F6:F7"/>
    <mergeCell ref="A8:F8"/>
    <mergeCell ref="A10:A11"/>
  </mergeCells>
  <pageMargins left="0.70866141732283472" right="0.70866141732283472" top="0.74803149606299213" bottom="0.74803149606299213" header="0.31496062992125984" footer="0.31496062992125984"/>
  <pageSetup paperSize="9" scale="85" fitToHeight="3" orientation="portrait" r:id="rId1"/>
  <headerFooter>
    <oddFooter>&amp;CTB&amp;R&amp;P</oddFooter>
  </headerFooter>
</worksheet>
</file>

<file path=xl/worksheets/sheet5.xml><?xml version="1.0" encoding="utf-8"?>
<worksheet xmlns="http://schemas.openxmlformats.org/spreadsheetml/2006/main" xmlns:r="http://schemas.openxmlformats.org/officeDocument/2006/relationships">
  <dimension ref="A1:G99"/>
  <sheetViews>
    <sheetView view="pageBreakPreview" topLeftCell="A13" zoomScale="90" zoomScaleSheetLayoutView="90" workbookViewId="0">
      <selection activeCell="J35" sqref="J35"/>
    </sheetView>
  </sheetViews>
  <sheetFormatPr defaultRowHeight="15"/>
  <cols>
    <col min="1" max="1" width="26.5703125" customWidth="1"/>
    <col min="2" max="2" width="7.7109375" customWidth="1"/>
    <col min="3" max="5" width="13.28515625" customWidth="1"/>
    <col min="6" max="6" width="23.28515625" customWidth="1"/>
    <col min="7" max="7" width="28.7109375" customWidth="1"/>
  </cols>
  <sheetData>
    <row r="1" spans="1:6" ht="31.5" customHeight="1">
      <c r="A1" s="130" t="s">
        <v>162</v>
      </c>
      <c r="B1" s="130"/>
      <c r="C1" s="130"/>
      <c r="D1" s="130"/>
      <c r="E1" s="130"/>
      <c r="F1" s="130"/>
    </row>
    <row r="2" spans="1:6" ht="18.75">
      <c r="A2" s="5" t="s">
        <v>20</v>
      </c>
      <c r="B2" s="1"/>
      <c r="C2" s="1"/>
      <c r="D2" s="1"/>
      <c r="E2" s="1"/>
      <c r="F2" s="1"/>
    </row>
    <row r="3" spans="1:6" ht="30.75" customHeight="1">
      <c r="A3" s="159" t="s">
        <v>41</v>
      </c>
      <c r="B3" s="159"/>
      <c r="C3" s="159"/>
      <c r="D3" s="159"/>
      <c r="E3" s="159"/>
      <c r="F3" s="159"/>
    </row>
    <row r="4" spans="1:6">
      <c r="A4" s="163" t="s">
        <v>103</v>
      </c>
      <c r="B4" s="163"/>
      <c r="C4" s="160"/>
      <c r="D4" s="161"/>
      <c r="E4" s="161"/>
      <c r="F4" s="162"/>
    </row>
    <row r="5" spans="1:6">
      <c r="A5" s="163" t="s">
        <v>0</v>
      </c>
      <c r="B5" s="163"/>
      <c r="C5" s="164"/>
      <c r="D5" s="165"/>
      <c r="E5" s="165"/>
      <c r="F5" s="166"/>
    </row>
    <row r="6" spans="1:6" ht="15" customHeight="1">
      <c r="A6" s="41" t="s">
        <v>160</v>
      </c>
      <c r="B6" s="4" t="s">
        <v>1</v>
      </c>
      <c r="C6" s="22" t="s">
        <v>3</v>
      </c>
      <c r="D6" s="22" t="s">
        <v>4</v>
      </c>
      <c r="E6" s="22" t="s">
        <v>5</v>
      </c>
      <c r="F6" s="149" t="s">
        <v>6</v>
      </c>
    </row>
    <row r="7" spans="1:6">
      <c r="A7" s="38" t="s">
        <v>157</v>
      </c>
      <c r="B7" s="4" t="s">
        <v>2</v>
      </c>
      <c r="C7" s="39" t="s">
        <v>158</v>
      </c>
      <c r="D7" s="39" t="s">
        <v>158</v>
      </c>
      <c r="E7" s="39" t="s">
        <v>158</v>
      </c>
      <c r="F7" s="150"/>
    </row>
    <row r="8" spans="1:6">
      <c r="A8" s="151" t="s">
        <v>7</v>
      </c>
      <c r="B8" s="152"/>
      <c r="C8" s="152"/>
      <c r="D8" s="152"/>
      <c r="E8" s="152"/>
      <c r="F8" s="153"/>
    </row>
    <row r="9" spans="1:6" ht="35.25" customHeight="1">
      <c r="A9" s="17" t="s">
        <v>10</v>
      </c>
      <c r="B9" s="6" t="s">
        <v>1</v>
      </c>
      <c r="C9" s="37"/>
      <c r="D9" s="37"/>
      <c r="E9" s="37"/>
      <c r="F9" s="2"/>
    </row>
    <row r="10" spans="1:6" ht="20.25" customHeight="1">
      <c r="A10" s="182" t="s">
        <v>8</v>
      </c>
      <c r="B10" s="12" t="s">
        <v>1</v>
      </c>
      <c r="C10" s="18"/>
      <c r="D10" s="18"/>
      <c r="E10" s="18"/>
      <c r="F10" s="2"/>
    </row>
    <row r="11" spans="1:6" ht="20.25" customHeight="1">
      <c r="A11" s="182"/>
      <c r="B11" s="11" t="s">
        <v>2</v>
      </c>
      <c r="C11" s="34"/>
      <c r="D11" s="34"/>
      <c r="E11" s="34"/>
      <c r="F11" s="2"/>
    </row>
    <row r="12" spans="1:6">
      <c r="A12" s="151" t="s">
        <v>12</v>
      </c>
      <c r="B12" s="152"/>
      <c r="C12" s="152"/>
      <c r="D12" s="152"/>
      <c r="E12" s="152"/>
      <c r="F12" s="153"/>
    </row>
    <row r="13" spans="1:6" ht="24.75" customHeight="1">
      <c r="A13" s="183" t="s">
        <v>13</v>
      </c>
      <c r="B13" s="6" t="s">
        <v>1</v>
      </c>
      <c r="C13" s="32"/>
      <c r="D13" s="2"/>
      <c r="E13" s="2"/>
      <c r="F13" s="2"/>
    </row>
    <row r="14" spans="1:6" ht="24.75" customHeight="1">
      <c r="A14" s="184"/>
      <c r="B14" s="9" t="s">
        <v>2</v>
      </c>
      <c r="C14" s="34"/>
      <c r="D14" s="34"/>
      <c r="E14" s="34"/>
      <c r="F14" s="2"/>
    </row>
    <row r="15" spans="1:6" ht="24.75" customHeight="1">
      <c r="A15" s="180" t="s">
        <v>30</v>
      </c>
      <c r="B15" s="12" t="s">
        <v>1</v>
      </c>
      <c r="C15" s="2"/>
      <c r="D15" s="2"/>
      <c r="E15" s="2"/>
      <c r="F15" s="2"/>
    </row>
    <row r="16" spans="1:6" ht="24.75" customHeight="1">
      <c r="A16" s="181"/>
      <c r="B16" s="11" t="s">
        <v>2</v>
      </c>
      <c r="C16" s="34"/>
      <c r="D16" s="34"/>
      <c r="E16" s="34"/>
      <c r="F16" s="2"/>
    </row>
    <row r="17" spans="1:6">
      <c r="A17" s="151" t="s">
        <v>9</v>
      </c>
      <c r="B17" s="152"/>
      <c r="C17" s="152"/>
      <c r="D17" s="152"/>
      <c r="E17" s="152"/>
      <c r="F17" s="153"/>
    </row>
    <row r="18" spans="1:6" ht="18.75" customHeight="1">
      <c r="A18" s="180" t="s">
        <v>14</v>
      </c>
      <c r="B18" s="6" t="s">
        <v>1</v>
      </c>
      <c r="C18" s="32"/>
      <c r="D18" s="2"/>
      <c r="E18" s="2"/>
      <c r="F18" s="2"/>
    </row>
    <row r="19" spans="1:6" ht="18.75" customHeight="1">
      <c r="A19" s="181"/>
      <c r="B19" s="9" t="s">
        <v>2</v>
      </c>
      <c r="C19" s="34"/>
      <c r="D19" s="34"/>
      <c r="E19" s="34"/>
      <c r="F19" s="2"/>
    </row>
    <row r="20" spans="1:6" ht="19.5" customHeight="1">
      <c r="A20" s="180" t="s">
        <v>93</v>
      </c>
      <c r="B20" s="12" t="s">
        <v>1</v>
      </c>
      <c r="C20" s="32"/>
      <c r="D20" s="2"/>
      <c r="E20" s="2"/>
      <c r="F20" s="2"/>
    </row>
    <row r="21" spans="1:6" ht="19.5" customHeight="1">
      <c r="A21" s="181"/>
      <c r="B21" s="11" t="s">
        <v>2</v>
      </c>
      <c r="C21" s="34"/>
      <c r="D21" s="34"/>
      <c r="E21" s="34"/>
      <c r="F21" s="2"/>
    </row>
    <row r="22" spans="1:6" ht="26.25" customHeight="1">
      <c r="A22" s="185" t="s">
        <v>22</v>
      </c>
      <c r="B22" s="14" t="s">
        <v>1</v>
      </c>
      <c r="C22" s="7"/>
      <c r="D22" s="7"/>
      <c r="E22" s="7"/>
      <c r="F22" s="7"/>
    </row>
    <row r="23" spans="1:6" ht="26.25" customHeight="1">
      <c r="A23" s="186"/>
      <c r="B23" s="15" t="s">
        <v>2</v>
      </c>
      <c r="C23" s="34"/>
      <c r="D23" s="34"/>
      <c r="E23" s="34"/>
      <c r="F23" s="7"/>
    </row>
    <row r="24" spans="1:6" ht="17.25" customHeight="1">
      <c r="A24" s="187" t="s">
        <v>94</v>
      </c>
      <c r="B24" s="12" t="s">
        <v>1</v>
      </c>
      <c r="C24" s="33"/>
      <c r="D24" s="7"/>
      <c r="E24" s="7"/>
      <c r="F24" s="7"/>
    </row>
    <row r="25" spans="1:6" ht="17.25" customHeight="1">
      <c r="A25" s="188"/>
      <c r="B25" s="11" t="s">
        <v>2</v>
      </c>
      <c r="C25" s="34"/>
      <c r="D25" s="34"/>
      <c r="E25" s="34"/>
      <c r="F25" s="7"/>
    </row>
    <row r="26" spans="1:6" ht="24" customHeight="1">
      <c r="A26" s="144" t="s">
        <v>15</v>
      </c>
      <c r="B26" s="13" t="s">
        <v>1</v>
      </c>
      <c r="C26" s="7"/>
      <c r="D26" s="7"/>
      <c r="E26" s="7"/>
      <c r="F26" s="7"/>
    </row>
    <row r="27" spans="1:6" ht="24" customHeight="1">
      <c r="A27" s="144"/>
      <c r="B27" s="16" t="s">
        <v>2</v>
      </c>
      <c r="C27" s="7"/>
      <c r="D27" s="7"/>
      <c r="E27" s="7"/>
      <c r="F27" s="7"/>
    </row>
    <row r="28" spans="1:6">
      <c r="A28" s="1"/>
      <c r="B28" s="1"/>
      <c r="C28" s="1"/>
      <c r="D28" s="1"/>
      <c r="E28" s="1"/>
      <c r="F28" s="1"/>
    </row>
    <row r="29" spans="1:6" ht="15.75">
      <c r="A29" s="145" t="s">
        <v>107</v>
      </c>
      <c r="B29" s="145"/>
      <c r="C29" s="145"/>
      <c r="D29" s="145"/>
      <c r="E29" s="145"/>
      <c r="F29" s="145"/>
    </row>
    <row r="30" spans="1:6">
      <c r="A30" s="1"/>
      <c r="B30" s="1"/>
      <c r="C30" s="1"/>
      <c r="D30" s="1"/>
      <c r="E30" s="1"/>
      <c r="F30" s="1"/>
    </row>
    <row r="31" spans="1:6">
      <c r="A31" s="146" t="s">
        <v>163</v>
      </c>
      <c r="B31" s="146"/>
      <c r="C31" s="146"/>
      <c r="D31" s="146"/>
      <c r="E31" s="146"/>
      <c r="F31" s="146"/>
    </row>
    <row r="32" spans="1:6" ht="99" customHeight="1">
      <c r="A32" s="146"/>
      <c r="B32" s="146"/>
      <c r="C32" s="146"/>
      <c r="D32" s="146"/>
      <c r="E32" s="146"/>
      <c r="F32" s="146"/>
    </row>
    <row r="33" spans="1:7">
      <c r="A33" s="189" t="s">
        <v>204</v>
      </c>
      <c r="B33" s="189"/>
      <c r="C33" s="189"/>
      <c r="D33" s="189"/>
      <c r="E33" s="189"/>
      <c r="F33" s="189"/>
    </row>
    <row r="34" spans="1:7">
      <c r="A34" s="131" t="s">
        <v>29</v>
      </c>
      <c r="B34" s="132"/>
      <c r="C34" s="132"/>
      <c r="D34" s="132"/>
      <c r="E34" s="132"/>
      <c r="F34" s="132"/>
    </row>
    <row r="35" spans="1:7" ht="45" customHeight="1">
      <c r="A35" s="133" t="s">
        <v>205</v>
      </c>
      <c r="B35" s="133"/>
      <c r="C35" s="133"/>
      <c r="D35" s="133"/>
      <c r="E35" s="133"/>
      <c r="F35" s="133"/>
    </row>
    <row r="36" spans="1:7" ht="39.75" customHeight="1">
      <c r="A36" s="167" t="s">
        <v>206</v>
      </c>
      <c r="B36" s="168"/>
      <c r="C36" s="168"/>
      <c r="D36" s="168"/>
      <c r="E36" s="168"/>
      <c r="F36" s="169"/>
    </row>
    <row r="37" spans="1:7" ht="81.75" customHeight="1">
      <c r="A37" s="133" t="s">
        <v>215</v>
      </c>
      <c r="B37" s="170"/>
      <c r="C37" s="170"/>
      <c r="D37" s="170"/>
      <c r="E37" s="170"/>
      <c r="F37" s="170"/>
      <c r="G37" s="53"/>
    </row>
    <row r="38" spans="1:7" ht="35.25" customHeight="1">
      <c r="A38" s="167" t="s">
        <v>168</v>
      </c>
      <c r="B38" s="168"/>
      <c r="C38" s="168"/>
      <c r="D38" s="168"/>
      <c r="E38" s="168"/>
      <c r="F38" s="169"/>
    </row>
    <row r="39" spans="1:7" ht="101.25" customHeight="1">
      <c r="A39" s="137" t="s">
        <v>207</v>
      </c>
      <c r="B39" s="138"/>
      <c r="C39" s="138"/>
      <c r="D39" s="138"/>
      <c r="E39" s="138"/>
      <c r="F39" s="139"/>
    </row>
    <row r="40" spans="1:7">
      <c r="A40" s="163" t="s">
        <v>21</v>
      </c>
      <c r="B40" s="163"/>
      <c r="C40" s="163"/>
      <c r="D40" s="163"/>
      <c r="E40" s="163"/>
      <c r="F40" s="163"/>
    </row>
    <row r="41" spans="1:7" ht="48.75" customHeight="1">
      <c r="A41" s="133" t="s">
        <v>208</v>
      </c>
      <c r="B41" s="133"/>
      <c r="C41" s="133"/>
      <c r="D41" s="133"/>
      <c r="E41" s="133"/>
      <c r="F41" s="133"/>
    </row>
    <row r="42" spans="1:7" ht="36" customHeight="1">
      <c r="A42" s="167" t="s">
        <v>209</v>
      </c>
      <c r="B42" s="168"/>
      <c r="C42" s="168"/>
      <c r="D42" s="168"/>
      <c r="E42" s="168"/>
      <c r="F42" s="169"/>
    </row>
    <row r="43" spans="1:7" ht="108.75" customHeight="1">
      <c r="A43" s="133" t="s">
        <v>210</v>
      </c>
      <c r="B43" s="170"/>
      <c r="C43" s="170"/>
      <c r="D43" s="170"/>
      <c r="E43" s="170"/>
      <c r="F43" s="170"/>
    </row>
    <row r="44" spans="1:7" ht="31.5" customHeight="1">
      <c r="A44" s="167" t="s">
        <v>168</v>
      </c>
      <c r="B44" s="168"/>
      <c r="C44" s="168"/>
      <c r="D44" s="168"/>
      <c r="E44" s="168"/>
      <c r="F44" s="169"/>
    </row>
    <row r="45" spans="1:7" ht="51" customHeight="1">
      <c r="A45" s="137" t="s">
        <v>196</v>
      </c>
      <c r="B45" s="138"/>
      <c r="C45" s="138"/>
      <c r="D45" s="138"/>
      <c r="E45" s="138"/>
      <c r="F45" s="139"/>
    </row>
    <row r="46" spans="1:7">
      <c r="A46" s="163" t="s">
        <v>111</v>
      </c>
      <c r="B46" s="163"/>
      <c r="C46" s="163"/>
      <c r="D46" s="163"/>
      <c r="E46" s="163"/>
      <c r="F46" s="163"/>
    </row>
    <row r="47" spans="1:7" ht="36" customHeight="1">
      <c r="A47" s="167" t="s">
        <v>211</v>
      </c>
      <c r="B47" s="168"/>
      <c r="C47" s="168"/>
      <c r="D47" s="168"/>
      <c r="E47" s="168"/>
      <c r="F47" s="169"/>
    </row>
    <row r="48" spans="1:7" ht="31.5" customHeight="1">
      <c r="A48" s="167" t="s">
        <v>193</v>
      </c>
      <c r="B48" s="168"/>
      <c r="C48" s="168"/>
      <c r="D48" s="168"/>
      <c r="E48" s="168"/>
      <c r="F48" s="169"/>
    </row>
    <row r="49" spans="1:6" ht="102.75" customHeight="1">
      <c r="A49" s="133" t="s">
        <v>212</v>
      </c>
      <c r="B49" s="170"/>
      <c r="C49" s="170"/>
      <c r="D49" s="170"/>
      <c r="E49" s="170"/>
      <c r="F49" s="170"/>
    </row>
    <row r="50" spans="1:6" ht="33.75" customHeight="1">
      <c r="A50" s="167" t="s">
        <v>168</v>
      </c>
      <c r="B50" s="168"/>
      <c r="C50" s="168"/>
      <c r="D50" s="168"/>
      <c r="E50" s="168"/>
      <c r="F50" s="169"/>
    </row>
    <row r="51" spans="1:6" ht="51.75" customHeight="1">
      <c r="A51" s="137" t="s">
        <v>196</v>
      </c>
      <c r="B51" s="138"/>
      <c r="C51" s="138"/>
      <c r="D51" s="138"/>
      <c r="E51" s="138"/>
      <c r="F51" s="139"/>
    </row>
    <row r="52" spans="1:6">
      <c r="A52" s="163" t="s">
        <v>112</v>
      </c>
      <c r="B52" s="163"/>
      <c r="C52" s="163"/>
      <c r="D52" s="163"/>
      <c r="E52" s="163"/>
      <c r="F52" s="163"/>
    </row>
    <row r="53" spans="1:6" ht="45.75" customHeight="1">
      <c r="A53" s="167" t="s">
        <v>197</v>
      </c>
      <c r="B53" s="168"/>
      <c r="C53" s="168"/>
      <c r="D53" s="168"/>
      <c r="E53" s="168"/>
      <c r="F53" s="169"/>
    </row>
    <row r="54" spans="1:6" ht="34.5" customHeight="1">
      <c r="A54" s="167" t="s">
        <v>198</v>
      </c>
      <c r="B54" s="168"/>
      <c r="C54" s="168"/>
      <c r="D54" s="168"/>
      <c r="E54" s="168"/>
      <c r="F54" s="169"/>
    </row>
    <row r="55" spans="1:6" ht="81" customHeight="1">
      <c r="A55" s="133" t="s">
        <v>199</v>
      </c>
      <c r="B55" s="170"/>
      <c r="C55" s="170"/>
      <c r="D55" s="170"/>
      <c r="E55" s="170"/>
      <c r="F55" s="170"/>
    </row>
    <row r="56" spans="1:6" ht="30.75" customHeight="1">
      <c r="A56" s="167" t="s">
        <v>16</v>
      </c>
      <c r="B56" s="168"/>
      <c r="C56" s="168"/>
      <c r="D56" s="168"/>
      <c r="E56" s="168"/>
      <c r="F56" s="169"/>
    </row>
    <row r="57" spans="1:6" ht="47.25" customHeight="1">
      <c r="A57" s="137" t="s">
        <v>19</v>
      </c>
      <c r="B57" s="138"/>
      <c r="C57" s="138"/>
      <c r="D57" s="138"/>
      <c r="E57" s="138"/>
      <c r="F57" s="139"/>
    </row>
    <row r="58" spans="1:6">
      <c r="A58" s="163" t="s">
        <v>116</v>
      </c>
      <c r="B58" s="163"/>
      <c r="C58" s="163"/>
      <c r="D58" s="163"/>
      <c r="E58" s="163"/>
      <c r="F58" s="163"/>
    </row>
    <row r="59" spans="1:6" ht="33.75" customHeight="1">
      <c r="A59" s="167" t="s">
        <v>66</v>
      </c>
      <c r="B59" s="168"/>
      <c r="C59" s="168"/>
      <c r="D59" s="168"/>
      <c r="E59" s="168"/>
      <c r="F59" s="169"/>
    </row>
    <row r="60" spans="1:6" ht="30" customHeight="1">
      <c r="A60" s="167" t="s">
        <v>28</v>
      </c>
      <c r="B60" s="168"/>
      <c r="C60" s="168"/>
      <c r="D60" s="168"/>
      <c r="E60" s="168"/>
      <c r="F60" s="169"/>
    </row>
    <row r="61" spans="1:6" ht="81.75" customHeight="1">
      <c r="A61" s="133" t="s">
        <v>223</v>
      </c>
      <c r="B61" s="170"/>
      <c r="C61" s="170"/>
      <c r="D61" s="170"/>
      <c r="E61" s="170"/>
      <c r="F61" s="170"/>
    </row>
    <row r="62" spans="1:6" ht="36.75" customHeight="1">
      <c r="A62" s="167" t="s">
        <v>16</v>
      </c>
      <c r="B62" s="168"/>
      <c r="C62" s="168"/>
      <c r="D62" s="168"/>
      <c r="E62" s="168"/>
      <c r="F62" s="169"/>
    </row>
    <row r="63" spans="1:6" ht="45" customHeight="1">
      <c r="A63" s="137" t="s">
        <v>19</v>
      </c>
      <c r="B63" s="138"/>
      <c r="C63" s="138"/>
      <c r="D63" s="138"/>
      <c r="E63" s="138"/>
      <c r="F63" s="139"/>
    </row>
    <row r="64" spans="1:6" ht="109.5" customHeight="1">
      <c r="A64" s="192" t="s">
        <v>150</v>
      </c>
      <c r="B64" s="193"/>
      <c r="C64" s="193"/>
      <c r="D64" s="193"/>
      <c r="E64" s="193"/>
      <c r="F64" s="194"/>
    </row>
    <row r="65" spans="1:6" ht="27.75" customHeight="1">
      <c r="A65" s="167" t="s">
        <v>151</v>
      </c>
      <c r="B65" s="168"/>
      <c r="C65" s="168"/>
      <c r="D65" s="168"/>
      <c r="E65" s="168"/>
      <c r="F65" s="169"/>
    </row>
    <row r="66" spans="1:6" ht="30" customHeight="1">
      <c r="A66" s="167" t="s">
        <v>153</v>
      </c>
      <c r="B66" s="168"/>
      <c r="C66" s="168"/>
      <c r="D66" s="168"/>
      <c r="E66" s="168"/>
      <c r="F66" s="169"/>
    </row>
    <row r="67" spans="1:6" ht="64.5" customHeight="1">
      <c r="A67" s="195" t="s">
        <v>152</v>
      </c>
      <c r="B67" s="196"/>
      <c r="C67" s="196"/>
      <c r="D67" s="196"/>
      <c r="E67" s="196"/>
      <c r="F67" s="196"/>
    </row>
    <row r="68" spans="1:6" ht="36.75" customHeight="1">
      <c r="A68" s="134" t="s">
        <v>155</v>
      </c>
      <c r="B68" s="135"/>
      <c r="C68" s="135"/>
      <c r="D68" s="135"/>
      <c r="E68" s="135"/>
      <c r="F68" s="136"/>
    </row>
    <row r="69" spans="1:6" ht="125.25" customHeight="1">
      <c r="A69" s="167" t="s">
        <v>154</v>
      </c>
      <c r="B69" s="168"/>
      <c r="C69" s="168"/>
      <c r="D69" s="168"/>
      <c r="E69" s="168"/>
      <c r="F69" s="169"/>
    </row>
    <row r="70" spans="1:6" ht="47.25" customHeight="1">
      <c r="A70" s="190" t="s">
        <v>125</v>
      </c>
      <c r="B70" s="131"/>
      <c r="C70" s="131"/>
      <c r="D70" s="131"/>
      <c r="E70" s="131"/>
      <c r="F70" s="131"/>
    </row>
    <row r="71" spans="1:6" ht="33.75" customHeight="1">
      <c r="A71" s="191" t="s">
        <v>26</v>
      </c>
      <c r="B71" s="168"/>
      <c r="C71" s="168"/>
      <c r="D71" s="168"/>
      <c r="E71" s="168"/>
      <c r="F71" s="169"/>
    </row>
    <row r="72" spans="1:6" ht="30" customHeight="1">
      <c r="A72" s="167" t="s">
        <v>91</v>
      </c>
      <c r="B72" s="168"/>
      <c r="C72" s="168"/>
      <c r="D72" s="168"/>
      <c r="E72" s="168"/>
      <c r="F72" s="169"/>
    </row>
    <row r="73" spans="1:6" ht="97.5" customHeight="1">
      <c r="A73" s="133" t="s">
        <v>222</v>
      </c>
      <c r="B73" s="170"/>
      <c r="C73" s="170"/>
      <c r="D73" s="170"/>
      <c r="E73" s="170"/>
      <c r="F73" s="170"/>
    </row>
    <row r="74" spans="1:6" ht="36.75" customHeight="1">
      <c r="A74" s="167" t="s">
        <v>16</v>
      </c>
      <c r="B74" s="168"/>
      <c r="C74" s="168"/>
      <c r="D74" s="168"/>
      <c r="E74" s="168"/>
      <c r="F74" s="169"/>
    </row>
    <row r="75" spans="1:6" ht="100.5" customHeight="1">
      <c r="A75" s="167" t="s">
        <v>108</v>
      </c>
      <c r="B75" s="168"/>
      <c r="C75" s="168"/>
      <c r="D75" s="168"/>
      <c r="E75" s="168"/>
      <c r="F75" s="169"/>
    </row>
    <row r="76" spans="1:6" ht="47.25" customHeight="1">
      <c r="A76" s="190" t="s">
        <v>31</v>
      </c>
      <c r="B76" s="131"/>
      <c r="C76" s="131"/>
      <c r="D76" s="131"/>
      <c r="E76" s="131"/>
      <c r="F76" s="131"/>
    </row>
    <row r="77" spans="1:6" ht="33.75" customHeight="1">
      <c r="A77" s="167" t="s">
        <v>24</v>
      </c>
      <c r="B77" s="168"/>
      <c r="C77" s="168"/>
      <c r="D77" s="168"/>
      <c r="E77" s="168"/>
      <c r="F77" s="169"/>
    </row>
    <row r="78" spans="1:6" ht="30" customHeight="1">
      <c r="A78" s="167" t="s">
        <v>91</v>
      </c>
      <c r="B78" s="168"/>
      <c r="C78" s="168"/>
      <c r="D78" s="168"/>
      <c r="E78" s="168"/>
      <c r="F78" s="169"/>
    </row>
    <row r="79" spans="1:6" ht="81.75" customHeight="1">
      <c r="A79" s="133" t="s">
        <v>221</v>
      </c>
      <c r="B79" s="170"/>
      <c r="C79" s="170"/>
      <c r="D79" s="170"/>
      <c r="E79" s="170"/>
      <c r="F79" s="170"/>
    </row>
    <row r="80" spans="1:6" ht="36.75" customHeight="1">
      <c r="A80" s="167" t="s">
        <v>16</v>
      </c>
      <c r="B80" s="168"/>
      <c r="C80" s="168"/>
      <c r="D80" s="168"/>
      <c r="E80" s="168"/>
      <c r="F80" s="169"/>
    </row>
    <row r="81" spans="1:6" ht="45" customHeight="1">
      <c r="A81" s="167" t="s">
        <v>23</v>
      </c>
      <c r="B81" s="168"/>
      <c r="C81" s="168"/>
      <c r="D81" s="168"/>
      <c r="E81" s="168"/>
      <c r="F81" s="169"/>
    </row>
    <row r="82" spans="1:6">
      <c r="A82" s="190" t="s">
        <v>124</v>
      </c>
      <c r="B82" s="131"/>
      <c r="C82" s="131"/>
      <c r="D82" s="131"/>
      <c r="E82" s="131"/>
      <c r="F82" s="131"/>
    </row>
    <row r="83" spans="1:6" ht="33.75" customHeight="1">
      <c r="A83" s="167" t="s">
        <v>25</v>
      </c>
      <c r="B83" s="168"/>
      <c r="C83" s="168"/>
      <c r="D83" s="168"/>
      <c r="E83" s="168"/>
      <c r="F83" s="169"/>
    </row>
    <row r="84" spans="1:6" ht="30" customHeight="1">
      <c r="A84" s="167" t="s">
        <v>92</v>
      </c>
      <c r="B84" s="168"/>
      <c r="C84" s="168"/>
      <c r="D84" s="168"/>
      <c r="E84" s="168"/>
      <c r="F84" s="169"/>
    </row>
    <row r="85" spans="1:6" ht="96" customHeight="1">
      <c r="A85" s="195" t="s">
        <v>218</v>
      </c>
      <c r="B85" s="196"/>
      <c r="C85" s="196"/>
      <c r="D85" s="196"/>
      <c r="E85" s="196"/>
      <c r="F85" s="196"/>
    </row>
    <row r="86" spans="1:6" ht="36.75" customHeight="1">
      <c r="A86" s="167" t="s">
        <v>16</v>
      </c>
      <c r="B86" s="168"/>
      <c r="C86" s="168"/>
      <c r="D86" s="168"/>
      <c r="E86" s="168"/>
      <c r="F86" s="169"/>
    </row>
    <row r="87" spans="1:6" ht="80.25" customHeight="1">
      <c r="A87" s="167" t="s">
        <v>102</v>
      </c>
      <c r="B87" s="168"/>
      <c r="C87" s="168"/>
      <c r="D87" s="168"/>
      <c r="E87" s="168"/>
      <c r="F87" s="169"/>
    </row>
    <row r="88" spans="1:6">
      <c r="A88" s="190" t="s">
        <v>122</v>
      </c>
      <c r="B88" s="131"/>
      <c r="C88" s="131"/>
      <c r="D88" s="131"/>
      <c r="E88" s="131"/>
      <c r="F88" s="131"/>
    </row>
    <row r="89" spans="1:6" ht="33.75" customHeight="1">
      <c r="A89" s="167" t="s">
        <v>85</v>
      </c>
      <c r="B89" s="168"/>
      <c r="C89" s="168"/>
      <c r="D89" s="168"/>
      <c r="E89" s="168"/>
      <c r="F89" s="169"/>
    </row>
    <row r="90" spans="1:6" ht="30" customHeight="1">
      <c r="A90" s="167" t="s">
        <v>92</v>
      </c>
      <c r="B90" s="168"/>
      <c r="C90" s="168"/>
      <c r="D90" s="168"/>
      <c r="E90" s="168"/>
      <c r="F90" s="169"/>
    </row>
    <row r="91" spans="1:6" ht="70.5" customHeight="1">
      <c r="A91" s="133" t="s">
        <v>219</v>
      </c>
      <c r="B91" s="170"/>
      <c r="C91" s="170"/>
      <c r="D91" s="170"/>
      <c r="E91" s="170"/>
      <c r="F91" s="170"/>
    </row>
    <row r="92" spans="1:6" ht="36.75" customHeight="1">
      <c r="A92" s="167" t="s">
        <v>16</v>
      </c>
      <c r="B92" s="168"/>
      <c r="C92" s="168"/>
      <c r="D92" s="168"/>
      <c r="E92" s="168"/>
      <c r="F92" s="169"/>
    </row>
    <row r="93" spans="1:6" ht="50.25" customHeight="1">
      <c r="A93" s="167" t="s">
        <v>23</v>
      </c>
      <c r="B93" s="168"/>
      <c r="C93" s="168"/>
      <c r="D93" s="168"/>
      <c r="E93" s="168"/>
      <c r="F93" s="169"/>
    </row>
    <row r="94" spans="1:6" ht="46.5" customHeight="1">
      <c r="A94" s="190" t="s">
        <v>123</v>
      </c>
      <c r="B94" s="131"/>
      <c r="C94" s="131"/>
      <c r="D94" s="131"/>
      <c r="E94" s="131"/>
      <c r="F94" s="131"/>
    </row>
    <row r="95" spans="1:6" ht="33.75" customHeight="1">
      <c r="A95" s="191" t="s">
        <v>32</v>
      </c>
      <c r="B95" s="168"/>
      <c r="C95" s="168"/>
      <c r="D95" s="168"/>
      <c r="E95" s="168"/>
      <c r="F95" s="169"/>
    </row>
    <row r="96" spans="1:6" ht="30" customHeight="1">
      <c r="A96" s="167" t="s">
        <v>91</v>
      </c>
      <c r="B96" s="168"/>
      <c r="C96" s="168"/>
      <c r="D96" s="168"/>
      <c r="E96" s="168"/>
      <c r="F96" s="169"/>
    </row>
    <row r="97" spans="1:6" ht="85.5" customHeight="1">
      <c r="A97" s="133" t="s">
        <v>220</v>
      </c>
      <c r="B97" s="170"/>
      <c r="C97" s="170"/>
      <c r="D97" s="170"/>
      <c r="E97" s="170"/>
      <c r="F97" s="170"/>
    </row>
    <row r="98" spans="1:6" ht="36.75" customHeight="1">
      <c r="A98" s="167" t="s">
        <v>16</v>
      </c>
      <c r="B98" s="168"/>
      <c r="C98" s="168"/>
      <c r="D98" s="168"/>
      <c r="E98" s="168"/>
      <c r="F98" s="169"/>
    </row>
    <row r="99" spans="1:6" ht="60.75" customHeight="1">
      <c r="A99" s="167" t="s">
        <v>33</v>
      </c>
      <c r="B99" s="168"/>
      <c r="C99" s="168"/>
      <c r="D99" s="168"/>
      <c r="E99" s="168"/>
      <c r="F99" s="169"/>
    </row>
  </sheetData>
  <mergeCells count="87">
    <mergeCell ref="A87:F87"/>
    <mergeCell ref="A76:F76"/>
    <mergeCell ref="A77:F77"/>
    <mergeCell ref="A78:F78"/>
    <mergeCell ref="A79:F79"/>
    <mergeCell ref="A80:F80"/>
    <mergeCell ref="A82:F82"/>
    <mergeCell ref="A83:F83"/>
    <mergeCell ref="A84:F84"/>
    <mergeCell ref="A85:F85"/>
    <mergeCell ref="A86:F86"/>
    <mergeCell ref="A81:F81"/>
    <mergeCell ref="A98:F98"/>
    <mergeCell ref="A99:F99"/>
    <mergeCell ref="A88:F88"/>
    <mergeCell ref="A89:F89"/>
    <mergeCell ref="A90:F90"/>
    <mergeCell ref="A91:F91"/>
    <mergeCell ref="A92:F92"/>
    <mergeCell ref="A93:F93"/>
    <mergeCell ref="A94:F94"/>
    <mergeCell ref="A95:F95"/>
    <mergeCell ref="A96:F96"/>
    <mergeCell ref="A97:F97"/>
    <mergeCell ref="A64:F64"/>
    <mergeCell ref="A65:F65"/>
    <mergeCell ref="A66:F66"/>
    <mergeCell ref="A67:F67"/>
    <mergeCell ref="A68:F68"/>
    <mergeCell ref="A69:F69"/>
    <mergeCell ref="A75:F75"/>
    <mergeCell ref="A70:F70"/>
    <mergeCell ref="A71:F71"/>
    <mergeCell ref="A72:F72"/>
    <mergeCell ref="A73:F73"/>
    <mergeCell ref="A74:F74"/>
    <mergeCell ref="A63:F63"/>
    <mergeCell ref="A52:F52"/>
    <mergeCell ref="A53:F53"/>
    <mergeCell ref="A54:F54"/>
    <mergeCell ref="A55:F55"/>
    <mergeCell ref="A56:F56"/>
    <mergeCell ref="A57:F57"/>
    <mergeCell ref="A58:F58"/>
    <mergeCell ref="A59:F59"/>
    <mergeCell ref="A60:F60"/>
    <mergeCell ref="A61:F61"/>
    <mergeCell ref="A62:F62"/>
    <mergeCell ref="A51:F51"/>
    <mergeCell ref="A40:F40"/>
    <mergeCell ref="A41:F41"/>
    <mergeCell ref="A42:F42"/>
    <mergeCell ref="A43:F43"/>
    <mergeCell ref="A44:F44"/>
    <mergeCell ref="A45:F45"/>
    <mergeCell ref="A46:F46"/>
    <mergeCell ref="A47:F47"/>
    <mergeCell ref="A48:F48"/>
    <mergeCell ref="A49:F49"/>
    <mergeCell ref="A50:F50"/>
    <mergeCell ref="A39:F39"/>
    <mergeCell ref="A22:A23"/>
    <mergeCell ref="A24:A25"/>
    <mergeCell ref="A26:A27"/>
    <mergeCell ref="A29:F29"/>
    <mergeCell ref="A31:F32"/>
    <mergeCell ref="A33:F33"/>
    <mergeCell ref="A34:F34"/>
    <mergeCell ref="A35:F35"/>
    <mergeCell ref="A36:F36"/>
    <mergeCell ref="A37:F37"/>
    <mergeCell ref="A38:F38"/>
    <mergeCell ref="A20:A21"/>
    <mergeCell ref="F6:F7"/>
    <mergeCell ref="A8:F8"/>
    <mergeCell ref="A10:A11"/>
    <mergeCell ref="A12:F12"/>
    <mergeCell ref="A13:A14"/>
    <mergeCell ref="A15:A16"/>
    <mergeCell ref="A17:F17"/>
    <mergeCell ref="A18:A19"/>
    <mergeCell ref="A1:F1"/>
    <mergeCell ref="A3:F3"/>
    <mergeCell ref="A4:B4"/>
    <mergeCell ref="C4:F4"/>
    <mergeCell ref="A5:B5"/>
    <mergeCell ref="C5:F5"/>
  </mergeCells>
  <pageMargins left="0.70866141732283472" right="0.70866141732283472" top="0.74803149606299213" bottom="0.74803149606299213" header="0.31496062992125984" footer="0.31496062992125984"/>
  <pageSetup paperSize="9" scale="89" orientation="portrait" r:id="rId1"/>
  <headerFooter>
    <oddFooter>&amp;CHIV&amp;R&amp;P</oddFooter>
  </headerFooter>
  <legacyDrawing r:id="rId2"/>
</worksheet>
</file>

<file path=xl/worksheets/sheet6.xml><?xml version="1.0" encoding="utf-8"?>
<worksheet xmlns="http://schemas.openxmlformats.org/spreadsheetml/2006/main" xmlns:r="http://schemas.openxmlformats.org/officeDocument/2006/relationships">
  <dimension ref="A1:G45"/>
  <sheetViews>
    <sheetView view="pageBreakPreview" zoomScale="60" workbookViewId="0">
      <selection activeCell="C8" sqref="C8"/>
    </sheetView>
  </sheetViews>
  <sheetFormatPr defaultRowHeight="15"/>
  <cols>
    <col min="1" max="1" width="32.7109375" style="1" customWidth="1"/>
    <col min="2" max="2" width="0.28515625" style="1" customWidth="1"/>
    <col min="3" max="3" width="62.140625" style="1" customWidth="1"/>
    <col min="4" max="4" width="29" style="1" customWidth="1"/>
    <col min="5" max="16384" width="9.140625" style="1"/>
  </cols>
  <sheetData>
    <row r="1" spans="1:7">
      <c r="A1" s="199" t="s">
        <v>225</v>
      </c>
      <c r="B1" s="199"/>
      <c r="C1" s="199"/>
      <c r="D1" s="199"/>
    </row>
    <row r="3" spans="1:7">
      <c r="A3" s="25" t="s">
        <v>11</v>
      </c>
    </row>
    <row r="4" spans="1:7">
      <c r="A4" s="24" t="s">
        <v>42</v>
      </c>
      <c r="B4" s="24" t="s">
        <v>45</v>
      </c>
      <c r="C4" s="24" t="s">
        <v>43</v>
      </c>
      <c r="D4" s="24" t="s">
        <v>56</v>
      </c>
    </row>
    <row r="5" spans="1:7" ht="39" customHeight="1">
      <c r="A5" s="197" t="s">
        <v>44</v>
      </c>
      <c r="B5" s="26" t="s">
        <v>54</v>
      </c>
      <c r="C5" s="21" t="s">
        <v>97</v>
      </c>
      <c r="D5" s="26" t="s">
        <v>226</v>
      </c>
    </row>
    <row r="6" spans="1:7" ht="30">
      <c r="A6" s="198"/>
      <c r="B6" s="2" t="s">
        <v>46</v>
      </c>
      <c r="C6" s="26" t="s">
        <v>47</v>
      </c>
      <c r="D6" s="26"/>
    </row>
    <row r="7" spans="1:7" ht="45">
      <c r="A7" s="2" t="s">
        <v>48</v>
      </c>
      <c r="B7" s="2" t="s">
        <v>49</v>
      </c>
      <c r="C7" s="26" t="s">
        <v>52</v>
      </c>
      <c r="D7" s="2"/>
    </row>
    <row r="8" spans="1:7" ht="36" customHeight="1">
      <c r="A8" s="197" t="s">
        <v>50</v>
      </c>
      <c r="B8" s="180" t="s">
        <v>55</v>
      </c>
      <c r="C8" s="26" t="s">
        <v>53</v>
      </c>
      <c r="D8" s="2"/>
    </row>
    <row r="9" spans="1:7" ht="37.5" customHeight="1">
      <c r="A9" s="198"/>
      <c r="B9" s="181"/>
      <c r="C9" s="26" t="s">
        <v>57</v>
      </c>
      <c r="D9" s="2"/>
    </row>
    <row r="10" spans="1:7">
      <c r="A10" s="2" t="s">
        <v>51</v>
      </c>
      <c r="B10" s="2" t="s">
        <v>51</v>
      </c>
      <c r="C10" s="2"/>
      <c r="D10" s="2"/>
    </row>
    <row r="11" spans="1:7">
      <c r="A11" s="28"/>
      <c r="B11" s="28"/>
      <c r="C11" s="28"/>
      <c r="D11" s="28"/>
    </row>
    <row r="13" spans="1:7">
      <c r="A13" s="25" t="s">
        <v>17</v>
      </c>
    </row>
    <row r="14" spans="1:7">
      <c r="A14" s="24" t="s">
        <v>42</v>
      </c>
      <c r="B14" s="24" t="s">
        <v>45</v>
      </c>
      <c r="C14" s="24" t="s">
        <v>43</v>
      </c>
      <c r="D14" s="24" t="s">
        <v>56</v>
      </c>
      <c r="G14" s="29" t="s">
        <v>61</v>
      </c>
    </row>
    <row r="15" spans="1:7" ht="62.25" customHeight="1">
      <c r="A15" s="27" t="s">
        <v>58</v>
      </c>
      <c r="B15" s="26" t="s">
        <v>59</v>
      </c>
      <c r="C15" s="21" t="s">
        <v>62</v>
      </c>
      <c r="D15" s="26"/>
    </row>
    <row r="16" spans="1:7" ht="48" customHeight="1">
      <c r="A16" s="2" t="s">
        <v>115</v>
      </c>
      <c r="B16" s="2" t="s">
        <v>18</v>
      </c>
      <c r="C16" s="26" t="s">
        <v>63</v>
      </c>
      <c r="D16" s="31"/>
    </row>
    <row r="17" spans="1:4" ht="30">
      <c r="A17" s="197" t="s">
        <v>114</v>
      </c>
      <c r="B17" s="180" t="s">
        <v>60</v>
      </c>
      <c r="C17" s="26" t="s">
        <v>100</v>
      </c>
      <c r="D17" s="31"/>
    </row>
    <row r="18" spans="1:4" ht="30">
      <c r="A18" s="201"/>
      <c r="B18" s="200"/>
      <c r="C18" s="26" t="s">
        <v>64</v>
      </c>
      <c r="D18" s="31"/>
    </row>
    <row r="19" spans="1:4" ht="30">
      <c r="A19" s="198"/>
      <c r="B19" s="181"/>
      <c r="C19" s="26" t="s">
        <v>65</v>
      </c>
      <c r="D19" s="2"/>
    </row>
    <row r="20" spans="1:4">
      <c r="A20" s="2" t="s">
        <v>51</v>
      </c>
      <c r="B20" s="2"/>
      <c r="C20" s="2"/>
      <c r="D20" s="2"/>
    </row>
    <row r="23" spans="1:4">
      <c r="A23" s="25" t="s">
        <v>20</v>
      </c>
    </row>
    <row r="24" spans="1:4">
      <c r="A24" s="24" t="s">
        <v>42</v>
      </c>
      <c r="B24" s="24" t="s">
        <v>45</v>
      </c>
      <c r="C24" s="24" t="s">
        <v>43</v>
      </c>
      <c r="D24" s="24" t="s">
        <v>56</v>
      </c>
    </row>
    <row r="25" spans="1:4" ht="68.25" customHeight="1">
      <c r="A25" s="27" t="s">
        <v>67</v>
      </c>
      <c r="B25" s="26" t="s">
        <v>70</v>
      </c>
      <c r="C25" s="21" t="s">
        <v>69</v>
      </c>
      <c r="D25" s="26"/>
    </row>
    <row r="26" spans="1:4" ht="30">
      <c r="A26" s="2" t="s">
        <v>21</v>
      </c>
      <c r="B26" s="2" t="s">
        <v>71</v>
      </c>
      <c r="C26" s="26" t="s">
        <v>68</v>
      </c>
      <c r="D26" s="2"/>
    </row>
    <row r="27" spans="1:4" ht="30">
      <c r="A27" s="197" t="s">
        <v>114</v>
      </c>
      <c r="B27" s="180" t="s">
        <v>60</v>
      </c>
      <c r="C27" s="54" t="s">
        <v>224</v>
      </c>
      <c r="D27" s="31"/>
    </row>
    <row r="28" spans="1:4" ht="30">
      <c r="A28" s="201"/>
      <c r="B28" s="200"/>
      <c r="C28" s="26" t="s">
        <v>64</v>
      </c>
      <c r="D28" s="2"/>
    </row>
    <row r="29" spans="1:4" ht="30">
      <c r="A29" s="198"/>
      <c r="B29" s="181"/>
      <c r="C29" s="26" t="s">
        <v>65</v>
      </c>
      <c r="D29" s="2"/>
    </row>
    <row r="30" spans="1:4" ht="155.25" customHeight="1">
      <c r="A30" s="35" t="s">
        <v>117</v>
      </c>
      <c r="B30" s="20" t="s">
        <v>72</v>
      </c>
      <c r="C30" s="26" t="s">
        <v>101</v>
      </c>
      <c r="D30" s="31"/>
    </row>
    <row r="31" spans="1:4" ht="30">
      <c r="A31" s="180" t="s">
        <v>118</v>
      </c>
      <c r="B31" s="202" t="s">
        <v>74</v>
      </c>
      <c r="C31" s="26" t="s">
        <v>73</v>
      </c>
      <c r="D31" s="180"/>
    </row>
    <row r="32" spans="1:4" ht="37.5" customHeight="1">
      <c r="A32" s="200"/>
      <c r="B32" s="203"/>
      <c r="C32" s="26" t="s">
        <v>76</v>
      </c>
      <c r="D32" s="200"/>
    </row>
    <row r="33" spans="1:4" ht="37.5" customHeight="1">
      <c r="A33" s="200"/>
      <c r="B33" s="203"/>
      <c r="C33" s="26" t="s">
        <v>78</v>
      </c>
      <c r="D33" s="200"/>
    </row>
    <row r="34" spans="1:4" ht="35.25" customHeight="1">
      <c r="A34" s="200"/>
      <c r="B34" s="203"/>
      <c r="C34" s="26" t="s">
        <v>75</v>
      </c>
      <c r="D34" s="200"/>
    </row>
    <row r="35" spans="1:4" ht="27" customHeight="1">
      <c r="A35" s="200"/>
      <c r="B35" s="203"/>
      <c r="C35" s="26" t="s">
        <v>77</v>
      </c>
      <c r="D35" s="200"/>
    </row>
    <row r="36" spans="1:4" ht="35.25" customHeight="1">
      <c r="A36" s="181"/>
      <c r="B36" s="204"/>
      <c r="C36" s="26" t="s">
        <v>79</v>
      </c>
      <c r="D36" s="181"/>
    </row>
    <row r="37" spans="1:4" ht="35.25" customHeight="1">
      <c r="A37" s="180" t="s">
        <v>119</v>
      </c>
      <c r="B37" s="202" t="s">
        <v>74</v>
      </c>
      <c r="C37" s="26" t="s">
        <v>80</v>
      </c>
      <c r="D37" s="180"/>
    </row>
    <row r="38" spans="1:4" ht="39" customHeight="1">
      <c r="A38" s="200"/>
      <c r="B38" s="203"/>
      <c r="C38" s="26" t="s">
        <v>81</v>
      </c>
      <c r="D38" s="200"/>
    </row>
    <row r="39" spans="1:4" ht="39" customHeight="1">
      <c r="A39" s="181"/>
      <c r="B39" s="204"/>
      <c r="C39" s="26" t="s">
        <v>82</v>
      </c>
      <c r="D39" s="181"/>
    </row>
    <row r="40" spans="1:4" ht="37.5" customHeight="1">
      <c r="A40" s="180" t="s">
        <v>120</v>
      </c>
      <c r="B40" s="30" t="s">
        <v>83</v>
      </c>
      <c r="C40" s="26" t="s">
        <v>87</v>
      </c>
      <c r="D40" s="180"/>
    </row>
    <row r="41" spans="1:4" ht="48" customHeight="1">
      <c r="A41" s="181"/>
      <c r="B41" s="20" t="s">
        <v>84</v>
      </c>
      <c r="C41" s="26" t="s">
        <v>86</v>
      </c>
      <c r="D41" s="181"/>
    </row>
    <row r="42" spans="1:4" ht="30" customHeight="1">
      <c r="A42" s="180" t="s">
        <v>121</v>
      </c>
      <c r="B42" s="202" t="s">
        <v>74</v>
      </c>
      <c r="C42" s="26" t="s">
        <v>88</v>
      </c>
      <c r="D42" s="180"/>
    </row>
    <row r="43" spans="1:4" ht="30">
      <c r="A43" s="200"/>
      <c r="B43" s="203"/>
      <c r="C43" s="26" t="s">
        <v>89</v>
      </c>
      <c r="D43" s="200"/>
    </row>
    <row r="44" spans="1:4" ht="53.25" customHeight="1">
      <c r="A44" s="181"/>
      <c r="B44" s="204"/>
      <c r="C44" s="26" t="s">
        <v>90</v>
      </c>
      <c r="D44" s="181"/>
    </row>
    <row r="45" spans="1:4">
      <c r="A45" s="2" t="s">
        <v>51</v>
      </c>
      <c r="B45" s="2" t="s">
        <v>51</v>
      </c>
      <c r="C45" s="2"/>
      <c r="D45" s="2"/>
    </row>
  </sheetData>
  <mergeCells count="19">
    <mergeCell ref="D37:D39"/>
    <mergeCell ref="D40:D41"/>
    <mergeCell ref="D42:D44"/>
    <mergeCell ref="A40:A41"/>
    <mergeCell ref="A42:A44"/>
    <mergeCell ref="B42:B44"/>
    <mergeCell ref="A37:A39"/>
    <mergeCell ref="B37:B39"/>
    <mergeCell ref="A5:A6"/>
    <mergeCell ref="A8:A9"/>
    <mergeCell ref="B8:B9"/>
    <mergeCell ref="A1:D1"/>
    <mergeCell ref="D31:D36"/>
    <mergeCell ref="A27:A29"/>
    <mergeCell ref="B27:B29"/>
    <mergeCell ref="A31:A36"/>
    <mergeCell ref="B31:B36"/>
    <mergeCell ref="A17:A19"/>
    <mergeCell ref="B17:B19"/>
  </mergeCells>
  <pageMargins left="0.70866141732283472" right="0.70866141732283472" top="0.74803149606299213" bottom="0.74803149606299213" header="0.31496062992125984" footer="0.31496062992125984"/>
  <pageSetup paperSize="9" scale="70" orientation="portrait" r:id="rId1"/>
  <headerFooter>
    <oddFooter>&amp;CModules and related indicators&amp;R&amp;P</oddFooter>
  </headerFooter>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10" ma:contentTypeDescription="Create a new document." ma:contentTypeScope="" ma:versionID="0a78a8f6edf55887e2ee09ce2ca26616">
  <xsd:schema xmlns:xsd="http://www.w3.org/2001/XMLSchema" xmlns:p="http://schemas.microsoft.com/office/2006/metadata/properties" xmlns:ns1="http://schemas.microsoft.com/sharepoint/v3" xmlns:ns3="f127e3a1-6a43-4b35-8211-dfdf2a8cacea" targetNamespace="http://schemas.microsoft.com/office/2006/metadata/properties" ma:root="true" ma:fieldsID="00669015a401b4985ddcc8d1a303e968"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A581322-8496-461F-98E9-BF6DCFF7E80C}">
  <ds:schemaRefs>
    <ds:schemaRef ds:uri="http://schemas.microsoft.com/sharepoint/v3/contenttype/forms"/>
  </ds:schemaRefs>
</ds:datastoreItem>
</file>

<file path=customXml/itemProps2.xml><?xml version="1.0" encoding="utf-8"?>
<ds:datastoreItem xmlns:ds="http://schemas.openxmlformats.org/officeDocument/2006/customXml" ds:itemID="{8B60F02C-C07D-42A1-A773-4FA2466CE63E}">
  <ds:schemaRefs>
    <ds:schemaRef ds:uri="http://schemas.microsoft.com/office/2006/metadata/properties"/>
    <ds:schemaRef ds:uri="f127e3a1-6a43-4b35-8211-dfdf2a8cacea"/>
    <ds:schemaRef ds:uri="http://schemas.microsoft.com/sharepoint/v3"/>
  </ds:schemaRefs>
</ds:datastoreItem>
</file>

<file path=customXml/itemProps3.xml><?xml version="1.0" encoding="utf-8"?>
<ds:datastoreItem xmlns:ds="http://schemas.openxmlformats.org/officeDocument/2006/customXml" ds:itemID="{684EF1E2-4773-4388-B909-FC2889455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Table 2-Prog. Gap</vt:lpstr>
      <vt:lpstr>Malaria-LLINs</vt:lpstr>
      <vt:lpstr>Malaria-other modules</vt:lpstr>
      <vt:lpstr>TB</vt:lpstr>
      <vt:lpstr>HIV</vt:lpstr>
      <vt:lpstr>modules &amp; related indicators</vt:lpstr>
      <vt:lpstr>Sheet1</vt:lpstr>
      <vt:lpstr>HIV!Print_Area</vt:lpstr>
      <vt:lpstr>'Malaria-other modules'!Print_Area</vt:lpstr>
      <vt:lpstr>'modules &amp; related indicators'!Print_Area</vt:lpstr>
      <vt:lpstr>TB!Print_Area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2014-05-20T11:36:04Z</dcterms:modified>
</cp:coreProperties>
</file>