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খোল কান্দর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26" i="2" l="1"/>
  <c r="E1426" i="2"/>
  <c r="F1425" i="2"/>
  <c r="E1425" i="2"/>
  <c r="E1424" i="2"/>
  <c r="E1423" i="2"/>
  <c r="F1422" i="2"/>
  <c r="E1422" i="2"/>
  <c r="F1421" i="2"/>
  <c r="E1421" i="2"/>
  <c r="F1420" i="2"/>
  <c r="E1420" i="2"/>
  <c r="F1418" i="2"/>
  <c r="E1418" i="2"/>
  <c r="F1417" i="2"/>
  <c r="E1417" i="2"/>
  <c r="F1416" i="2"/>
  <c r="E1416" i="2"/>
  <c r="F1415" i="2"/>
  <c r="E1415" i="2"/>
  <c r="F1414" i="2"/>
  <c r="E1414" i="2"/>
  <c r="F1413" i="2"/>
  <c r="E1413" i="2"/>
  <c r="F1412" i="2"/>
  <c r="E1412" i="2"/>
  <c r="F1411" i="2"/>
  <c r="E1411" i="2"/>
  <c r="F1410" i="2"/>
  <c r="E1410" i="2"/>
  <c r="F1409" i="2"/>
  <c r="E1409" i="2"/>
  <c r="F1408" i="2"/>
  <c r="E1408" i="2"/>
  <c r="F1407" i="2"/>
  <c r="E1407" i="2"/>
  <c r="F1404" i="2"/>
  <c r="E1404" i="2"/>
  <c r="F1403" i="2"/>
  <c r="E1403" i="2"/>
  <c r="F1402" i="2"/>
  <c r="E1402" i="2"/>
  <c r="F1401" i="2"/>
  <c r="E1401" i="2"/>
  <c r="F1400" i="2"/>
  <c r="E1400" i="2"/>
  <c r="F1399" i="2"/>
  <c r="E1399" i="2"/>
  <c r="F1398" i="2"/>
  <c r="E1398" i="2"/>
  <c r="F1397" i="2"/>
  <c r="E1397" i="2"/>
  <c r="F1396" i="2"/>
  <c r="E1396" i="2"/>
  <c r="F1395" i="2"/>
  <c r="E1395" i="2"/>
  <c r="F1394" i="2"/>
  <c r="E1394" i="2"/>
  <c r="F1393" i="2"/>
  <c r="E1393" i="2"/>
  <c r="F1392" i="2"/>
  <c r="E1392" i="2"/>
  <c r="F1390" i="2"/>
  <c r="E1390" i="2"/>
  <c r="F1389" i="2"/>
  <c r="E1389" i="2"/>
  <c r="F1388" i="2"/>
  <c r="E1388" i="2"/>
  <c r="F1387" i="2"/>
  <c r="E1387" i="2"/>
  <c r="F1386" i="2"/>
  <c r="E1386" i="2"/>
  <c r="F1385" i="2"/>
  <c r="E1385" i="2"/>
  <c r="F1384" i="2"/>
  <c r="E1384" i="2"/>
  <c r="F1383" i="2"/>
  <c r="E1383" i="2"/>
  <c r="F1382" i="2"/>
  <c r="E1382" i="2"/>
  <c r="F1381" i="2"/>
  <c r="E1381" i="2"/>
  <c r="E1380" i="2"/>
  <c r="F1379" i="2"/>
  <c r="E1379" i="2"/>
  <c r="F1378" i="2"/>
  <c r="E1378" i="2"/>
  <c r="F1377" i="2"/>
  <c r="E1377" i="2"/>
  <c r="F1375" i="2"/>
  <c r="E1375" i="2"/>
  <c r="F1374" i="2"/>
  <c r="E1374" i="2"/>
  <c r="F1373" i="2"/>
  <c r="E1373" i="2"/>
  <c r="F1372" i="2"/>
  <c r="E1372" i="2"/>
  <c r="F1371" i="2"/>
  <c r="E1371" i="2"/>
  <c r="F1370" i="2"/>
  <c r="E1370" i="2"/>
  <c r="F1369" i="2"/>
  <c r="E1369" i="2"/>
  <c r="F1368" i="2"/>
  <c r="E1368" i="2"/>
  <c r="F1367" i="2"/>
  <c r="E1367" i="2"/>
  <c r="F1366" i="2"/>
  <c r="E1366" i="2"/>
  <c r="F1365" i="2"/>
  <c r="E1365" i="2"/>
  <c r="F1364" i="2"/>
  <c r="E1364" i="2"/>
  <c r="F1363" i="2"/>
  <c r="E1363" i="2"/>
  <c r="F1362" i="2"/>
  <c r="E1362" i="2"/>
  <c r="F1361" i="2"/>
  <c r="E1361" i="2"/>
  <c r="F1360" i="2"/>
  <c r="E1360" i="2"/>
  <c r="F1359" i="2"/>
  <c r="E1359" i="2"/>
  <c r="F1358" i="2"/>
  <c r="E1358" i="2"/>
  <c r="F1357" i="2"/>
  <c r="E1357" i="2"/>
  <c r="F1356" i="2"/>
  <c r="E1356" i="2"/>
  <c r="F1355" i="2"/>
  <c r="E1355" i="2"/>
  <c r="F1354" i="2"/>
  <c r="E1354" i="2"/>
  <c r="F1353" i="2"/>
  <c r="E1353" i="2"/>
  <c r="F1352" i="2"/>
  <c r="E1352" i="2"/>
  <c r="F1351" i="2"/>
  <c r="E1351" i="2"/>
  <c r="F1350" i="2"/>
  <c r="E1350" i="2"/>
  <c r="F1349" i="2"/>
  <c r="E1349" i="2"/>
  <c r="F1348" i="2"/>
  <c r="E1348" i="2"/>
  <c r="F1347" i="2"/>
  <c r="E1347" i="2"/>
  <c r="F1346" i="2"/>
  <c r="E1346" i="2"/>
  <c r="F1345" i="2"/>
  <c r="E1345" i="2"/>
  <c r="F1344" i="2"/>
  <c r="E1344" i="2"/>
  <c r="F1343" i="2"/>
  <c r="E1343" i="2"/>
  <c r="F1342" i="2"/>
  <c r="E1342" i="2"/>
  <c r="F1341" i="2"/>
  <c r="E1341" i="2"/>
  <c r="F1340" i="2"/>
  <c r="E1340" i="2"/>
  <c r="F1339" i="2"/>
  <c r="E1339" i="2"/>
  <c r="F1336" i="2"/>
  <c r="E1336" i="2"/>
  <c r="F1335" i="2"/>
  <c r="E1335" i="2"/>
  <c r="F1334" i="2"/>
  <c r="E1334" i="2"/>
  <c r="F1333" i="2"/>
  <c r="E1333" i="2"/>
  <c r="F1332" i="2"/>
  <c r="E1332" i="2"/>
  <c r="F1331" i="2"/>
  <c r="E1331" i="2"/>
  <c r="F1330" i="2"/>
  <c r="E1330" i="2"/>
  <c r="F1329" i="2"/>
  <c r="E1329" i="2"/>
  <c r="F1328" i="2"/>
  <c r="E1328" i="2"/>
  <c r="F1327" i="2"/>
  <c r="E1327" i="2"/>
  <c r="F1326" i="2"/>
  <c r="E1326" i="2"/>
  <c r="F1325" i="2"/>
  <c r="E1325" i="2"/>
  <c r="F1324" i="2"/>
  <c r="E1324" i="2"/>
  <c r="F1323" i="2"/>
  <c r="E1323" i="2"/>
  <c r="E1322" i="2"/>
  <c r="F1321" i="2"/>
  <c r="E1321" i="2"/>
  <c r="F1320" i="2"/>
  <c r="E1320" i="2"/>
  <c r="F1319" i="2"/>
  <c r="E1319" i="2"/>
  <c r="F1318" i="2"/>
  <c r="E1318" i="2"/>
  <c r="F1317" i="2"/>
  <c r="E1317" i="2"/>
  <c r="F1316" i="2"/>
  <c r="E1316" i="2"/>
  <c r="G1315" i="2"/>
  <c r="F1315" i="2"/>
  <c r="E1315" i="2"/>
  <c r="F1314" i="2"/>
  <c r="E1314" i="2"/>
  <c r="F1256" i="2"/>
  <c r="E1256" i="2"/>
  <c r="F1255" i="2"/>
  <c r="E1255" i="2"/>
  <c r="F1254" i="2"/>
  <c r="E1254" i="2"/>
  <c r="F1253" i="2"/>
  <c r="E1253" i="2"/>
  <c r="F1252" i="2"/>
  <c r="E1252" i="2"/>
  <c r="F1251" i="2"/>
  <c r="E1251" i="2"/>
  <c r="F1247" i="2"/>
  <c r="E1247" i="2"/>
  <c r="F1246" i="2"/>
  <c r="E1246" i="2"/>
  <c r="F1245" i="2"/>
  <c r="E1245" i="2"/>
  <c r="F1244" i="2"/>
  <c r="E1244" i="2"/>
  <c r="F1243" i="2"/>
  <c r="E1243" i="2"/>
  <c r="F1241" i="2"/>
  <c r="E1241" i="2"/>
  <c r="F1240" i="2"/>
  <c r="E1240" i="2"/>
  <c r="F1239" i="2"/>
  <c r="E1239" i="2"/>
  <c r="F1238" i="2"/>
  <c r="E1238" i="2"/>
  <c r="F1237" i="2"/>
  <c r="E1237" i="2"/>
  <c r="F1236" i="2"/>
  <c r="E1236" i="2"/>
  <c r="F1235" i="2"/>
  <c r="E1235" i="2"/>
  <c r="F1234" i="2"/>
  <c r="E1234" i="2"/>
  <c r="F1233" i="2"/>
  <c r="E1233" i="2"/>
  <c r="F1232" i="2"/>
  <c r="E1232" i="2"/>
  <c r="F1231" i="2"/>
  <c r="E1231" i="2"/>
  <c r="F1229" i="2"/>
  <c r="E1229" i="2"/>
  <c r="F1228" i="2"/>
  <c r="E1228" i="2"/>
  <c r="F1227" i="2"/>
  <c r="E1227" i="2"/>
  <c r="F1225" i="2"/>
  <c r="E1225" i="2"/>
  <c r="F1051" i="2"/>
  <c r="E1051" i="2"/>
  <c r="F1050" i="2"/>
  <c r="E1050" i="2"/>
  <c r="F1049" i="2"/>
  <c r="E1049" i="2"/>
  <c r="F1047" i="2"/>
  <c r="E1047" i="2"/>
  <c r="F1046" i="2"/>
  <c r="E1046" i="2"/>
  <c r="F1045" i="2"/>
  <c r="E1045" i="2"/>
  <c r="F1044" i="2"/>
  <c r="E1044" i="2"/>
  <c r="F1043" i="2"/>
  <c r="E1043" i="2"/>
  <c r="F1042" i="2"/>
  <c r="E1042" i="2"/>
  <c r="F1041" i="2"/>
  <c r="E1041" i="2"/>
  <c r="F1040" i="2"/>
  <c r="E1040" i="2"/>
  <c r="F1039" i="2"/>
  <c r="E1039" i="2"/>
  <c r="F1038" i="2"/>
  <c r="E1038" i="2"/>
  <c r="F1037" i="2"/>
  <c r="E1037" i="2"/>
  <c r="F1036" i="2"/>
  <c r="E1036" i="2"/>
  <c r="F1035" i="2"/>
  <c r="E1035" i="2"/>
  <c r="F1034" i="2"/>
  <c r="E1034" i="2"/>
  <c r="F1033" i="2"/>
  <c r="E1033" i="2"/>
  <c r="F1032" i="2"/>
  <c r="E1032" i="2"/>
  <c r="F1031" i="2"/>
  <c r="E1031" i="2"/>
  <c r="F1030" i="2"/>
  <c r="E1030" i="2"/>
  <c r="F1029" i="2"/>
  <c r="E1029" i="2"/>
  <c r="F1028" i="2"/>
  <c r="E1028" i="2"/>
  <c r="F1027" i="2"/>
  <c r="E1027" i="2"/>
  <c r="F1026" i="2"/>
  <c r="E1026" i="2"/>
  <c r="F1025" i="2"/>
  <c r="E1025" i="2"/>
  <c r="F1024" i="2"/>
  <c r="E1024" i="2"/>
  <c r="E1023" i="2"/>
  <c r="F1022" i="2"/>
  <c r="E1022" i="2"/>
  <c r="F1021" i="2"/>
  <c r="E1021" i="2"/>
  <c r="F1020" i="2"/>
  <c r="E1020" i="2"/>
  <c r="F1019" i="2"/>
  <c r="E1019" i="2"/>
  <c r="F1018" i="2"/>
  <c r="E1018" i="2"/>
  <c r="F1017" i="2"/>
  <c r="E1017" i="2"/>
  <c r="F1016" i="2"/>
  <c r="E1016" i="2"/>
  <c r="F1015" i="2"/>
  <c r="E1015" i="2"/>
  <c r="F1014" i="2"/>
  <c r="E1014" i="2"/>
  <c r="F1013" i="2"/>
  <c r="E1013" i="2"/>
  <c r="F1012" i="2"/>
  <c r="E1012" i="2"/>
  <c r="F1011" i="2"/>
  <c r="E1011" i="2"/>
  <c r="F1009" i="2"/>
  <c r="E1009" i="2"/>
  <c r="F1008" i="2"/>
  <c r="E1008" i="2"/>
  <c r="F1007" i="2"/>
  <c r="E1007" i="2"/>
  <c r="F1006" i="2"/>
  <c r="E1006" i="2"/>
  <c r="F1005" i="2"/>
  <c r="E1005" i="2"/>
  <c r="F1004" i="2"/>
  <c r="E1004" i="2"/>
  <c r="F1003" i="2"/>
  <c r="E1003" i="2"/>
  <c r="E1002" i="2"/>
  <c r="F1001" i="2"/>
  <c r="E1001" i="2"/>
  <c r="F1000" i="2"/>
  <c r="E1000" i="2"/>
  <c r="F999" i="2"/>
  <c r="E999" i="2"/>
  <c r="E998" i="2"/>
  <c r="F997" i="2"/>
  <c r="E997" i="2"/>
  <c r="F685" i="2"/>
  <c r="E685" i="2"/>
  <c r="F684" i="2"/>
  <c r="E684" i="2"/>
  <c r="F683" i="2"/>
  <c r="E683" i="2"/>
  <c r="F682" i="2"/>
  <c r="E682" i="2"/>
  <c r="F681" i="2"/>
  <c r="E681" i="2"/>
  <c r="F680" i="2"/>
  <c r="E680" i="2"/>
  <c r="F679" i="2"/>
  <c r="E679" i="2"/>
  <c r="F677" i="2"/>
  <c r="E677" i="2"/>
  <c r="F676" i="2"/>
  <c r="E676" i="2"/>
  <c r="F675" i="2"/>
  <c r="E675" i="2"/>
  <c r="F674" i="2"/>
  <c r="E674" i="2"/>
  <c r="F673" i="2"/>
  <c r="E673" i="2"/>
  <c r="E672" i="2"/>
  <c r="F671" i="2"/>
  <c r="E671" i="2"/>
  <c r="F670" i="2"/>
  <c r="E670" i="2"/>
  <c r="F669" i="2"/>
  <c r="E669" i="2"/>
  <c r="F668" i="2"/>
  <c r="E668" i="2"/>
  <c r="F667" i="2"/>
  <c r="E667" i="2"/>
  <c r="F666" i="2"/>
  <c r="E666" i="2"/>
  <c r="F665" i="2"/>
  <c r="E665" i="2"/>
  <c r="F664" i="2"/>
  <c r="E664" i="2"/>
  <c r="F663" i="2"/>
  <c r="E663" i="2"/>
  <c r="F662" i="2"/>
  <c r="E662" i="2"/>
  <c r="F661" i="2"/>
  <c r="E661" i="2"/>
  <c r="F660" i="2"/>
  <c r="E660" i="2"/>
  <c r="F659" i="2"/>
  <c r="E659" i="2"/>
  <c r="F658" i="2"/>
  <c r="E658" i="2"/>
  <c r="F657" i="2"/>
  <c r="E657" i="2"/>
  <c r="F656" i="2"/>
  <c r="E656" i="2"/>
  <c r="F655" i="2"/>
  <c r="E655" i="2"/>
  <c r="F654" i="2"/>
  <c r="E654" i="2"/>
  <c r="F653" i="2"/>
  <c r="E653" i="2"/>
  <c r="F652" i="2"/>
  <c r="E652" i="2"/>
  <c r="F651" i="2"/>
  <c r="E651" i="2"/>
  <c r="F650" i="2"/>
  <c r="E650" i="2"/>
  <c r="F649" i="2"/>
  <c r="E649" i="2"/>
  <c r="F648" i="2"/>
  <c r="E648" i="2"/>
  <c r="F647" i="2"/>
  <c r="E647" i="2"/>
  <c r="F646" i="2"/>
  <c r="E646" i="2"/>
  <c r="F645" i="2"/>
  <c r="E645" i="2"/>
  <c r="F644" i="2"/>
  <c r="E644" i="2"/>
  <c r="F643" i="2"/>
  <c r="E643" i="2"/>
  <c r="F642" i="2"/>
  <c r="E642" i="2"/>
  <c r="F641" i="2"/>
  <c r="E641" i="2"/>
  <c r="F589" i="2"/>
  <c r="E589" i="2"/>
  <c r="F588" i="2"/>
  <c r="E588" i="2"/>
  <c r="F585" i="2"/>
  <c r="E585" i="2"/>
  <c r="F584" i="2"/>
  <c r="E584" i="2"/>
  <c r="F583" i="2"/>
  <c r="E583" i="2"/>
  <c r="F582" i="2"/>
  <c r="E582" i="2"/>
  <c r="F581" i="2"/>
  <c r="E581" i="2"/>
  <c r="F580" i="2"/>
  <c r="E580" i="2"/>
  <c r="F579" i="2"/>
  <c r="E579" i="2"/>
  <c r="F578" i="2"/>
  <c r="E578" i="2"/>
  <c r="F577" i="2"/>
  <c r="E577" i="2"/>
  <c r="F576" i="2"/>
  <c r="E576" i="2"/>
  <c r="F575" i="2"/>
  <c r="E575" i="2"/>
  <c r="F574" i="2"/>
  <c r="E574" i="2"/>
  <c r="F573" i="2"/>
  <c r="E573" i="2"/>
  <c r="F572" i="2"/>
  <c r="E572" i="2"/>
  <c r="F571" i="2"/>
  <c r="E571" i="2"/>
  <c r="F570" i="2"/>
  <c r="E570" i="2"/>
  <c r="F569" i="2"/>
  <c r="E569" i="2"/>
  <c r="F568" i="2"/>
  <c r="E568" i="2"/>
  <c r="F567" i="2"/>
  <c r="E567" i="2"/>
  <c r="F566" i="2"/>
  <c r="E566" i="2"/>
  <c r="F565" i="2"/>
  <c r="E565" i="2"/>
  <c r="F564" i="2"/>
  <c r="E564" i="2"/>
  <c r="F563" i="2"/>
  <c r="E563" i="2"/>
  <c r="F562" i="2"/>
  <c r="E562" i="2"/>
  <c r="F561" i="2"/>
  <c r="E561" i="2"/>
  <c r="F560" i="2"/>
  <c r="E560" i="2"/>
  <c r="F559" i="2"/>
  <c r="E559" i="2"/>
  <c r="F558" i="2"/>
  <c r="E558" i="2"/>
  <c r="F557" i="2"/>
  <c r="E557" i="2"/>
  <c r="F556" i="2"/>
  <c r="E556" i="2"/>
  <c r="F555" i="2"/>
  <c r="E555" i="2"/>
  <c r="F554" i="2"/>
  <c r="E554" i="2"/>
  <c r="F553" i="2"/>
  <c r="E553" i="2"/>
  <c r="F552" i="2"/>
  <c r="E552" i="2"/>
  <c r="F551" i="2"/>
  <c r="E551" i="2"/>
  <c r="G550" i="2"/>
  <c r="F550" i="2"/>
  <c r="E550" i="2"/>
  <c r="G549" i="2"/>
  <c r="F549" i="2"/>
  <c r="E549" i="2"/>
  <c r="G548" i="2"/>
  <c r="F548" i="2"/>
  <c r="E548" i="2"/>
  <c r="G547" i="2"/>
  <c r="F547" i="2"/>
  <c r="E547" i="2"/>
  <c r="G546" i="2"/>
  <c r="F546" i="2"/>
  <c r="E546" i="2"/>
  <c r="G545" i="2"/>
  <c r="F545" i="2"/>
  <c r="E545" i="2"/>
  <c r="G544" i="2"/>
  <c r="F544" i="2"/>
  <c r="E544" i="2"/>
  <c r="G543" i="2"/>
  <c r="F543" i="2"/>
  <c r="E543" i="2"/>
  <c r="G542" i="2"/>
  <c r="F542" i="2"/>
  <c r="E542" i="2"/>
  <c r="G541" i="2"/>
  <c r="F541" i="2"/>
  <c r="E541" i="2"/>
  <c r="G540" i="2"/>
  <c r="F540" i="2"/>
  <c r="E540" i="2"/>
  <c r="G539" i="2"/>
  <c r="F539" i="2"/>
  <c r="E539" i="2"/>
  <c r="G538" i="2"/>
  <c r="F538" i="2"/>
  <c r="E538" i="2"/>
  <c r="G537" i="2"/>
  <c r="F537" i="2"/>
  <c r="E537" i="2"/>
  <c r="G536" i="2"/>
  <c r="F536" i="2"/>
  <c r="E536" i="2"/>
  <c r="G535" i="2"/>
  <c r="F535" i="2"/>
  <c r="E535" i="2"/>
  <c r="G534" i="2"/>
  <c r="F534" i="2"/>
  <c r="E534" i="2"/>
  <c r="G533" i="2"/>
  <c r="F533" i="2"/>
  <c r="E533" i="2"/>
  <c r="G532" i="2"/>
  <c r="F532" i="2"/>
  <c r="E532" i="2"/>
  <c r="F441" i="2"/>
  <c r="E441" i="2"/>
  <c r="F440" i="2"/>
  <c r="E440" i="2"/>
  <c r="F439" i="2"/>
  <c r="E439" i="2"/>
  <c r="F438" i="2"/>
  <c r="E438" i="2"/>
  <c r="F437" i="2"/>
  <c r="E437" i="2"/>
  <c r="F436" i="2"/>
  <c r="E436" i="2"/>
  <c r="F435" i="2"/>
  <c r="E435" i="2"/>
  <c r="F434" i="2"/>
  <c r="E434" i="2"/>
  <c r="F433" i="2"/>
  <c r="E433" i="2"/>
  <c r="F432" i="2"/>
  <c r="E432" i="2"/>
  <c r="F431" i="2"/>
  <c r="E431" i="2"/>
  <c r="F430" i="2"/>
  <c r="E430" i="2"/>
  <c r="F429" i="2"/>
  <c r="E429" i="2"/>
  <c r="F428" i="2"/>
  <c r="E428" i="2"/>
  <c r="F427" i="2"/>
  <c r="E427" i="2"/>
  <c r="F426" i="2"/>
  <c r="E426" i="2"/>
  <c r="F425" i="2"/>
  <c r="E425" i="2"/>
  <c r="F424" i="2"/>
  <c r="E424" i="2"/>
  <c r="F423" i="2"/>
  <c r="E423" i="2"/>
  <c r="F422" i="2"/>
  <c r="E422" i="2"/>
  <c r="F195" i="2"/>
  <c r="E195" i="2"/>
  <c r="F194" i="2"/>
  <c r="E194" i="2"/>
  <c r="F192" i="2"/>
  <c r="E192" i="2"/>
  <c r="F188" i="2"/>
  <c r="E188" i="2"/>
  <c r="F187" i="2"/>
  <c r="E187" i="2"/>
  <c r="F186" i="2"/>
  <c r="E186" i="2"/>
  <c r="F185" i="2"/>
  <c r="E185" i="2"/>
  <c r="F184" i="2"/>
  <c r="E184" i="2"/>
  <c r="F183" i="2"/>
  <c r="E183" i="2"/>
  <c r="F182" i="2"/>
  <c r="E182" i="2"/>
  <c r="F181" i="2"/>
  <c r="E181" i="2"/>
  <c r="F180" i="2"/>
  <c r="E180" i="2"/>
  <c r="F179" i="2"/>
  <c r="E179" i="2"/>
  <c r="F178" i="2"/>
  <c r="E178" i="2"/>
  <c r="F177" i="2"/>
  <c r="E177" i="2"/>
  <c r="F176" i="2"/>
  <c r="E176" i="2"/>
  <c r="E175" i="2"/>
  <c r="F174" i="2"/>
  <c r="E174" i="2"/>
  <c r="F173" i="2"/>
  <c r="E173" i="2"/>
  <c r="F172" i="2"/>
  <c r="E172" i="2"/>
  <c r="F171" i="2"/>
  <c r="E171" i="2"/>
  <c r="F170" i="2"/>
  <c r="E170" i="2"/>
  <c r="F169" i="2"/>
  <c r="E169" i="2"/>
  <c r="F168" i="2"/>
  <c r="E168" i="2"/>
  <c r="F167" i="2"/>
  <c r="E167" i="2"/>
  <c r="F166" i="2"/>
  <c r="E166" i="2"/>
  <c r="F165" i="2"/>
  <c r="E165" i="2"/>
  <c r="F164" i="2"/>
  <c r="E164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5" i="2"/>
  <c r="E155" i="2"/>
  <c r="F154" i="2"/>
  <c r="E154" i="2"/>
  <c r="F153" i="2"/>
  <c r="E153" i="2"/>
  <c r="F152" i="2"/>
  <c r="E152" i="2"/>
  <c r="E150" i="2"/>
  <c r="F149" i="2"/>
  <c r="E149" i="2"/>
  <c r="F148" i="2"/>
  <c r="E148" i="2"/>
  <c r="F147" i="2"/>
  <c r="E147" i="2"/>
  <c r="F146" i="2"/>
  <c r="E146" i="2"/>
  <c r="F145" i="2"/>
  <c r="E145" i="2"/>
  <c r="F144" i="2"/>
  <c r="E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7" i="2" l="1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</calcChain>
</file>

<file path=xl/sharedStrings.xml><?xml version="1.0" encoding="utf-8"?>
<sst xmlns="http://schemas.openxmlformats.org/spreadsheetml/2006/main" count="5079" uniqueCount="2503">
  <si>
    <t>রফিকুল</t>
  </si>
  <si>
    <t>বেলাল</t>
  </si>
  <si>
    <t>নজরুল</t>
  </si>
  <si>
    <t>সাত্তার</t>
  </si>
  <si>
    <t>সাদিকুল</t>
  </si>
  <si>
    <t>সাইফুল</t>
  </si>
  <si>
    <t>সামায়ন</t>
  </si>
  <si>
    <t>ইউনুস</t>
  </si>
  <si>
    <t>ফাইজুদ্দিন</t>
  </si>
  <si>
    <t>রমজান</t>
  </si>
  <si>
    <t>আকবর</t>
  </si>
  <si>
    <t>মোজাম্মেল</t>
  </si>
  <si>
    <t>আ: মালেক</t>
  </si>
  <si>
    <t>আজিজুল</t>
  </si>
  <si>
    <t>আ: হক</t>
  </si>
  <si>
    <t>মনিরুল ইসলাম</t>
  </si>
  <si>
    <t>ইউনুস আলী</t>
  </si>
  <si>
    <t>আশরাফুল</t>
  </si>
  <si>
    <t>আলাউদ্দীন</t>
  </si>
  <si>
    <t>সাত্তার আলী</t>
  </si>
  <si>
    <t>সুলতান</t>
  </si>
  <si>
    <t>হাসেন আলী</t>
  </si>
  <si>
    <t>আবুল হোসেন</t>
  </si>
  <si>
    <t>জিয়াউর</t>
  </si>
  <si>
    <t>ইলিয়াস</t>
  </si>
  <si>
    <t>আতাউর</t>
  </si>
  <si>
    <t>শরিফুল</t>
  </si>
  <si>
    <t>জাবেদ</t>
  </si>
  <si>
    <t>মোকবুল</t>
  </si>
  <si>
    <t>জামাল</t>
  </si>
  <si>
    <t>আব্দুর রহমান</t>
  </si>
  <si>
    <t>আনারুল</t>
  </si>
  <si>
    <t>উসমান</t>
  </si>
  <si>
    <t>সেকেন্দার</t>
  </si>
  <si>
    <t>উজির</t>
  </si>
  <si>
    <t>মজিবুর</t>
  </si>
  <si>
    <t>হাসান আলী</t>
  </si>
  <si>
    <t>বিলায়েত আলী</t>
  </si>
  <si>
    <t>জাফর</t>
  </si>
  <si>
    <t>আলমগীর</t>
  </si>
  <si>
    <t>রুবেল</t>
  </si>
  <si>
    <t>আঃ মজিদ</t>
  </si>
  <si>
    <t>নওসের</t>
  </si>
  <si>
    <t>আরশাদ</t>
  </si>
  <si>
    <t>মুনসুর</t>
  </si>
  <si>
    <t>সাইদুর</t>
  </si>
  <si>
    <t>শফিকুল</t>
  </si>
  <si>
    <t>রেজাউল</t>
  </si>
  <si>
    <t>আশরাফ</t>
  </si>
  <si>
    <t>সাজ্জাদ</t>
  </si>
  <si>
    <t>কামরুজ্জামান</t>
  </si>
  <si>
    <t>সাফিউল</t>
  </si>
  <si>
    <t>তৈয়ব আলী</t>
  </si>
  <si>
    <t>হাবিবুর</t>
  </si>
  <si>
    <t>মফিজ</t>
  </si>
  <si>
    <t>ইসরাঈল</t>
  </si>
  <si>
    <t>একরামুল</t>
  </si>
  <si>
    <t>রবিউল</t>
  </si>
  <si>
    <t>গোলাম মোস্তফা</t>
  </si>
  <si>
    <t>তৈয়ব</t>
  </si>
  <si>
    <t>মোমিনুল</t>
  </si>
  <si>
    <t>K…l‡Ki bvg</t>
  </si>
  <si>
    <t>wcZvi bvg</t>
  </si>
  <si>
    <t>MÖvg</t>
  </si>
  <si>
    <t>‡gvevBj bs</t>
  </si>
  <si>
    <t>RvZxq cwiPqcÎ bs</t>
  </si>
  <si>
    <t>K…wl DcKiY mnvqZv KvW© bs</t>
  </si>
  <si>
    <t>‡gvU Rwgi cwigvb (kZvsk)</t>
  </si>
  <si>
    <t>‡ivcv Avgb Avev`K…Z Rwgi cwigvi (kZvsk)</t>
  </si>
  <si>
    <t>m¤¢e¨ Drcv`b</t>
  </si>
  <si>
    <t>gšÍe¨</t>
  </si>
  <si>
    <t>মহসীন</t>
  </si>
  <si>
    <t>রউফ</t>
  </si>
  <si>
    <t>ইব্রাহিম</t>
  </si>
  <si>
    <t>আলাউদ্দিন</t>
  </si>
  <si>
    <t>তামেজ</t>
  </si>
  <si>
    <t>ঝিনাইখোর</t>
  </si>
  <si>
    <t>মহসিন</t>
  </si>
  <si>
    <t>মোজাফর আলী</t>
  </si>
  <si>
    <t>আ: করিম</t>
  </si>
  <si>
    <t>জাফর আলী</t>
  </si>
  <si>
    <t>কাশেম</t>
  </si>
  <si>
    <t>আ: রহমান</t>
  </si>
  <si>
    <t>মমিন আলী</t>
  </si>
  <si>
    <t>আলম</t>
  </si>
  <si>
    <t>লাদু শেখ</t>
  </si>
  <si>
    <t>লাল  মোহাম্মদ</t>
  </si>
  <si>
    <t>জামেদ</t>
  </si>
  <si>
    <t>লায়েব</t>
  </si>
  <si>
    <t>আ: রাজ্জাক</t>
  </si>
  <si>
    <t>তাসলিম</t>
  </si>
  <si>
    <t>সুরেশ মার্ডি</t>
  </si>
  <si>
    <t>শিমন মার্ডি</t>
  </si>
  <si>
    <t>মুন্তাজ</t>
  </si>
  <si>
    <t>তামোজ</t>
  </si>
  <si>
    <t>পনচভ মর্মু</t>
  </si>
  <si>
    <t>লক্ষিদাস</t>
  </si>
  <si>
    <t>হোসেন বাচ্চু</t>
  </si>
  <si>
    <t>সদর আলী</t>
  </si>
  <si>
    <t>এন্তাজ আলী</t>
  </si>
  <si>
    <t>ওয়াজেদ মন্ডল</t>
  </si>
  <si>
    <t>আবুল কালাম আজাদ</t>
  </si>
  <si>
    <t>সাদ্দাম</t>
  </si>
  <si>
    <t>কামরুল</t>
  </si>
  <si>
    <t>সফর</t>
  </si>
  <si>
    <t>আবু বাক্কার</t>
  </si>
  <si>
    <t>সামেদ</t>
  </si>
  <si>
    <t>আসমত</t>
  </si>
  <si>
    <t>জিল্লার</t>
  </si>
  <si>
    <t>আ: শাদ</t>
  </si>
  <si>
    <t>আ: রাফল</t>
  </si>
  <si>
    <t>এসলাম</t>
  </si>
  <si>
    <t>জয়নাল আবেদিন</t>
  </si>
  <si>
    <t>মশিউর</t>
  </si>
  <si>
    <t>জান খোস  মন্ডল</t>
  </si>
  <si>
    <t>শুকুদ্দী</t>
  </si>
  <si>
    <t>দোস মোহাম্মদ</t>
  </si>
  <si>
    <t>জামার আলী</t>
  </si>
  <si>
    <t>মুসা হক</t>
  </si>
  <si>
    <t>রফিউল</t>
  </si>
  <si>
    <t>মাইনুদ্দীন</t>
  </si>
  <si>
    <t>ওমর আলী</t>
  </si>
  <si>
    <t>সেলিম</t>
  </si>
  <si>
    <t>মহাম্মদ</t>
  </si>
  <si>
    <t>আ: জাব্বার</t>
  </si>
  <si>
    <t>শামহাম্মদ</t>
  </si>
  <si>
    <t>ফকির হোসেন</t>
  </si>
  <si>
    <t>নেজাম</t>
  </si>
  <si>
    <t>হারিজুল</t>
  </si>
  <si>
    <t>সাইফুদ্দীন</t>
  </si>
  <si>
    <t>কামাল</t>
  </si>
  <si>
    <t>করমতুল্লাহ</t>
  </si>
  <si>
    <t>নাদির</t>
  </si>
  <si>
    <t>ময়েজ</t>
  </si>
  <si>
    <t>সামোদ</t>
  </si>
  <si>
    <t>করফুল্লাহ</t>
  </si>
  <si>
    <t>ভোলা মন্ডল</t>
  </si>
  <si>
    <t>ফারাতুল্লাহ</t>
  </si>
  <si>
    <t>আক্কাস আলী</t>
  </si>
  <si>
    <t>জোত জীবন</t>
  </si>
  <si>
    <t>জিল্লুর রহমান</t>
  </si>
  <si>
    <t>খোস মোহাম্মদ</t>
  </si>
  <si>
    <t>মোসলেম</t>
  </si>
  <si>
    <t>সালাউদ্দীন</t>
  </si>
  <si>
    <t>আসগর</t>
  </si>
  <si>
    <t>লুৎফর</t>
  </si>
  <si>
    <t>রিয়াজ উদ্দীন</t>
  </si>
  <si>
    <t>রশিদুল</t>
  </si>
  <si>
    <t>দুরূল হোদা</t>
  </si>
  <si>
    <t>ফিরোজ  কবির</t>
  </si>
  <si>
    <t>জমসেদ আলী</t>
  </si>
  <si>
    <t>রেজাউল করিম</t>
  </si>
  <si>
    <t>হাসুমুদ্দীন</t>
  </si>
  <si>
    <t>লামার</t>
  </si>
  <si>
    <t>গোলাম রসুল</t>
  </si>
  <si>
    <t>মাইনুল</t>
  </si>
  <si>
    <t>মজলুর</t>
  </si>
  <si>
    <t>জাকারিয়া</t>
  </si>
  <si>
    <t>মোহাম্মদ হোসেন</t>
  </si>
  <si>
    <t>হাপানিয়া</t>
  </si>
  <si>
    <t>জলিল</t>
  </si>
  <si>
    <t>আকিব</t>
  </si>
  <si>
    <t>আ: আজিজ</t>
  </si>
  <si>
    <t>আব্দুল</t>
  </si>
  <si>
    <t>খোদা বক্স</t>
  </si>
  <si>
    <t>মুয়দ আলি</t>
  </si>
  <si>
    <t>পারভেজ হাসান</t>
  </si>
  <si>
    <t>মোস্তফা কামাল</t>
  </si>
  <si>
    <t>নুরূল</t>
  </si>
  <si>
    <t>আব্দুল্লাহ</t>
  </si>
  <si>
    <t>তিতুমীর</t>
  </si>
  <si>
    <t>রাজিব হোসেন</t>
  </si>
  <si>
    <t>মোজাম্মেল হক</t>
  </si>
  <si>
    <t>মেশের আলী</t>
  </si>
  <si>
    <t>সাধু  শেখ</t>
  </si>
  <si>
    <t>আ: রোফ</t>
  </si>
  <si>
    <t>সুধীর  চন্দ্র</t>
  </si>
  <si>
    <t>বিজয় মাহাতো</t>
  </si>
  <si>
    <t>জিয়াউর রহমান</t>
  </si>
  <si>
    <t>শাজাহান</t>
  </si>
  <si>
    <t>নুহু আলম</t>
  </si>
  <si>
    <t>মনিরুদ্দীন</t>
  </si>
  <si>
    <t>হাবিবুর  রহমান</t>
  </si>
  <si>
    <t>হযরত আলী</t>
  </si>
  <si>
    <t>সাইদুর রহমান</t>
  </si>
  <si>
    <t>হজরত আলী</t>
  </si>
  <si>
    <t>মোঃ শফিকুল</t>
  </si>
  <si>
    <t>মৃত হজরত আলী</t>
  </si>
  <si>
    <t>মোঃ রেজাউল</t>
  </si>
  <si>
    <t>মৃত শাহজাহান</t>
  </si>
  <si>
    <t>মোঃ আবাবিল</t>
  </si>
  <si>
    <t>মৃত সাধু শেখ</t>
  </si>
  <si>
    <t>মোঃ দুরুল</t>
  </si>
  <si>
    <t>মোঃ পিন্টু</t>
  </si>
  <si>
    <t>শাহজাহান</t>
  </si>
  <si>
    <t>মোঃ আমিরুল</t>
  </si>
  <si>
    <t>শীষ মোহাম্মদ</t>
  </si>
  <si>
    <t>মোঃ আনারুল</t>
  </si>
  <si>
    <t>মোঃ আব্দুল হক</t>
  </si>
  <si>
    <t>মোঃ কাদির</t>
  </si>
  <si>
    <t>শ্রী কৃষন মাহাতো</t>
  </si>
  <si>
    <t>মৃত ঝাড় মাহাতো</t>
  </si>
  <si>
    <t>মোঃ আঃ মালেক</t>
  </si>
  <si>
    <t>মৃত আবদুল্লা</t>
  </si>
  <si>
    <t>মোঃ আঃ সামাদ</t>
  </si>
  <si>
    <t>মোঃ সাহা আলম</t>
  </si>
  <si>
    <t>মোঃ এস্তার আলী</t>
  </si>
  <si>
    <t>মোঃ সরিফুল ইসলাম</t>
  </si>
  <si>
    <t>মৃত ইয়াসিন</t>
  </si>
  <si>
    <t>মোঃ শফির</t>
  </si>
  <si>
    <t>বেলাল উদ্দিন</t>
  </si>
  <si>
    <t>মোঃ মেহের আলী</t>
  </si>
  <si>
    <t>মোঃ রবিউল</t>
  </si>
  <si>
    <t>মোঃ বেলাল</t>
  </si>
  <si>
    <t>মোঃ রফিকুল</t>
  </si>
  <si>
    <t>মোঃ মেজুরুদ্দিন</t>
  </si>
  <si>
    <t>মোঃ জিয়াউর রহমান</t>
  </si>
  <si>
    <t>মোঃ আঃ জলিল</t>
  </si>
  <si>
    <t>মোঃ আঃ রাজ্জাক</t>
  </si>
  <si>
    <t>মোঃ সাদিকুল</t>
  </si>
  <si>
    <t>মৃত রমজান আলী</t>
  </si>
  <si>
    <t>মোঃ আশুরুদ্দিন</t>
  </si>
  <si>
    <t>শ্রী যোগেশ চন্দ্র মাহাতো</t>
  </si>
  <si>
    <t>মৃত গনেশ চন্দ্র মাহাতো</t>
  </si>
  <si>
    <t>শ্রী পশুয়া মাহাতো</t>
  </si>
  <si>
    <t>মোঃ তাবারক হোসেন</t>
  </si>
  <si>
    <t>মৃত লোকমান আলী</t>
  </si>
  <si>
    <t>মোঃ মিঠু</t>
  </si>
  <si>
    <t>মোঃ আতাউর রহমান</t>
  </si>
  <si>
    <t>মৃত সান মোহাম্মদ</t>
  </si>
  <si>
    <t>মোঃ মোজাফর</t>
  </si>
  <si>
    <t>মোঃ জুল্লু রহমান</t>
  </si>
  <si>
    <t>মোঃ আব্দুর হোসেন</t>
  </si>
  <si>
    <t>মৃত আঃ আজিজ</t>
  </si>
  <si>
    <t>মোঃ মজিবুর রহমান</t>
  </si>
  <si>
    <t>মোঃ রমজান আলী</t>
  </si>
  <si>
    <t>মোঃ সেলিম রেজা</t>
  </si>
  <si>
    <t>মোঃ লিয়াকত আলী</t>
  </si>
  <si>
    <t>মৃত হযরত আলী</t>
  </si>
  <si>
    <t>মোঃ হাসান</t>
  </si>
  <si>
    <t>মোঃ আলমগীর</t>
  </si>
  <si>
    <t>মোঃ আলতাফ হোসেন</t>
  </si>
  <si>
    <t>মোঃ মোজাম্মেল হক</t>
  </si>
  <si>
    <t>মৃত আব্দুল হক</t>
  </si>
  <si>
    <t>হরিশপুর</t>
  </si>
  <si>
    <t>মোঃ জাইদুর</t>
  </si>
  <si>
    <t>মোঃ ইজারত</t>
  </si>
  <si>
    <t>মোঃ আঃ লতিফ</t>
  </si>
  <si>
    <t>মোঃ ইব্রাহিম</t>
  </si>
  <si>
    <t>মোঃ এবাদুল্লা</t>
  </si>
  <si>
    <t>মৃত মেশের আলী</t>
  </si>
  <si>
    <t>মোঃ শামসুর রহমান</t>
  </si>
  <si>
    <t>মোঃ হারুন</t>
  </si>
  <si>
    <t>মোঃ আঃ হামিদ</t>
  </si>
  <si>
    <t>মোঃ আতিকুর</t>
  </si>
  <si>
    <t>মোঃ হামিদ</t>
  </si>
  <si>
    <t>মোঃ মফিজ উদ্দিন</t>
  </si>
  <si>
    <t>মৃত  সামসুদ্দীন</t>
  </si>
  <si>
    <t>মোঃ কামরুল</t>
  </si>
  <si>
    <t>মোঃ মজিদ</t>
  </si>
  <si>
    <t>শ্রী ইস্টাফিন মুর্মু</t>
  </si>
  <si>
    <t>মৃত সুকু মুর্মু</t>
  </si>
  <si>
    <t>মোঃ মোশাররফ</t>
  </si>
  <si>
    <t>মোঃ মোক্তার আলী</t>
  </si>
  <si>
    <t>মোঃ পিয়ারুল</t>
  </si>
  <si>
    <t>মৃত আসকর আলী</t>
  </si>
  <si>
    <t>মোঃ লাল চাঁন আলী</t>
  </si>
  <si>
    <t>মৃত অহেদ আলী</t>
  </si>
  <si>
    <t>মোঃ জহির</t>
  </si>
  <si>
    <t>মাল বক্স</t>
  </si>
  <si>
    <t>মোঃ জয়নাল আবেদিন</t>
  </si>
  <si>
    <t>মৃত ময়েন মোল্লা</t>
  </si>
  <si>
    <t>মোঃ গোলাম নবী</t>
  </si>
  <si>
    <t>মৃত আবুল হোসেন</t>
  </si>
  <si>
    <t>মোঃ মামলত</t>
  </si>
  <si>
    <t>তোবজুল মন্ডল</t>
  </si>
  <si>
    <t>মোঃ লুৎফর রহমান</t>
  </si>
  <si>
    <t>মোঃ উমেদ আলী</t>
  </si>
  <si>
    <t>মোঃ সাইদুর রহমান</t>
  </si>
  <si>
    <t>মৃত আঃ মজিদ</t>
  </si>
  <si>
    <t>মোঃ আঃ খালেক</t>
  </si>
  <si>
    <t>মোঃ আঃ হাকিম</t>
  </si>
  <si>
    <t>মৃত আঃ রাজ্জাক</t>
  </si>
  <si>
    <t>মোঃ ইজারত আলী</t>
  </si>
  <si>
    <t>মোঃ মজিবুর</t>
  </si>
  <si>
    <t>মোঃ এসরাইল</t>
  </si>
  <si>
    <t>মৃত নাজিমুদ্দীন</t>
  </si>
  <si>
    <t>মোঃ আবেদ আলী</t>
  </si>
  <si>
    <t>মৃত তামশু মন্ডল</t>
  </si>
  <si>
    <t>মোঃ আলকাশ আলী</t>
  </si>
  <si>
    <t>মৃত মোজ্জাফর</t>
  </si>
  <si>
    <t>মোঃ শমসের আলী</t>
  </si>
  <si>
    <t>মৃত সেফাতুল্লা</t>
  </si>
  <si>
    <t>মোঃ আজাদ আলী</t>
  </si>
  <si>
    <t>মোঃ ইয়াসিন আলী</t>
  </si>
  <si>
    <t>মোঃ আমিনুল</t>
  </si>
  <si>
    <t>মৃত দেলোয়ার</t>
  </si>
  <si>
    <t>মোঃ একরামুল হক</t>
  </si>
  <si>
    <t>মৃত শমসের আলী</t>
  </si>
  <si>
    <t>মৃত আরশাদ আলী</t>
  </si>
  <si>
    <t>মোঃ সাহারুল</t>
  </si>
  <si>
    <t>মোঃ মালা বক্স</t>
  </si>
  <si>
    <t>মৃত আহাম্মদ আলী</t>
  </si>
  <si>
    <t>মোঃ সেমাজুল</t>
  </si>
  <si>
    <t>মোঃ সাজ্জাদ আলী</t>
  </si>
  <si>
    <t>মৃত আকসাদ আলী</t>
  </si>
  <si>
    <t>মোঃ ইসমাইল</t>
  </si>
  <si>
    <t>মোঃ ডলার আলী</t>
  </si>
  <si>
    <t>মোঃ গনি মিয়া</t>
  </si>
  <si>
    <t>মোঃ তোসলিম উদ্দিন</t>
  </si>
  <si>
    <t>শ্রী প্রভাস চন্দ্র মাহাতো</t>
  </si>
  <si>
    <t>শ্রী মহেন্দ্রনাথ মাহাতো</t>
  </si>
  <si>
    <t>গোয়ালপাড়া</t>
  </si>
  <si>
    <t>শ্রী হোপনা মুর্মু</t>
  </si>
  <si>
    <t>শ্রী ছাতু মুর্মু</t>
  </si>
  <si>
    <t>মোঃ আবু বাক্কার</t>
  </si>
  <si>
    <t>মোঃ ফটিক</t>
  </si>
  <si>
    <t>মৃত মইদুল</t>
  </si>
  <si>
    <t>শ্রী আনন্দ চন্দ্র মাহাতো</t>
  </si>
  <si>
    <t>মৃত নিমচাঁন মাহাতো</t>
  </si>
  <si>
    <t>মোঃ আঃ সাত্তার</t>
  </si>
  <si>
    <t>মোঃ এনামুল হক</t>
  </si>
  <si>
    <t>মৃত আঃ হক</t>
  </si>
  <si>
    <t>মোঃ বদের উদ্দিন</t>
  </si>
  <si>
    <t>ইব্রাহিম মন্ডল</t>
  </si>
  <si>
    <t>গোলাম মোহাম্মদ</t>
  </si>
  <si>
    <t>মোঃ আবুল কালাম আজাদ</t>
  </si>
  <si>
    <t>সোলেমান মন্ডল</t>
  </si>
  <si>
    <t>মোঃ মহাসেন আলী</t>
  </si>
  <si>
    <t>মোঃ ইউনুস মন্ডল</t>
  </si>
  <si>
    <t>মোঃ সাইফুল ইসলাম</t>
  </si>
  <si>
    <t>মৃত হাবিবুর রহমান</t>
  </si>
  <si>
    <t>শ্রী সুনিল চন্দ্র মাহাতো</t>
  </si>
  <si>
    <t>শ্রী সুরেন চন্দ্র মাহাতো</t>
  </si>
  <si>
    <t>মোঃ ইসমাইল হোসেন</t>
  </si>
  <si>
    <t>মোঃ সাদের আলী</t>
  </si>
  <si>
    <t>মোঃ সহিদুল</t>
  </si>
  <si>
    <t>মোঃ রসিদুল</t>
  </si>
  <si>
    <t>মোঃ লুটু বিশ্বাস</t>
  </si>
  <si>
    <t>মৃত আলুত বিশ্বাস</t>
  </si>
  <si>
    <t>মৃত আল মোহাম্মদ</t>
  </si>
  <si>
    <t>মোঃ আঃ সাত্তার মন্ডল</t>
  </si>
  <si>
    <t>মৃত আলেপ মন্ডল</t>
  </si>
  <si>
    <t>মোঃ আশরাফুল</t>
  </si>
  <si>
    <t>মোঃ আবুল কালাম</t>
  </si>
  <si>
    <t>মোঃ গাফ্ফার</t>
  </si>
  <si>
    <t>মৃত আলেপ</t>
  </si>
  <si>
    <t>মোঃ আশরাফ আলী</t>
  </si>
  <si>
    <t>মোঃ আঃ হক</t>
  </si>
  <si>
    <t>মোঃ ফজলুর রহমান</t>
  </si>
  <si>
    <t>মৃত লাল মোহাম্মদ</t>
  </si>
  <si>
    <t>শ্রী মলিন চন্দ্র মাহাতো</t>
  </si>
  <si>
    <t>মৃত কালি চরন মাহাতো</t>
  </si>
  <si>
    <t>মোঃ মাসুদ রানা</t>
  </si>
  <si>
    <t>মোঃ তাজেমুল হক</t>
  </si>
  <si>
    <t>একান্নপুর</t>
  </si>
  <si>
    <t>মোঃ রাজিব আলী</t>
  </si>
  <si>
    <t>মোঃ তাজেমুল</t>
  </si>
  <si>
    <t>মোঃ মোহর আলী</t>
  </si>
  <si>
    <t>মোঃ সাকিম</t>
  </si>
  <si>
    <t>মোঃ রুহুল আমিন</t>
  </si>
  <si>
    <t>মোঃ সাইদুল ইসলাম</t>
  </si>
  <si>
    <t>মৃত দাউদ আলী</t>
  </si>
  <si>
    <t>শ্রী আগরিন সরেন</t>
  </si>
  <si>
    <t>শ্রী নরেন সরেন</t>
  </si>
  <si>
    <t>মোঃ আঃ রহমান</t>
  </si>
  <si>
    <t>মোঃ শামিম রেজা</t>
  </si>
  <si>
    <t>মোঃ তরিকুল ইসলাম</t>
  </si>
  <si>
    <t>মোঃ এরশাদ আলী</t>
  </si>
  <si>
    <t>মোঃ সফিকুল ইসলাম</t>
  </si>
  <si>
    <t>মৃত ইলিয়াশ মন্ডল</t>
  </si>
  <si>
    <t>মৃত সাজ্জাদ মন্ডল</t>
  </si>
  <si>
    <t>মোঃ কালাম আলী</t>
  </si>
  <si>
    <t>মোঃ মার্চেন</t>
  </si>
  <si>
    <t>মোঃ ইউনুস আলী</t>
  </si>
  <si>
    <t>মোঃ তিযা</t>
  </si>
  <si>
    <t>মোঃ হুমায়ন বিশ্বাস</t>
  </si>
  <si>
    <t>শ্রী সেন্টু মাহাতো</t>
  </si>
  <si>
    <t>সুধীর মাহাতো</t>
  </si>
  <si>
    <t>শ্রী দিজেন মাহাতো</t>
  </si>
  <si>
    <t>শ্রী ভ’দেব মাহাতো</t>
  </si>
  <si>
    <t>মোঃ কামাল হোসেন</t>
  </si>
  <si>
    <t>মৃত সাধু</t>
  </si>
  <si>
    <t>শ্রী বাবুলাল মাহাতো</t>
  </si>
  <si>
    <t>মোঃ মিজানুর</t>
  </si>
  <si>
    <t>আলঃ মীর মহাম্মদ</t>
  </si>
  <si>
    <t>সামসুদ্দীন</t>
  </si>
  <si>
    <t>মোঃ সাহাব আলী</t>
  </si>
  <si>
    <t>হুমা বিশ্বাস</t>
  </si>
  <si>
    <t>মোঃ মোস্তাফিজুর রহমান</t>
  </si>
  <si>
    <t>মৃত আঃ রহিম বক্স</t>
  </si>
  <si>
    <t>খাড়িকুল্লা</t>
  </si>
  <si>
    <t>মোঃ জালাল উদ্দিন</t>
  </si>
  <si>
    <t>মোঃ বেলাল উদ্দিন</t>
  </si>
  <si>
    <t>মৃত রমজান</t>
  </si>
  <si>
    <t>মোঃ জামিলুর</t>
  </si>
  <si>
    <t>মোঃ আতাউর</t>
  </si>
  <si>
    <t>মৃত আঃ কালাম</t>
  </si>
  <si>
    <t>মোঃ কাদের</t>
  </si>
  <si>
    <t>মোঃ ফাইজুদ্দিন</t>
  </si>
  <si>
    <t>মোঃ হাসান আলী</t>
  </si>
  <si>
    <t>মোঃ রহমত আলী</t>
  </si>
  <si>
    <t>মৃত দিলজান মন্ডল</t>
  </si>
  <si>
    <t>মোঃ আঃ মজিদ</t>
  </si>
  <si>
    <t>মৃতঃ দিলজান মন্ডল</t>
  </si>
  <si>
    <t>আইয়ব আলী</t>
  </si>
  <si>
    <t>মৃত তৈয়ব আলী</t>
  </si>
  <si>
    <t>মোঃ হুমায়ন কবির</t>
  </si>
  <si>
    <t>মৃত বেলাল উদ্দিন</t>
  </si>
  <si>
    <t>মোঃ ইসাহাক মন্ডল</t>
  </si>
  <si>
    <t>মোঃ সোহরাব আলী</t>
  </si>
  <si>
    <t>মোঃ আঃ আজিজ</t>
  </si>
  <si>
    <t>মোঃ দুরুল হোদা</t>
  </si>
  <si>
    <t>মৃত দানেশ আলী</t>
  </si>
  <si>
    <t>মোঃ হাবিবুল্লাহ</t>
  </si>
  <si>
    <t>মোঃ আবুবক্কর সিদ্দিক</t>
  </si>
  <si>
    <t>মোঃ আযম আলী</t>
  </si>
  <si>
    <t>মোঃ দুলাল উদ্দিন</t>
  </si>
  <si>
    <t>নারায়নপুর</t>
  </si>
  <si>
    <t>হাসান মোহাম্মদ</t>
  </si>
  <si>
    <t>মৃত ভকুরুদ্দিন</t>
  </si>
  <si>
    <t>মোঃ নবাব হোসেন</t>
  </si>
  <si>
    <t>শ্রী সুদেশ বর্মন</t>
  </si>
  <si>
    <t>শ্রী লাবনী বর্মন</t>
  </si>
  <si>
    <t>শ্রী রূপচাঁন চন্দ্র বর্মন</t>
  </si>
  <si>
    <t>শ্রীদলাবনী চন্দ্র বর্মন</t>
  </si>
  <si>
    <t>শ্রী পূর্ণচন্দ্র বর্মন</t>
  </si>
  <si>
    <t>মৃত ভিম চন্দ্র</t>
  </si>
  <si>
    <t>মোঃ কাশেম আলী</t>
  </si>
  <si>
    <t>মুনসুর রহমান</t>
  </si>
  <si>
    <t>নাফিফা ইয়াসমিন</t>
  </si>
  <si>
    <t>মোঃ আলাউদ্দিন</t>
  </si>
  <si>
    <t>শ্রী সুকুমার চন্দ্র বর্মন</t>
  </si>
  <si>
    <t>শ্রী তরনী চন্দ্র বর্মন</t>
  </si>
  <si>
    <t>শ্রী অমরিত সরেন</t>
  </si>
  <si>
    <t>শ্রী অশির্নী বর্মন</t>
  </si>
  <si>
    <t>শ্রী উপেন বর্মন</t>
  </si>
  <si>
    <t>মৃত যেগেন্দ্রনাথ বর্মন</t>
  </si>
  <si>
    <t>শ্রী দীনবুন্ধ বর্মন</t>
  </si>
  <si>
    <t>মৃত চিরপ্প চন্দ্র বর্মন</t>
  </si>
  <si>
    <t>শ্রী রুপেন</t>
  </si>
  <si>
    <t>শ্রী বিশ্বনাথ মুর্মু</t>
  </si>
  <si>
    <t>শ্রী রাইসেন সরেন</t>
  </si>
  <si>
    <t>সম সরেন</t>
  </si>
  <si>
    <t>শ্রী অনিল সরেন</t>
  </si>
  <si>
    <t>মৃত বুলাই টুডু</t>
  </si>
  <si>
    <t>শ্রী শিমুল টুডু</t>
  </si>
  <si>
    <t>শ্রী রনজিদ বর্মন</t>
  </si>
  <si>
    <t>শ্রী অনিল চন্দ্র বর্মন</t>
  </si>
  <si>
    <t>শ্রী ভঞ্জন চন্দ্র বর্মন</t>
  </si>
  <si>
    <t>মৃত নভেন্দ্রনাথ বর্মন</t>
  </si>
  <si>
    <t>মোঃ মনিরুল</t>
  </si>
  <si>
    <t>মৃত ফয়েজ উদ্দিন</t>
  </si>
  <si>
    <t>মোঃ গোলাম মোস্তফা</t>
  </si>
  <si>
    <t>মোঃ শরিফুল</t>
  </si>
  <si>
    <t>মোঃ রিয়াজ উদ্দিন</t>
  </si>
  <si>
    <t>মোঃ আনারুল ইসলাম</t>
  </si>
  <si>
    <t>মোঃ শহিদুল ইসলাম</t>
  </si>
  <si>
    <t>মোঃ হযরত আলী</t>
  </si>
  <si>
    <t>নূর মোহাম্মদ</t>
  </si>
  <si>
    <t>মোঃ জুয়েল</t>
  </si>
  <si>
    <t>মৃত বাহার উদ্দিন</t>
  </si>
  <si>
    <t>মোঃ আকতার</t>
  </si>
  <si>
    <t>মৃত আঃ অহাব</t>
  </si>
  <si>
    <t>শ্রী বলরাম বর্মন</t>
  </si>
  <si>
    <t>শ্রী হরিশ চন্দ্র বর্মন</t>
  </si>
  <si>
    <t>মোঃ এজাবল</t>
  </si>
  <si>
    <t>মোঃ নজরুল ইসলাম</t>
  </si>
  <si>
    <t>মোঃ মেসের মোল্লা</t>
  </si>
  <si>
    <t>মোঃ নাদিম</t>
  </si>
  <si>
    <t>শ্রী পলাশ চন্দ্র বর্মন</t>
  </si>
  <si>
    <t>সঙ্কিচন্দ্র বর্মন</t>
  </si>
  <si>
    <t>শ্রী শিবনাথ বর্মন</t>
  </si>
  <si>
    <t>শ্রী চন্দ্র কান্ত বর্ম</t>
  </si>
  <si>
    <t>মোঃ ওবাইদুল হক</t>
  </si>
  <si>
    <t>মোঃ মুনসুর</t>
  </si>
  <si>
    <t>মোঃ মুনসর আলী</t>
  </si>
  <si>
    <t>মৃত মোহাম্মদ</t>
  </si>
  <si>
    <t>আলহাজ নজরুল</t>
  </si>
  <si>
    <t>মৃত আঃ সালাম</t>
  </si>
  <si>
    <t>সরলাপাড়া</t>
  </si>
  <si>
    <t>মোঃ কবির আলী</t>
  </si>
  <si>
    <t>মোঃ বিলায়েত আলী</t>
  </si>
  <si>
    <t>শীষ মহাম্মদ</t>
  </si>
  <si>
    <t>শ্রী মনোরঞ্জন মিস্ত্রি</t>
  </si>
  <si>
    <t>শ্রী সুনিল চন্দ্র বর্মন</t>
  </si>
  <si>
    <t>মোঃ সেফাত আলী</t>
  </si>
  <si>
    <t>শ্রী পরেশ মুম্মু</t>
  </si>
  <si>
    <t>শ্রী লদনা মুম্মু</t>
  </si>
  <si>
    <t>উচাডাঙ্গা</t>
  </si>
  <si>
    <t>শ্রী রামপদ বর্মন</t>
  </si>
  <si>
    <t>মৃত সুধীন</t>
  </si>
  <si>
    <t>মোঃ গোলাম রাব্বানী</t>
  </si>
  <si>
    <t>মোঃ আঃ</t>
  </si>
  <si>
    <t>মোঃ সোহেল রানা</t>
  </si>
  <si>
    <t>মৃত ফজলুর রহমান</t>
  </si>
  <si>
    <t>শ্রী সন্যাস বর্মন</t>
  </si>
  <si>
    <t>যতীন্দ্রনাথ বর্মন</t>
  </si>
  <si>
    <t>শ্রী হেমন্ত</t>
  </si>
  <si>
    <t>মৃত জীবন কৃষন্ত বর্মন</t>
  </si>
  <si>
    <t>শ্রী নরেন বাস্কী</t>
  </si>
  <si>
    <t>রশিদ বাস্কি</t>
  </si>
  <si>
    <t>শ্রী সনত চন্দ্র বর্মন</t>
  </si>
  <si>
    <t>মৃতঃ ভীম চন্দ্র বর্মন</t>
  </si>
  <si>
    <t>শ্রী গনেশ চনদ্র বর্মন</t>
  </si>
  <si>
    <t>মৃত নগেন্দ্রনাথ বর্মন</t>
  </si>
  <si>
    <t>মোঃ শুকুদ্দি মনিরুল</t>
  </si>
  <si>
    <t>মোঃ নজরুল</t>
  </si>
  <si>
    <t>শ্রী গোতম বর্মন</t>
  </si>
  <si>
    <t>শ্রী লক্ষণ বর্মন</t>
  </si>
  <si>
    <t>শ্রী হেমন্ত বর্মন</t>
  </si>
  <si>
    <t>মৃত চিরুফ বর্মন</t>
  </si>
  <si>
    <t>শ্রী সুবোধ চনদ্্র বর্মন</t>
  </si>
  <si>
    <t>শ্রী সদেশ চন্দ্র বর্মন</t>
  </si>
  <si>
    <t>মৃত সুরেন্দ্রনাথ বর্মন</t>
  </si>
  <si>
    <t>শ্রী দিজেন্দ্রনাথ বর্মন</t>
  </si>
  <si>
    <t>শ্রী চন্দ্র কান্ত বর্মন</t>
  </si>
  <si>
    <t>মোঃ শফিকুল ইসলাম</t>
  </si>
  <si>
    <t>মৃত জমসেদ</t>
  </si>
  <si>
    <t>মোঃ আব্দুর রশিদ</t>
  </si>
  <si>
    <t>মোঃ মাতাবর আলী</t>
  </si>
  <si>
    <t>শ্রী রাজকুমার বর্মন</t>
  </si>
  <si>
    <t>শ্রী অনিল হেমন্ত</t>
  </si>
  <si>
    <t>মোঃ সালাউদ্দিন</t>
  </si>
  <si>
    <t>মৃত জুল্লুর রহমান</t>
  </si>
  <si>
    <t>জোতজীবন</t>
  </si>
  <si>
    <t>মোঃ আকরাম আলী</t>
  </si>
  <si>
    <t>মোঃ খলিলুর রহমান</t>
  </si>
  <si>
    <t>মোঃ মুনসুর মন্ডল</t>
  </si>
  <si>
    <t>ঘোলকান্দর</t>
  </si>
  <si>
    <t>মোঃ মোক্তার হোসেন</t>
  </si>
  <si>
    <t>মোঃ আঃ হালিম</t>
  </si>
  <si>
    <t>আঃ হামেদ</t>
  </si>
  <si>
    <t>মোঃ তোফাজ্জল</t>
  </si>
  <si>
    <t>মোঃ মোজাম্মেল</t>
  </si>
  <si>
    <t>মোঃ লুৎফর আলী</t>
  </si>
  <si>
    <t>মৃত আঃ রোফ</t>
  </si>
  <si>
    <t>মোঃ সাইদুর</t>
  </si>
  <si>
    <t>মোঃ শফির উদ্দীন</t>
  </si>
  <si>
    <t>মোঃ হুসেন</t>
  </si>
  <si>
    <t>মৃত সান মহাম্মদ</t>
  </si>
  <si>
    <t>মোঃ তোসলিম</t>
  </si>
  <si>
    <t>মোঃ হুসেন আলী</t>
  </si>
  <si>
    <t>মোঃ রাফিউল</t>
  </si>
  <si>
    <t>মোঃ জাবেদ আলী</t>
  </si>
  <si>
    <t>মোঃ হোসেন বাচ্চু</t>
  </si>
  <si>
    <t>মোঃ সদের আলী</t>
  </si>
  <si>
    <t>মোঃ রুবেল</t>
  </si>
  <si>
    <t>মোঃ এসলাম</t>
  </si>
  <si>
    <t>মশিউর রহমান</t>
  </si>
  <si>
    <t>মোঃ রাশিদুল হক</t>
  </si>
  <si>
    <t>মৃত মসলিম</t>
  </si>
  <si>
    <t>মোঃ মাসুম আলী</t>
  </si>
  <si>
    <t>মোঃ আজিজুল</t>
  </si>
  <si>
    <t>কায়েম আলী</t>
  </si>
  <si>
    <t>আব্দুর রাজ্জাক</t>
  </si>
  <si>
    <t>মোঃ লোকমান</t>
  </si>
  <si>
    <t>মোঃ মোকবুল</t>
  </si>
  <si>
    <t>মৃত আলতাব হোঃ</t>
  </si>
  <si>
    <t>মৃত নিমাই চন্দ্র</t>
  </si>
  <si>
    <t>শ্রী সচিন্দ্রনাথ</t>
  </si>
  <si>
    <t>মৃত বিরেন্দ্রনাথ</t>
  </si>
  <si>
    <t>শ্রী উমেশ চন্দ্র মাহাতো</t>
  </si>
  <si>
    <t>মাহফুজউল ইসলাম</t>
  </si>
  <si>
    <t>মৃত তাইনুস উদ্দীন</t>
  </si>
  <si>
    <t>মোঃ তোজাম্মেল হক</t>
  </si>
  <si>
    <t>মৃত ইয়াসিন দেওয়ান</t>
  </si>
  <si>
    <t>মোঃ আব্দুল কাদের</t>
  </si>
  <si>
    <t>মোঃ জাহাঙ্গীর</t>
  </si>
  <si>
    <t>মোঃ মুনসাদ</t>
  </si>
  <si>
    <t>মোঃ জালাল উদ্দীন</t>
  </si>
  <si>
    <t>মোঃ মুনসুর রহমান</t>
  </si>
  <si>
    <t>মোঃ ইশাহাক মন্ডল</t>
  </si>
  <si>
    <t>মোঃ সেকেন্দার আলী</t>
  </si>
  <si>
    <t>মোঃ আঃ মান্নান</t>
  </si>
  <si>
    <t>মোঃ  ইব্রাহিম</t>
  </si>
  <si>
    <t>সাইফুল ইসলাম</t>
  </si>
  <si>
    <t>মোঃ আঃ সালাম</t>
  </si>
  <si>
    <t>আবু বক্কর সিদ্দিক</t>
  </si>
  <si>
    <t>শ্রী তারাপদ্ম বর্মন</t>
  </si>
  <si>
    <t>মৃত দীনবন্ধু বর্মণ</t>
  </si>
  <si>
    <t>শ্রী স্বাধীন চন্দ্র বর্মন</t>
  </si>
  <si>
    <t>মৃত মাখন চন্দ্র বর্মন</t>
  </si>
  <si>
    <t>মৃত সিদ্দিক আলী</t>
  </si>
  <si>
    <t>ইব্রাহিম আলী</t>
  </si>
  <si>
    <t>আলঃ সেফাত আলী</t>
  </si>
  <si>
    <t>মৃত বাহার উদ্দীন</t>
  </si>
  <si>
    <t>কামাল উদ্দীন</t>
  </si>
  <si>
    <t>মৃত হাজী আইউব</t>
  </si>
  <si>
    <t>মোঃ মেসের আলী</t>
  </si>
  <si>
    <t>শ্রী জগেন বেসরা</t>
  </si>
  <si>
    <t>বাবুলাল বেসরা</t>
  </si>
  <si>
    <t>উচ্চাডাঙ্গা</t>
  </si>
  <si>
    <t>শ্রী যবল মারান্ডী</t>
  </si>
  <si>
    <t>মৃত হোজনা মারান্ডী</t>
  </si>
  <si>
    <t>মোঃ মুনসুর আলী</t>
  </si>
  <si>
    <t>মোঃ ইব্রাহিম খলিল</t>
  </si>
  <si>
    <t>মোঃ সামশুদ্দীন</t>
  </si>
  <si>
    <t>আলঃ আলফাজ</t>
  </si>
  <si>
    <t>মোঃ আতিকুল</t>
  </si>
  <si>
    <t>মোঃ সামশুল হক</t>
  </si>
  <si>
    <t>নূর মহাম্মদ</t>
  </si>
  <si>
    <t>মোঃ আঃ রাকিব</t>
  </si>
  <si>
    <t>মৃত দোস্তমোহাম্মদ</t>
  </si>
  <si>
    <t>মোঃ সিরাজুল ইসলাম</t>
  </si>
  <si>
    <t>মাওঃ নৈমুদ্দিন</t>
  </si>
  <si>
    <t>মোঃ সইবুর রহমান</t>
  </si>
  <si>
    <t>মোঃ ইদ্রিশ আলী</t>
  </si>
  <si>
    <t>মৃত নওসাদ আলী</t>
  </si>
  <si>
    <t>মোঃ শামিম উদ্দীন</t>
  </si>
  <si>
    <t>মোঃ জুলমত আলী</t>
  </si>
  <si>
    <t>মোঃ বাবুল আলী</t>
  </si>
  <si>
    <t>মোঃ আনসার আলী</t>
  </si>
  <si>
    <t>আলঃ এনামুল হক</t>
  </si>
  <si>
    <t>মোঃ তাজেমুল হাজী</t>
  </si>
  <si>
    <t>মোঃ রাসেদ আলী</t>
  </si>
  <si>
    <t>মোঃ মুর্সেদ আলী</t>
  </si>
  <si>
    <t>মোঃ শুকুর উদ্দীন</t>
  </si>
  <si>
    <t>মৃত আলতাব হোসেন</t>
  </si>
  <si>
    <t>মোঃ ইউসুফ আলী</t>
  </si>
  <si>
    <t>আলঃ তাজেমুল হক</t>
  </si>
  <si>
    <t>মোঃ মারুফ হোসেন</t>
  </si>
  <si>
    <t>আঃ এনামুল হক</t>
  </si>
  <si>
    <t>মোঃ গোলাম কিবরিয়া</t>
  </si>
  <si>
    <t>সল্লাপাড়া</t>
  </si>
  <si>
    <t>শ্রী শিব শঙ্কর বর্মন</t>
  </si>
  <si>
    <t>শ্রী হেমন্ত চন্দ্র বর্মণ</t>
  </si>
  <si>
    <t>মোঃ আস্তার আলী</t>
  </si>
  <si>
    <t>মৃত আঃ ওহাব</t>
  </si>
  <si>
    <t>মোঃ আনিকুল</t>
  </si>
  <si>
    <t>মোঃ কাওসার আলী</t>
  </si>
  <si>
    <t>মোঃ ইসরাফিল হোসেন</t>
  </si>
  <si>
    <t>মৃত লালমোহাম্মদ</t>
  </si>
  <si>
    <t>মৃত জিন্নাত আলী</t>
  </si>
  <si>
    <t>মোঃ আমিনুল ইসলাম</t>
  </si>
  <si>
    <t>মৃত আফসার</t>
  </si>
  <si>
    <t>মোঃ রফিকুল ইসলাম</t>
  </si>
  <si>
    <t>মোঃ সাদেকুল ইসলাম</t>
  </si>
  <si>
    <t>মৃত জিন্নাত</t>
  </si>
  <si>
    <t>শ্রী স্বপন</t>
  </si>
  <si>
    <t>মৃত জোতিন্দ্রনাথ</t>
  </si>
  <si>
    <t>শ্রী সুকুমার</t>
  </si>
  <si>
    <t>ক্রমিক নং</t>
  </si>
  <si>
    <t>মোঃ মনিরুল ইসলাম</t>
  </si>
  <si>
    <t>মোঃ আব্দুর রাজ্জাক</t>
  </si>
  <si>
    <t>একান্নাপুর গোয়ালপাড়া</t>
  </si>
  <si>
    <t>মোঃ সলেমান</t>
  </si>
  <si>
    <t>মোঃ মোঃ বদের উদ্দিন</t>
  </si>
  <si>
    <t>মোঃ সাজাহান মন্ডল</t>
  </si>
  <si>
    <t>মোঃ বাবুল ইসলাম</t>
  </si>
  <si>
    <t>একান্নপুর গোয়ালপাড়া</t>
  </si>
  <si>
    <t>মৃত পাঢুকান্ত বর্মন</t>
  </si>
  <si>
    <t>মৃত মোঃ আহাদ আলী</t>
  </si>
  <si>
    <t>মোঃ জমসেদ আল</t>
  </si>
  <si>
    <t>০১৭৫২-১৪৫৪৬১</t>
  </si>
  <si>
    <t>মোঃ আনেস</t>
  </si>
  <si>
    <t>উলফত</t>
  </si>
  <si>
    <t xml:space="preserve"> বুধু আলি</t>
  </si>
  <si>
    <t xml:space="preserve">ফজলুর রহমান </t>
  </si>
  <si>
    <t xml:space="preserve">  মোঃ শরিফ</t>
  </si>
  <si>
    <t xml:space="preserve">ইউসুফ আলী </t>
  </si>
  <si>
    <t xml:space="preserve">হজরত আলী </t>
  </si>
  <si>
    <t>ইউসুফ আলী</t>
  </si>
  <si>
    <t xml:space="preserve"> ফিরোজা</t>
  </si>
  <si>
    <t>রমজান আলী</t>
  </si>
  <si>
    <t xml:space="preserve">        জৈগুন</t>
  </si>
  <si>
    <t xml:space="preserve"> গুলভানু</t>
  </si>
  <si>
    <t>সেতাউর</t>
  </si>
  <si>
    <t>ফাইজুদ্দীন</t>
  </si>
  <si>
    <t>আবুল কালাম</t>
  </si>
  <si>
    <t>আবুল কাসেম</t>
  </si>
  <si>
    <t xml:space="preserve">        ফরজুন</t>
  </si>
  <si>
    <t xml:space="preserve">রাব্বানী </t>
  </si>
  <si>
    <t>ফরজন</t>
  </si>
  <si>
    <t>জামরুল</t>
  </si>
  <si>
    <t>মোঃ জয়নাল</t>
  </si>
  <si>
    <t>মোঃ আসাদ</t>
  </si>
  <si>
    <t>মোঃ আয়নাল</t>
  </si>
  <si>
    <t xml:space="preserve">মোঃ সালাউদ্দীন </t>
  </si>
  <si>
    <t>জামালউদ্দীন</t>
  </si>
  <si>
    <t>জুল্লুর রহমান</t>
  </si>
  <si>
    <t>বাবলু রহমান</t>
  </si>
  <si>
    <t>মোঃ আবদুল</t>
  </si>
  <si>
    <t>সোহরাব আলী</t>
  </si>
  <si>
    <t>শামউদ্দীন</t>
  </si>
  <si>
    <t>রেসামন</t>
  </si>
  <si>
    <t>মোঃ হাকিম</t>
  </si>
  <si>
    <t>মোঃ আব্দুল</t>
  </si>
  <si>
    <t>মোঃ তোফাজুল</t>
  </si>
  <si>
    <t>বিশু</t>
  </si>
  <si>
    <t>মোঃ ঝাটু</t>
  </si>
  <si>
    <t xml:space="preserve"> মোঃ মোজাফর</t>
  </si>
  <si>
    <t>মোঃ আশেক</t>
  </si>
  <si>
    <t>কাদরুল</t>
  </si>
  <si>
    <t>মৃত পৃথি</t>
  </si>
  <si>
    <t>সুনিল টুডু</t>
  </si>
  <si>
    <t>মদন টুডু</t>
  </si>
  <si>
    <t>মিনু সরেন</t>
  </si>
  <si>
    <t>বাজেল</t>
  </si>
  <si>
    <t>নরেন মুর্মু</t>
  </si>
  <si>
    <t>মিলন মু্মু</t>
  </si>
  <si>
    <t>সুপল মু্র্মু</t>
  </si>
  <si>
    <t xml:space="preserve"> নরেন মু্র্মু</t>
  </si>
  <si>
    <t xml:space="preserve"> মৃত রিয়াজ</t>
  </si>
  <si>
    <t>আহসান হাবিব</t>
  </si>
  <si>
    <t>মোঃ শামউদ্দীন</t>
  </si>
  <si>
    <t>সহিদুল রহমান</t>
  </si>
  <si>
    <t>মৃত রিয়াজ</t>
  </si>
  <si>
    <t>বাবলু</t>
  </si>
  <si>
    <t>মোঃ মাইদুল</t>
  </si>
  <si>
    <t>মোঃ ইসরাফিল</t>
  </si>
  <si>
    <t>ওমর ফারুক</t>
  </si>
  <si>
    <t>শহিদুল ইসলাম</t>
  </si>
  <si>
    <t>তরিকুল ইসলাম</t>
  </si>
  <si>
    <t>মোহ নজরুল ইসলাম</t>
  </si>
  <si>
    <t>নজরুল ইসলাম</t>
  </si>
  <si>
    <t>মোঃ ওজেদ আলী</t>
  </si>
  <si>
    <t>মোঃ হালিম</t>
  </si>
  <si>
    <t xml:space="preserve"> নজরুল ইসলাম</t>
  </si>
  <si>
    <t>লক্ষিন্দর মার্ডি</t>
  </si>
  <si>
    <t>মৃত বুধরায়</t>
  </si>
  <si>
    <t>মৃত হাসেন আলী</t>
  </si>
  <si>
    <t>গোবিন্দ মার্ডি</t>
  </si>
  <si>
    <t>সোনাতন মার্ডি</t>
  </si>
  <si>
    <t>সাগরাম মার্ডি</t>
  </si>
  <si>
    <t>মোসলেম উদ্দীন</t>
  </si>
  <si>
    <t>ইকবাল বারি</t>
  </si>
  <si>
    <t xml:space="preserve">মোসলেম উদ্দীন </t>
  </si>
  <si>
    <t>সহিমুউদিন</t>
  </si>
  <si>
    <t>শাইদুর রহমান</t>
  </si>
  <si>
    <t xml:space="preserve"> আফসার</t>
  </si>
  <si>
    <t>লালচাঁন মুল্লিক</t>
  </si>
  <si>
    <t>মৃত গোর</t>
  </si>
  <si>
    <t>মফিজুল আলী</t>
  </si>
  <si>
    <t>শাহিন আলম</t>
  </si>
  <si>
    <t>জমসেদ</t>
  </si>
  <si>
    <t xml:space="preserve">জামাল উদ্দীন </t>
  </si>
  <si>
    <t xml:space="preserve">আফসার আলী </t>
  </si>
  <si>
    <t>সেরাজুল ইসলাম</t>
  </si>
  <si>
    <t>হাবিবুর রহমান</t>
  </si>
  <si>
    <t xml:space="preserve">মৃত হসেন উদ্দীন </t>
  </si>
  <si>
    <t xml:space="preserve"> জিয়াউর রহমান </t>
  </si>
  <si>
    <t xml:space="preserve"> সাইফুল ইসলাম</t>
  </si>
  <si>
    <t xml:space="preserve">হাবিবুর রহমান </t>
  </si>
  <si>
    <t>ফরিদ</t>
  </si>
  <si>
    <t xml:space="preserve">মোঃ মর্তুজা </t>
  </si>
  <si>
    <t>মোঃ কুদ্দুস</t>
  </si>
  <si>
    <t xml:space="preserve">মৃত জাহাঙ্গীর </t>
  </si>
  <si>
    <t>মংলা আলী</t>
  </si>
  <si>
    <t>রবিউল ইসলাম</t>
  </si>
  <si>
    <t>শীলন মুর্মু</t>
  </si>
  <si>
    <t>কবির ইসলাম</t>
  </si>
  <si>
    <t>মোঃ আফসার</t>
  </si>
  <si>
    <t>মোহাম্মদ আলী</t>
  </si>
  <si>
    <t xml:space="preserve">নুর মোহাম্মদ </t>
  </si>
  <si>
    <t>এরাদ</t>
  </si>
  <si>
    <t xml:space="preserve">মৃত আব্দুর রহমান </t>
  </si>
  <si>
    <t xml:space="preserve">রফিকুল </t>
  </si>
  <si>
    <t>মোঃ তুফানি</t>
  </si>
  <si>
    <t xml:space="preserve">মোঃ রফিকুল </t>
  </si>
  <si>
    <t>মোয়াজ্জেম</t>
  </si>
  <si>
    <t>মোহ মান্নান</t>
  </si>
  <si>
    <t>মান্নান</t>
  </si>
  <si>
    <t>মোঃ মান্নান</t>
  </si>
  <si>
    <t>আজম</t>
  </si>
  <si>
    <t>মোমিন</t>
  </si>
  <si>
    <t xml:space="preserve"> মোঃ হোসেন আলী </t>
  </si>
  <si>
    <t>মাজেদ</t>
  </si>
  <si>
    <t>মৃত আনতাজ</t>
  </si>
  <si>
    <t>ইসমাইল</t>
  </si>
  <si>
    <t>মৃত মোহসীন</t>
  </si>
  <si>
    <t>জিয়ারুল</t>
  </si>
  <si>
    <t>মোঃ আনোয়ার</t>
  </si>
  <si>
    <t>শ্রীঃ আশু মলিলক</t>
  </si>
  <si>
    <t>মেষ মলিলক</t>
  </si>
  <si>
    <t>মোঃ মন্টু</t>
  </si>
  <si>
    <t>মোঃ মকবুল</t>
  </si>
  <si>
    <t>মোঃ হোসেন</t>
  </si>
  <si>
    <t>শ্রীঃ গোবিন্দ</t>
  </si>
  <si>
    <t>বধুরাম</t>
  </si>
  <si>
    <t xml:space="preserve">সুখ </t>
  </si>
  <si>
    <t>মোঃ সাত্তার</t>
  </si>
  <si>
    <t xml:space="preserve"> তাজমুল</t>
  </si>
  <si>
    <t>মোঃ নুরনবী</t>
  </si>
  <si>
    <t>খারিকুল্লা</t>
  </si>
  <si>
    <t>শ্রীঃ তপস বর্মন</t>
  </si>
  <si>
    <t>শ্যাম বাবু</t>
  </si>
  <si>
    <t>আবুল কুদ্দুস</t>
  </si>
  <si>
    <t>ইশাহাক</t>
  </si>
  <si>
    <t>পলাশ</t>
  </si>
  <si>
    <t>গান্ধি</t>
  </si>
  <si>
    <t xml:space="preserve"> আলিমুদ্দীন</t>
  </si>
  <si>
    <t>মোঃ আব্বাস</t>
  </si>
  <si>
    <t>মোঃ কানদু</t>
  </si>
  <si>
    <t>মোঃ রাজু</t>
  </si>
  <si>
    <t>মোঃ দেলোয়ার</t>
  </si>
  <si>
    <t>মোঃ জালাল</t>
  </si>
  <si>
    <t>মোঃ শাজাহান</t>
  </si>
  <si>
    <t>মোঃ সামাদ</t>
  </si>
  <si>
    <t xml:space="preserve"> মোঃ আব্দুল মজিদ</t>
  </si>
  <si>
    <t>দিলজান</t>
  </si>
  <si>
    <t>মোঃ হযরত</t>
  </si>
  <si>
    <t>আম্বিয়া</t>
  </si>
  <si>
    <t>মোঃ সুখতার</t>
  </si>
  <si>
    <t>মোঃ মমিন</t>
  </si>
  <si>
    <t>আব্দুল জলিল</t>
  </si>
  <si>
    <t>ফলচাদ</t>
  </si>
  <si>
    <t>বানেসা</t>
  </si>
  <si>
    <t>কানদু</t>
  </si>
  <si>
    <t>গোলেনুর</t>
  </si>
  <si>
    <t>হারেসা</t>
  </si>
  <si>
    <t>তাসার</t>
  </si>
  <si>
    <t xml:space="preserve"> মাসুদ রানা</t>
  </si>
  <si>
    <t>মনিরউদ্দীন</t>
  </si>
  <si>
    <t>মাহাবুর</t>
  </si>
  <si>
    <t>মোঃ আজিজ</t>
  </si>
  <si>
    <t>তাহির</t>
  </si>
  <si>
    <t>মোঃ মনজুল</t>
  </si>
  <si>
    <t>মামুন</t>
  </si>
  <si>
    <t>সোহরাব</t>
  </si>
  <si>
    <t xml:space="preserve">মোহাম্মদ </t>
  </si>
  <si>
    <t>মোঃ তাহির</t>
  </si>
  <si>
    <t>রাজুফা</t>
  </si>
  <si>
    <t>মোঃ আশরাফ</t>
  </si>
  <si>
    <t>আবুল</t>
  </si>
  <si>
    <t>মোঃ ইসাহাক</t>
  </si>
  <si>
    <t>মোঃ ইউসুফ</t>
  </si>
  <si>
    <t>এসাহাক</t>
  </si>
  <si>
    <t>মোহ আলমগীর</t>
  </si>
  <si>
    <t>মোঃ মনসুর</t>
  </si>
  <si>
    <t xml:space="preserve"> মোঃ হাবিবুর</t>
  </si>
  <si>
    <t>মোহ মনসুর</t>
  </si>
  <si>
    <t>মোঃ মনসাদ</t>
  </si>
  <si>
    <t>মোঃ নজুর</t>
  </si>
  <si>
    <t xml:space="preserve"> মোঃ রাজ্জাক</t>
  </si>
  <si>
    <t>খলিলুর</t>
  </si>
  <si>
    <t>মোঃ এনায়েত</t>
  </si>
  <si>
    <t>মোঃ মিঠুন</t>
  </si>
  <si>
    <t>মোঃ সুমন</t>
  </si>
  <si>
    <t>আরমান</t>
  </si>
  <si>
    <t>মোঃ একরামুল</t>
  </si>
  <si>
    <t>মোসাঃ মোসলেমা</t>
  </si>
  <si>
    <t>মনতাজ</t>
  </si>
  <si>
    <t>মোঃ আবু তালেব</t>
  </si>
  <si>
    <t>মুস্তাফিজুর</t>
  </si>
  <si>
    <t>মোসাঃ মাবিয়া</t>
  </si>
  <si>
    <t>আবুবাক্কার</t>
  </si>
  <si>
    <t xml:space="preserve"> মোঃ খোকন</t>
  </si>
  <si>
    <t>মোঃ তরিকুল</t>
  </si>
  <si>
    <t>মোহ হালিম</t>
  </si>
  <si>
    <t>ছিদ্দীক</t>
  </si>
  <si>
    <t>মোঃ আরমান</t>
  </si>
  <si>
    <t>মোঃ নজার</t>
  </si>
  <si>
    <t>মোঃ ইসরাইল</t>
  </si>
  <si>
    <t>মোঃ নুরু</t>
  </si>
  <si>
    <t>মোহ নুরবক্ত</t>
  </si>
  <si>
    <t>মোঃ আব্দুর</t>
  </si>
  <si>
    <t>নুরনবী</t>
  </si>
  <si>
    <t>মোঃ রহিম বক্স</t>
  </si>
  <si>
    <t>মোঃ নাজমুল</t>
  </si>
  <si>
    <t>মোঃ সোহেল</t>
  </si>
  <si>
    <t>মোস্তফা</t>
  </si>
  <si>
    <t>মোঃ নাদিগর</t>
  </si>
  <si>
    <t>মোহসিন</t>
  </si>
  <si>
    <t>শাহাজা</t>
  </si>
  <si>
    <t>দোস মহাম্মদ</t>
  </si>
  <si>
    <t>তামসু মন্ডল</t>
  </si>
  <si>
    <t>মোঃ নাসির</t>
  </si>
  <si>
    <t>মোঃ সেতু মোন্না</t>
  </si>
  <si>
    <t>মোঃ নাজিমউদ্দীন</t>
  </si>
  <si>
    <t>মোঃ জামেদ</t>
  </si>
  <si>
    <t>মোহ জালেক</t>
  </si>
  <si>
    <t>মোঃ শহিদুল</t>
  </si>
  <si>
    <t>মোঃ খালেক</t>
  </si>
  <si>
    <t>মোঃ এমদাদুল</t>
  </si>
  <si>
    <t xml:space="preserve"> মোঃ ওয়াজেদ</t>
  </si>
  <si>
    <t>মোহ মতিউর</t>
  </si>
  <si>
    <t>মোঃ ওয়াজেদ</t>
  </si>
  <si>
    <t>মোঃ হাবিবুর</t>
  </si>
  <si>
    <t>মঃ ওয়াজেদ</t>
  </si>
  <si>
    <t>মোঃ মুনতাজ</t>
  </si>
  <si>
    <t>মোঃ নাদের</t>
  </si>
  <si>
    <t>মোঃ জামাল</t>
  </si>
  <si>
    <t>মোঃ জাফর</t>
  </si>
  <si>
    <t>মোঃ তাজিম</t>
  </si>
  <si>
    <t xml:space="preserve">মোঃ জাহাঙ্গীর </t>
  </si>
  <si>
    <t>জোৎস্না</t>
  </si>
  <si>
    <t>মোঃ আমির</t>
  </si>
  <si>
    <t>ঘোলকন্দর</t>
  </si>
  <si>
    <t>মোঃ বাহার</t>
  </si>
  <si>
    <t>মোঃ মতিউর</t>
  </si>
  <si>
    <t>মোঃ ভোলা</t>
  </si>
  <si>
    <t>ঘোলাকান্দর</t>
  </si>
  <si>
    <t>আজিমদ্দিন</t>
  </si>
  <si>
    <t>মোঃ মফিজুদ্দিন</t>
  </si>
  <si>
    <t>রাকিবুল</t>
  </si>
  <si>
    <t>গোলকান্দর</t>
  </si>
  <si>
    <t>মোঃ সফর</t>
  </si>
  <si>
    <t xml:space="preserve">মোহম্মদ আলী </t>
  </si>
  <si>
    <t>মোঃ নিজাম</t>
  </si>
  <si>
    <t>মোঃ মফিজ</t>
  </si>
  <si>
    <t>মোঃ সোমসের</t>
  </si>
  <si>
    <t>খাইরুল</t>
  </si>
  <si>
    <t>মোঃ ইনুস</t>
  </si>
  <si>
    <t>মোঃ জাবেদ</t>
  </si>
  <si>
    <t>মোঃ ইমরাইল</t>
  </si>
  <si>
    <t>রুস্তম</t>
  </si>
  <si>
    <t>মৃত রসহিদ</t>
  </si>
  <si>
    <t xml:space="preserve">রুপভান আলী </t>
  </si>
  <si>
    <t>মোঃ নুরুল</t>
  </si>
  <si>
    <t xml:space="preserve"> </t>
  </si>
  <si>
    <t>হাফিজা বেগম</t>
  </si>
  <si>
    <t>মেয়াজান</t>
  </si>
  <si>
    <t>দুরুল হোদা</t>
  </si>
  <si>
    <t>মৃত মসলেম</t>
  </si>
  <si>
    <t>অমির হামজা</t>
  </si>
  <si>
    <t>আনারুল ইসলাম</t>
  </si>
  <si>
    <t>আঃ রাজ্জাক</t>
  </si>
  <si>
    <t>মৃত ইদরিস</t>
  </si>
  <si>
    <t xml:space="preserve">গোলাম রাব্বানী </t>
  </si>
  <si>
    <t xml:space="preserve">ভোলা মন্ডল </t>
  </si>
  <si>
    <t xml:space="preserve">ফরাতুল্লা মন্ডল </t>
  </si>
  <si>
    <t>হারিজুল ইসলাম</t>
  </si>
  <si>
    <t>রাফিউল ইসলাম</t>
  </si>
  <si>
    <t>রাশিদুল ইসলাম</t>
  </si>
  <si>
    <t>আহ মান্নান</t>
  </si>
  <si>
    <t>সফিকুল ইসলাম</t>
  </si>
  <si>
    <t>আকবর আলী</t>
  </si>
  <si>
    <t>আঃ জাব্বার</t>
  </si>
  <si>
    <t>নাদের আলী</t>
  </si>
  <si>
    <t>রনি হাসান</t>
  </si>
  <si>
    <t xml:space="preserve">আকবর আলী </t>
  </si>
  <si>
    <t>উজির আলী</t>
  </si>
  <si>
    <t>মৃত রবু আলী</t>
  </si>
  <si>
    <t>মোঃ কাওসার</t>
  </si>
  <si>
    <t>মোঃ মহোসেন</t>
  </si>
  <si>
    <t>সাইনুর বেগম</t>
  </si>
  <si>
    <t>মৃত তোউব</t>
  </si>
  <si>
    <t>মহসেন</t>
  </si>
  <si>
    <t>মোঃ সাহাজান</t>
  </si>
  <si>
    <t>মোঃ মহসিন</t>
  </si>
  <si>
    <t>দোস মুহাম্মদ</t>
  </si>
  <si>
    <t>দুলোব</t>
  </si>
  <si>
    <t>মৃত সাবুরউদ্দীন</t>
  </si>
  <si>
    <t>মোঃ আনেসুর</t>
  </si>
  <si>
    <t>দোস মহাম্মোদ</t>
  </si>
  <si>
    <t>মৃত বাহার মন্ডল</t>
  </si>
  <si>
    <t>ইমরান</t>
  </si>
  <si>
    <t>মৃত নচির</t>
  </si>
  <si>
    <t>ওমর</t>
  </si>
  <si>
    <t>মৃত সফর</t>
  </si>
  <si>
    <t>সাগর</t>
  </si>
  <si>
    <t>মনিরুল</t>
  </si>
  <si>
    <t>রুপভান মন্ডল</t>
  </si>
  <si>
    <t>কমরতুল্লা</t>
  </si>
  <si>
    <t>শরিফুল ইসলাম</t>
  </si>
  <si>
    <t xml:space="preserve">বায়েন উদ্দিন </t>
  </si>
  <si>
    <t xml:space="preserve">ওমর আলী </t>
  </si>
  <si>
    <t>বাচ্চু</t>
  </si>
  <si>
    <t>সালমা বিবি</t>
  </si>
  <si>
    <t>ইয়ার আমেদ</t>
  </si>
  <si>
    <t>ফারুক</t>
  </si>
  <si>
    <t>কাওসার</t>
  </si>
  <si>
    <t>মৃত জান মুহাম্মদ</t>
  </si>
  <si>
    <t xml:space="preserve">মুহাম্মদ আলী </t>
  </si>
  <si>
    <t>রহিমা</t>
  </si>
  <si>
    <t>সেলিক</t>
  </si>
  <si>
    <t>সামিউল</t>
  </si>
  <si>
    <t>ইমরাইল</t>
  </si>
  <si>
    <t>আনোয়ার</t>
  </si>
  <si>
    <t>শাম মুহাম্মদ</t>
  </si>
  <si>
    <t>এমাজ</t>
  </si>
  <si>
    <t>মৃত মফিজ</t>
  </si>
  <si>
    <t>ফয়েজ</t>
  </si>
  <si>
    <t>ফাতেমা</t>
  </si>
  <si>
    <t>হান্নান</t>
  </si>
  <si>
    <t>মৃত আঃ গাফার</t>
  </si>
  <si>
    <t>রুসমত</t>
  </si>
  <si>
    <t>রমিদ</t>
  </si>
  <si>
    <t>হারুন রশিদ</t>
  </si>
  <si>
    <t xml:space="preserve">জালাল উদ্দিন </t>
  </si>
  <si>
    <t>মোস্তকিম</t>
  </si>
  <si>
    <t>মৃত ভোলামন্ডল</t>
  </si>
  <si>
    <t>মৃত আঃ কাসেম</t>
  </si>
  <si>
    <t>আঃ সালাম</t>
  </si>
  <si>
    <t>মৃত করিমতুল্লা</t>
  </si>
  <si>
    <t>আঃ মালেক</t>
  </si>
  <si>
    <t>ফারাতুল্লা</t>
  </si>
  <si>
    <t>নাজমুল</t>
  </si>
  <si>
    <t>নিজাম</t>
  </si>
  <si>
    <t>আলিম</t>
  </si>
  <si>
    <t>ফিরোজ</t>
  </si>
  <si>
    <t xml:space="preserve">সোরাব আলী </t>
  </si>
  <si>
    <t>আঃ গাফার</t>
  </si>
  <si>
    <t>সোমসের</t>
  </si>
  <si>
    <t>আঃ আজিজ</t>
  </si>
  <si>
    <t>ইয়ার মুহাম্মদ</t>
  </si>
  <si>
    <t>ইলকা বেগম</t>
  </si>
  <si>
    <t>মৃত খুরশেদ</t>
  </si>
  <si>
    <t>মফিজুল</t>
  </si>
  <si>
    <t>মৃত সামাদ</t>
  </si>
  <si>
    <t>তফিজুল</t>
  </si>
  <si>
    <t>হাফিজুল</t>
  </si>
  <si>
    <t>মৃত জাবেদ</t>
  </si>
  <si>
    <t>লাল মুহাম্মদ</t>
  </si>
  <si>
    <t>জান মুহাম্মদ</t>
  </si>
  <si>
    <t>আবেদ</t>
  </si>
  <si>
    <t>মুকসেদ</t>
  </si>
  <si>
    <t>আঃ কাদের</t>
  </si>
  <si>
    <t>মৃত গিয়াস</t>
  </si>
  <si>
    <t>সামিম হোসেন</t>
  </si>
  <si>
    <t xml:space="preserve">নুর নবী </t>
  </si>
  <si>
    <t>জাম মুহাম্মদ</t>
  </si>
  <si>
    <t>মোয়ামেল</t>
  </si>
  <si>
    <t>রহিমা বেগম</t>
  </si>
  <si>
    <t>মৃত আব্দুল</t>
  </si>
  <si>
    <t xml:space="preserve">সুমন আলী </t>
  </si>
  <si>
    <t>মৃত আদুল</t>
  </si>
  <si>
    <t>ইসরাফিল</t>
  </si>
  <si>
    <t>সবদুল</t>
  </si>
  <si>
    <t>সাফিকুল</t>
  </si>
  <si>
    <t>নুর মোহাম্মদ</t>
  </si>
  <si>
    <t>আঃ খালেক</t>
  </si>
  <si>
    <t xml:space="preserve">জান মোহাম্মদ </t>
  </si>
  <si>
    <t xml:space="preserve">হাসেন আলী </t>
  </si>
  <si>
    <t>ইনুস</t>
  </si>
  <si>
    <t>গিয়াস</t>
  </si>
  <si>
    <t>নাজিবুর</t>
  </si>
  <si>
    <t>ফুল মোহাম্মদ</t>
  </si>
  <si>
    <t>মৃত জয়নাল</t>
  </si>
  <si>
    <t>সরিফুল</t>
  </si>
  <si>
    <t>মৃত মেসের</t>
  </si>
  <si>
    <t>তরিকুল</t>
  </si>
  <si>
    <t>এসির</t>
  </si>
  <si>
    <t>মিজানুর</t>
  </si>
  <si>
    <t>মৃত রাসিউদ্দীন</t>
  </si>
  <si>
    <t>আরমেদ</t>
  </si>
  <si>
    <t>আহিয়া</t>
  </si>
  <si>
    <t>নাহিদ</t>
  </si>
  <si>
    <t>সাবের</t>
  </si>
  <si>
    <t>দুলাল</t>
  </si>
  <si>
    <t>জগেন</t>
  </si>
  <si>
    <t xml:space="preserve">রুহুল </t>
  </si>
  <si>
    <t>শাম মোহাম্মদ</t>
  </si>
  <si>
    <t>সফিকুল</t>
  </si>
  <si>
    <t>তৌয়ব</t>
  </si>
  <si>
    <t>মৃত মজিদ</t>
  </si>
  <si>
    <t>মোঃ পারভেজ</t>
  </si>
  <si>
    <t>মৃত আজগর</t>
  </si>
  <si>
    <t>মোঃ মুনজুর</t>
  </si>
  <si>
    <t>মৃত সমশের</t>
  </si>
  <si>
    <t xml:space="preserve">মোঃ মোক্তার </t>
  </si>
  <si>
    <t>মৃত সমসের</t>
  </si>
  <si>
    <t>মৃত নুর মোহাম্মুদ</t>
  </si>
  <si>
    <t xml:space="preserve"> মৃত নুর মোহাম্মুদ</t>
  </si>
  <si>
    <t>মোঃ আলতাফ</t>
  </si>
  <si>
    <t xml:space="preserve"> মৃত মিছিল</t>
  </si>
  <si>
    <t>মোঃ হাসিবুল</t>
  </si>
  <si>
    <t>মৃতঃ ওহেদ</t>
  </si>
  <si>
    <t>মোঃ বাবুল</t>
  </si>
  <si>
    <t>মৃতঃ জালাল</t>
  </si>
  <si>
    <t>মোঃ জসিম</t>
  </si>
  <si>
    <t>মোঃ কাসেম</t>
  </si>
  <si>
    <t>মোঃ আবুল কাসেম</t>
  </si>
  <si>
    <t>মৃতঃ আক্কাস</t>
  </si>
  <si>
    <t>মোহ সওকত</t>
  </si>
  <si>
    <t>মোঃ একত আলী</t>
  </si>
  <si>
    <t>মোঃ জামিরুল</t>
  </si>
  <si>
    <t>মোঃ আমজেদ</t>
  </si>
  <si>
    <t>মোঃ সাফিউল</t>
  </si>
  <si>
    <t>মোঃআমিরুল</t>
  </si>
  <si>
    <t>মোঃ খাইরুল</t>
  </si>
  <si>
    <t xml:space="preserve"> মোঃ আমজেদ</t>
  </si>
  <si>
    <t>মোঃ ইমরান</t>
  </si>
  <si>
    <t>মোঃ সেতাবুর</t>
  </si>
  <si>
    <t>মোঃ সাইফুর</t>
  </si>
  <si>
    <t>মোঃ সাইফুল</t>
  </si>
  <si>
    <t>মোঃ হামদুর</t>
  </si>
  <si>
    <t>মোহ শাহাজান</t>
  </si>
  <si>
    <t xml:space="preserve">মোঃ ইদ্রিস </t>
  </si>
  <si>
    <t>মৃত আক্কাস</t>
  </si>
  <si>
    <t>মোঃ সামিউল</t>
  </si>
  <si>
    <t>মোঃ ইদ্রিস</t>
  </si>
  <si>
    <t>মোঃ দুলাল</t>
  </si>
  <si>
    <t>মোঃ একতার</t>
  </si>
  <si>
    <t>মোহ রিপন</t>
  </si>
  <si>
    <t>মোহ এস্তার</t>
  </si>
  <si>
    <t>মোঃ শনিবুর</t>
  </si>
  <si>
    <t>মোঃ এস্তার</t>
  </si>
  <si>
    <t>মোঃআতাবুর</t>
  </si>
  <si>
    <t>মোহ তইমুর</t>
  </si>
  <si>
    <t>মৃতঃ আকসাদ</t>
  </si>
  <si>
    <t>মোঃ ওমর</t>
  </si>
  <si>
    <t>মোঃ মিলন</t>
  </si>
  <si>
    <t>মোহ বকুল</t>
  </si>
  <si>
    <t>মোহ মফিজ</t>
  </si>
  <si>
    <t>মৃত জিল্লুর</t>
  </si>
  <si>
    <t>মোঃ হানিফ</t>
  </si>
  <si>
    <t>মোঃ আঃ মন্নান</t>
  </si>
  <si>
    <t>মোঃ সুলেমান</t>
  </si>
  <si>
    <t>মোঃ আমজাদ</t>
  </si>
  <si>
    <t>মৃত ছদের</t>
  </si>
  <si>
    <t>মোঃ মোজাহার</t>
  </si>
  <si>
    <t>মোঃ আজাহার</t>
  </si>
  <si>
    <t>মোসাঃ রাজিয়া</t>
  </si>
  <si>
    <t xml:space="preserve">স্বামীঃ আনারুল </t>
  </si>
  <si>
    <t>মোহ পিয়ারুল</t>
  </si>
  <si>
    <t>মৃতঃ আসকর</t>
  </si>
  <si>
    <t>মোঃ তালেব</t>
  </si>
  <si>
    <t>মোঃ শামসুর</t>
  </si>
  <si>
    <t>মোসাঃ জাবেদা</t>
  </si>
  <si>
    <t xml:space="preserve">স্বামীঃ আহাসান </t>
  </si>
  <si>
    <t>মোহ নজরুল</t>
  </si>
  <si>
    <t>মৃতঃআসকর</t>
  </si>
  <si>
    <t>মোঃ মুসলিম</t>
  </si>
  <si>
    <t>মোঃ সাগর</t>
  </si>
  <si>
    <t>মোহ শরিফ</t>
  </si>
  <si>
    <t>মৃত আজিজ</t>
  </si>
  <si>
    <t>মোঃ সেরাজুল</t>
  </si>
  <si>
    <t>মোঃ নজির</t>
  </si>
  <si>
    <t>মোহ রেজাউল</t>
  </si>
  <si>
    <t>মোঃ আজিম</t>
  </si>
  <si>
    <t>মোঃসামাদ</t>
  </si>
  <si>
    <t>মোঃ হারুন রশিদ</t>
  </si>
  <si>
    <t>মোঃহামিদ</t>
  </si>
  <si>
    <t>মৃতঃ ময়েন</t>
  </si>
  <si>
    <t>মোঃ নাজিম</t>
  </si>
  <si>
    <t>মোসাঃ হামিসা</t>
  </si>
  <si>
    <t>মোঃ হজরত</t>
  </si>
  <si>
    <t>মোঃইজারত</t>
  </si>
  <si>
    <t>মৃতঃ হাসিম</t>
  </si>
  <si>
    <t>মোঃ লিটন</t>
  </si>
  <si>
    <t>মোঃ লুকমান</t>
  </si>
  <si>
    <t>মৃতঃ রহিম</t>
  </si>
  <si>
    <t>মোঃরহমান</t>
  </si>
  <si>
    <t>মোঃ জব্বার</t>
  </si>
  <si>
    <t>মোহ আরমান</t>
  </si>
  <si>
    <t>মোহ গোলাম</t>
  </si>
  <si>
    <t>মোহ শামসুর</t>
  </si>
  <si>
    <t>মৃতঃহোসেন</t>
  </si>
  <si>
    <t>সাদেকুল</t>
  </si>
  <si>
    <t>মোঃ টুটুল</t>
  </si>
  <si>
    <t>মোঃ সাদেকুল</t>
  </si>
  <si>
    <t>মোঃমইফুল</t>
  </si>
  <si>
    <t>মোঃশামসু</t>
  </si>
  <si>
    <t>মোঃমনিরুল</t>
  </si>
  <si>
    <t xml:space="preserve">মোঃ শামসুদ্দিন </t>
  </si>
  <si>
    <t>মোঃ খোদাবক্স</t>
  </si>
  <si>
    <t>মোহ আবেদ</t>
  </si>
  <si>
    <t>মোঃ রাজিব</t>
  </si>
  <si>
    <t>মোঃমফিজ</t>
  </si>
  <si>
    <t>মোঃ রাজ্জাক</t>
  </si>
  <si>
    <t xml:space="preserve">মোঃ আলাউদ্দীন </t>
  </si>
  <si>
    <t xml:space="preserve">মৃতঃ শামসুদ্দীন </t>
  </si>
  <si>
    <t xml:space="preserve">মৃতঃ ইব্রাহিম </t>
  </si>
  <si>
    <t>মোঃ শমসের</t>
  </si>
  <si>
    <t>মোঃ আফজাল</t>
  </si>
  <si>
    <t>মৃতঃওহেদ</t>
  </si>
  <si>
    <t>মোঃ হাফিজুল</t>
  </si>
  <si>
    <t>মোঃ উজ্জল</t>
  </si>
  <si>
    <t>মৃতঃমজিবুর</t>
  </si>
  <si>
    <t>মোঃ জাফর ইকবল</t>
  </si>
  <si>
    <t>মোসাঃ মিনারা</t>
  </si>
  <si>
    <t>মৃত মজিবুর</t>
  </si>
  <si>
    <t>মোঃ আব্দুল সত্তার</t>
  </si>
  <si>
    <t>মোঃ হুমায়ন</t>
  </si>
  <si>
    <t>মৃত পানু মোল্লা</t>
  </si>
  <si>
    <t>মোঃ সুলতান</t>
  </si>
  <si>
    <t>মোঃ হামজা</t>
  </si>
  <si>
    <t>মোহ জহির</t>
  </si>
  <si>
    <t>মোঃ মালা</t>
  </si>
  <si>
    <t>মোঃ মুসলেম</t>
  </si>
  <si>
    <t>মোঃ শারুয়ার</t>
  </si>
  <si>
    <t>হালিম</t>
  </si>
  <si>
    <t>মোঃ সাজ্জাদ</t>
  </si>
  <si>
    <t>মোঃ সার্জ্জাদ</t>
  </si>
  <si>
    <t>মৃতঃ আহাদ</t>
  </si>
  <si>
    <t>মোঃ মোস্তফা</t>
  </si>
  <si>
    <t>মোঃ আহসান</t>
  </si>
  <si>
    <t>মৃতঃহযরত</t>
  </si>
  <si>
    <t>মোঃমোজাম্মেল</t>
  </si>
  <si>
    <t>মৃতঃআনেসুর</t>
  </si>
  <si>
    <t>মোঃতাজিবুর</t>
  </si>
  <si>
    <t>মৃতঃইব্রাহিম</t>
  </si>
  <si>
    <t>মোঃফারুক</t>
  </si>
  <si>
    <t>মৃতঃ মজিদ</t>
  </si>
  <si>
    <t>মোঃ শাহাজান</t>
  </si>
  <si>
    <t>মৃতঃওমেদ</t>
  </si>
  <si>
    <t>মোঃ মহাম্মদ</t>
  </si>
  <si>
    <t>মৃতঃ মাসার</t>
  </si>
  <si>
    <t>মোঃ আমিন</t>
  </si>
  <si>
    <t>মোঃ রহমান</t>
  </si>
  <si>
    <t>মোঃ কামাল</t>
  </si>
  <si>
    <t>মোঃমজিবুর</t>
  </si>
  <si>
    <t>মোঃজাফর</t>
  </si>
  <si>
    <t>মোঃ রিপন</t>
  </si>
  <si>
    <t>মোঃআজিজুল</t>
  </si>
  <si>
    <t>মোঃ তোফাজ্জুল</t>
  </si>
  <si>
    <t>মোঃমুনসুর</t>
  </si>
  <si>
    <t>মোঃ মফিজুল</t>
  </si>
  <si>
    <t>মৃতঃআব্দুল হক</t>
  </si>
  <si>
    <t>মোহ তরিকুল</t>
  </si>
  <si>
    <t>মৃতঃ আব্দুল হক</t>
  </si>
  <si>
    <t>মোহ মতিন</t>
  </si>
  <si>
    <t>মোহ সলেমান</t>
  </si>
  <si>
    <t>মোঃ বাবু ইসলাম</t>
  </si>
  <si>
    <t>মোহ মুনজুর</t>
  </si>
  <si>
    <t>মৃতঃ আয়নাল</t>
  </si>
  <si>
    <t>মৃতঃ সাত্তার</t>
  </si>
  <si>
    <t>মোসাঃ শরিফা</t>
  </si>
  <si>
    <t xml:space="preserve">মোঃ উমেদ আলী </t>
  </si>
  <si>
    <t>মৃতঃ রমজান</t>
  </si>
  <si>
    <t>মোঃ সাফিউল ইসলাম</t>
  </si>
  <si>
    <t>মোহ মোজাম্মেল হক</t>
  </si>
  <si>
    <t>মোঃলুৎফর রহমান</t>
  </si>
  <si>
    <t xml:space="preserve">মোঃ মুনজুর আলী </t>
  </si>
  <si>
    <t>মৃতঃ মফিজ</t>
  </si>
  <si>
    <t xml:space="preserve">মোঃ গিয়াস আলী </t>
  </si>
  <si>
    <t>মোসাঃ মাবিয়া বেগম</t>
  </si>
  <si>
    <t>মৃতঃ নায়েব</t>
  </si>
  <si>
    <t>মোঃ সাইফুদ্দীন</t>
  </si>
  <si>
    <t>আঃ সামাদ</t>
  </si>
  <si>
    <t>মোসাঃ আমেনা খাতুন</t>
  </si>
  <si>
    <t>মোঃ মোমিনুল</t>
  </si>
  <si>
    <t xml:space="preserve">মোঃ জসিম আলী </t>
  </si>
  <si>
    <t>মোঃ করিম</t>
  </si>
  <si>
    <t xml:space="preserve">মোঃ অসিম আলী </t>
  </si>
  <si>
    <t>মোঃ আঃ করিম</t>
  </si>
  <si>
    <t>মৃত লবির</t>
  </si>
  <si>
    <t xml:space="preserve">মোঃ আলমগীর </t>
  </si>
  <si>
    <t xml:space="preserve">মৃতঃ পানজাব আলী </t>
  </si>
  <si>
    <t>মোসাঃ রুমালী বেগম</t>
  </si>
  <si>
    <t>মৃতঃ আঃ করিম</t>
  </si>
  <si>
    <t>মোহ আজামিল হক</t>
  </si>
  <si>
    <t>মোঃ তজিবুর</t>
  </si>
  <si>
    <t>মোহ আঃ জলিল</t>
  </si>
  <si>
    <t xml:space="preserve"> মৃতঃ নায়েব</t>
  </si>
  <si>
    <t>মোহ সাদেকুল ইসলাম</t>
  </si>
  <si>
    <t>মোঃ জলিল</t>
  </si>
  <si>
    <t xml:space="preserve">মোঃ হোসাইন আলী </t>
  </si>
  <si>
    <t>মোঃ আঃলতিব</t>
  </si>
  <si>
    <t>মৃতঃ আঃ হাকিম</t>
  </si>
  <si>
    <t>মোহ মামুন</t>
  </si>
  <si>
    <t>আঃ জলিল</t>
  </si>
  <si>
    <t>মোঃ সহিদুল ইসলাম</t>
  </si>
  <si>
    <t>মোঃআঃসামাদ</t>
  </si>
  <si>
    <t>মৃত জিকার মন্ডল</t>
  </si>
  <si>
    <t>মোঃ রাশিদুল ইসলাম</t>
  </si>
  <si>
    <t>মোসাঃ হারেসা বেগম</t>
  </si>
  <si>
    <t xml:space="preserve">মোঃ হারুন আলী </t>
  </si>
  <si>
    <t>মৃতঃ হামেদ</t>
  </si>
  <si>
    <t>মৃতঃ আফসার</t>
  </si>
  <si>
    <t>মেঃ তাহের</t>
  </si>
  <si>
    <t xml:space="preserve">মোঃ তাহের আলী </t>
  </si>
  <si>
    <t>মৃত ইয়ার মন্ডল</t>
  </si>
  <si>
    <t xml:space="preserve">মোহ সোহরাব আলী </t>
  </si>
  <si>
    <t xml:space="preserve">মৃত শাহির আলী </t>
  </si>
  <si>
    <t>জসিম উদ্দীন</t>
  </si>
  <si>
    <t xml:space="preserve">লাল মোহাম্মদ </t>
  </si>
  <si>
    <t>তামেজ উদ্দীন</t>
  </si>
  <si>
    <t xml:space="preserve">হযরত আলী </t>
  </si>
  <si>
    <t>সাততার</t>
  </si>
  <si>
    <t>আব্দুস সাততার</t>
  </si>
  <si>
    <t>কারিমুন বেগম</t>
  </si>
  <si>
    <t>আতাবুর</t>
  </si>
  <si>
    <t>মোঃ আকরাম</t>
  </si>
  <si>
    <t>মাহাবুর রশিদ</t>
  </si>
  <si>
    <t>গুফুর</t>
  </si>
  <si>
    <t>সেতেরা বেগম</t>
  </si>
  <si>
    <t>জারজিস</t>
  </si>
  <si>
    <t xml:space="preserve"> সাবের আলী</t>
  </si>
  <si>
    <t>মসিদুল হক</t>
  </si>
  <si>
    <t>রাসেল আলী</t>
  </si>
  <si>
    <t>মসিদুল ইসলাম</t>
  </si>
  <si>
    <t xml:space="preserve">ফজর আলী </t>
  </si>
  <si>
    <t xml:space="preserve">সাবের আলী </t>
  </si>
  <si>
    <t>সাদিকুল ইসলাম</t>
  </si>
  <si>
    <t>মোঃ বাক্কার</t>
  </si>
  <si>
    <t>হাফিজুল ইসলাম</t>
  </si>
  <si>
    <t>এনতাজ</t>
  </si>
  <si>
    <t xml:space="preserve">এনতাজ আলী </t>
  </si>
  <si>
    <t>মৃত ওয়াজেদ</t>
  </si>
  <si>
    <t>মাহাবুর ইসলাম</t>
  </si>
  <si>
    <t xml:space="preserve"> মৃতঃ জালাল</t>
  </si>
  <si>
    <t xml:space="preserve">রজব আলী </t>
  </si>
  <si>
    <t xml:space="preserve">মোঃ জাফর আলী </t>
  </si>
  <si>
    <t>আব্দুর রহিম</t>
  </si>
  <si>
    <t xml:space="preserve">জাফর আলী </t>
  </si>
  <si>
    <t>মৃতঃ মুনতাজ</t>
  </si>
  <si>
    <t>ফাজলু</t>
  </si>
  <si>
    <t>মুনিরুল ইসলাম</t>
  </si>
  <si>
    <t>মৃত মতিউর</t>
  </si>
  <si>
    <t>মৃতঃ তয়েব</t>
  </si>
  <si>
    <t>মোঃ বাবলু</t>
  </si>
  <si>
    <t>মৃত আবু বাক্কার</t>
  </si>
  <si>
    <t>মনোয়ারা</t>
  </si>
  <si>
    <t>মোঃ আরসাদ</t>
  </si>
  <si>
    <t>মৃতঃ ফয়জয়উদ্দীন</t>
  </si>
  <si>
    <t>অনিল টুডু</t>
  </si>
  <si>
    <t>সামিয়েল</t>
  </si>
  <si>
    <t>জয়েন কিস্কু</t>
  </si>
  <si>
    <t>মটরি কিস্কু</t>
  </si>
  <si>
    <t>গাইনা টুডু</t>
  </si>
  <si>
    <t>মৃতঃ জলপয়</t>
  </si>
  <si>
    <t>মৃত চেরকা মুর্মু</t>
  </si>
  <si>
    <t>মতিল্লা মুর্মু</t>
  </si>
  <si>
    <t>চোরকাই মুর্মু</t>
  </si>
  <si>
    <t>বিশু টুডু</t>
  </si>
  <si>
    <t>মৃত অমিন টুডু</t>
  </si>
  <si>
    <t>কার্তিক মুর্মু</t>
  </si>
  <si>
    <t>মৃতঃকিস্ট টুডু</t>
  </si>
  <si>
    <t>রামেস সরেন</t>
  </si>
  <si>
    <t>মৃতঃ বাজেস</t>
  </si>
  <si>
    <t>সুরেস হাসদা</t>
  </si>
  <si>
    <t>মৃতঃ অমিন হাসদা</t>
  </si>
  <si>
    <t>সেপান সরেন</t>
  </si>
  <si>
    <t>মৃতঃ লুবেন সরেন</t>
  </si>
  <si>
    <t xml:space="preserve"> আব্দুল করিম</t>
  </si>
  <si>
    <t>শফিক ইসলাম</t>
  </si>
  <si>
    <t>মোঃ ইদুল আলী</t>
  </si>
  <si>
    <t>সৌয়দ</t>
  </si>
  <si>
    <t>রফিকুল ইসলাম</t>
  </si>
  <si>
    <t>মোঃ ফিরোজ</t>
  </si>
  <si>
    <t>ইবরাহিম</t>
  </si>
  <si>
    <t>মৃত ইসলাম</t>
  </si>
  <si>
    <t>মৃতঃইসলাম</t>
  </si>
  <si>
    <t>আব্দুস সামাদ</t>
  </si>
  <si>
    <t>এবরাহিম</t>
  </si>
  <si>
    <t>সাজজাদ আলী</t>
  </si>
  <si>
    <t>মৃতঃ গোবরা</t>
  </si>
  <si>
    <t>আব্দুর রাহামান</t>
  </si>
  <si>
    <t>কাসেম</t>
  </si>
  <si>
    <t>আজিজুল হক</t>
  </si>
  <si>
    <t>মোঃ সেকেন্দার</t>
  </si>
  <si>
    <t>মোহ সাইদুর</t>
  </si>
  <si>
    <t>মোঃ জেনারুল</t>
  </si>
  <si>
    <t>আনসুর</t>
  </si>
  <si>
    <t xml:space="preserve">বেলাল উদ্দীন </t>
  </si>
  <si>
    <t>মোঃ আনসুর</t>
  </si>
  <si>
    <t>জুলেখা বেগম</t>
  </si>
  <si>
    <t xml:space="preserve">আমীর আলী </t>
  </si>
  <si>
    <t>মুলেকা বেগম</t>
  </si>
  <si>
    <t xml:space="preserve">মোঃ হাফিজুল </t>
  </si>
  <si>
    <t>মোঃ জাব্বার ইসলাম</t>
  </si>
  <si>
    <t>মোঃ জাব্বার</t>
  </si>
  <si>
    <t>মৃত কসিম উদ্দীন</t>
  </si>
  <si>
    <t>মোঃ ইবরাহিম</t>
  </si>
  <si>
    <t>মৃতঃ শুকচান</t>
  </si>
  <si>
    <t>মৃতঃ সোলাইমান</t>
  </si>
  <si>
    <t>জাবেদা</t>
  </si>
  <si>
    <t>মৃতঃ নওশের</t>
  </si>
  <si>
    <t xml:space="preserve">মোঃ জাহাঙ্গীর আলম </t>
  </si>
  <si>
    <t>মুনতাসুর রহমান</t>
  </si>
  <si>
    <t>আব্দুস হামেদ</t>
  </si>
  <si>
    <t>মৃতঃ মতিউর</t>
  </si>
  <si>
    <t>মৃতঃ লায়েব</t>
  </si>
  <si>
    <t>আশরাতুন</t>
  </si>
  <si>
    <t>লায়েব উদ্দীন</t>
  </si>
  <si>
    <t>হামেদ</t>
  </si>
  <si>
    <t>মৃতঃ জানকোশ</t>
  </si>
  <si>
    <t>মতাহার</t>
  </si>
  <si>
    <t>মফিজুর রহমান</t>
  </si>
  <si>
    <t>মাহাবুর রহমান</t>
  </si>
  <si>
    <t>মৃতঃমতিউর</t>
  </si>
  <si>
    <t>জামাল উদ্দীন</t>
  </si>
  <si>
    <t>আব্দুর রুও</t>
  </si>
  <si>
    <t>মৃতঃ ইসলাম</t>
  </si>
  <si>
    <t>মিনাহাজুল</t>
  </si>
  <si>
    <t>মিনহাজুল</t>
  </si>
  <si>
    <t>মৃত বাক্কার</t>
  </si>
  <si>
    <t>সুজন আলী</t>
  </si>
  <si>
    <t>মিনাজুল</t>
  </si>
  <si>
    <t>সাকিনা</t>
  </si>
  <si>
    <t>নুর ইসলাম</t>
  </si>
  <si>
    <t>নাসির হোসেন</t>
  </si>
  <si>
    <t>তোফাজুল</t>
  </si>
  <si>
    <t>তসিকুল</t>
  </si>
  <si>
    <t>তোফাজ্জুল</t>
  </si>
  <si>
    <t>মৃতঃআবু বাক্কার</t>
  </si>
  <si>
    <t>মৃত অদির</t>
  </si>
  <si>
    <t>সুফিয়া বেগম</t>
  </si>
  <si>
    <t>মৃত মুসহাক</t>
  </si>
  <si>
    <t>মাসুদ রানা</t>
  </si>
  <si>
    <t>মৃতঃ সাজ্জাদ</t>
  </si>
  <si>
    <t>মৃতঃ ইউনুস</t>
  </si>
  <si>
    <t>আব্দুর কালাম</t>
  </si>
  <si>
    <t>সুলতানা</t>
  </si>
  <si>
    <t>জালাল উদ্দীন</t>
  </si>
  <si>
    <t>মৃতঃ মুনসুর</t>
  </si>
  <si>
    <t>নাইমুল হক</t>
  </si>
  <si>
    <t>মৃতঃশামশুউদ্দীন</t>
  </si>
  <si>
    <t>উমর ফারুক</t>
  </si>
  <si>
    <t xml:space="preserve">মাসুদ আলী </t>
  </si>
  <si>
    <t>কালাম</t>
  </si>
  <si>
    <t>মৃতঃ মুশহাক</t>
  </si>
  <si>
    <t>রাব্বানী</t>
  </si>
  <si>
    <t>হুনাফা</t>
  </si>
  <si>
    <t>মৃতঃ জানকেশ</t>
  </si>
  <si>
    <t>রওশনয়ারা</t>
  </si>
  <si>
    <t>বিলাতী</t>
  </si>
  <si>
    <t>মৃতঃআলম</t>
  </si>
  <si>
    <t>জাব্বার</t>
  </si>
  <si>
    <t>মৃতঃ শামশুদ্দীন</t>
  </si>
  <si>
    <t>মৃতঃ সেকেন্দার</t>
  </si>
  <si>
    <t>মৃতঃ সদের</t>
  </si>
  <si>
    <t>আব্দুল সালাম</t>
  </si>
  <si>
    <t>ইউসোফ</t>
  </si>
  <si>
    <t xml:space="preserve">উমেদ আলী </t>
  </si>
  <si>
    <t>আব্দুর রোপ</t>
  </si>
  <si>
    <t>শাহলাল</t>
  </si>
  <si>
    <t>মফিজ উদ্দীন</t>
  </si>
  <si>
    <t>কাজল</t>
  </si>
  <si>
    <t>সহিদুল</t>
  </si>
  <si>
    <t>মোফাজ্জুল হক</t>
  </si>
  <si>
    <t>মৃতঃ জাতু মুন্ডল</t>
  </si>
  <si>
    <t>সামাদ</t>
  </si>
  <si>
    <t>শমশের</t>
  </si>
  <si>
    <t>মৃতঃ সিফাতুল্লাহ</t>
  </si>
  <si>
    <t>শফিকুল হক</t>
  </si>
  <si>
    <t>মৃতঃ আমজাদ</t>
  </si>
  <si>
    <t xml:space="preserve">জহুরুল </t>
  </si>
  <si>
    <t>মৃতঃ আসরাফ</t>
  </si>
  <si>
    <t xml:space="preserve">শাহাবুদ্দীন </t>
  </si>
  <si>
    <t xml:space="preserve"> হাসেন আলী </t>
  </si>
  <si>
    <t>লতিফ</t>
  </si>
  <si>
    <t>সজেমা</t>
  </si>
  <si>
    <t>সকোতারা</t>
  </si>
  <si>
    <t>মৃতঃ আবু বাক্কার</t>
  </si>
  <si>
    <t>সালাম</t>
  </si>
  <si>
    <t>এলাম</t>
  </si>
  <si>
    <t xml:space="preserve"> হামেদ</t>
  </si>
  <si>
    <t>রাহাজ</t>
  </si>
  <si>
    <t>মৃতঃ তোপাজ্জল</t>
  </si>
  <si>
    <t>মৃতঃতোয়েব</t>
  </si>
  <si>
    <t>মাওলা বক্স</t>
  </si>
  <si>
    <t>তোজাম</t>
  </si>
  <si>
    <t>আসরাফুল</t>
  </si>
  <si>
    <t>মৃতঃ মোজামিল</t>
  </si>
  <si>
    <t>মৃতঃ মুয়োদ</t>
  </si>
  <si>
    <t xml:space="preserve">হুমায়ুন কবির </t>
  </si>
  <si>
    <t>নাসিরুল</t>
  </si>
  <si>
    <t>মৃত রবু</t>
  </si>
  <si>
    <t>সাইদুল</t>
  </si>
  <si>
    <t>মৃতঃ তোফাজুল</t>
  </si>
  <si>
    <t>কেরামত</t>
  </si>
  <si>
    <t>মৃতঃ সফর</t>
  </si>
  <si>
    <t>জেসু হেমরস</t>
  </si>
  <si>
    <t>মৃতঃ কুরকিয়া</t>
  </si>
  <si>
    <t>সফল মুর্মু</t>
  </si>
  <si>
    <t>মৃঃ সোম মুর্মু</t>
  </si>
  <si>
    <t>বিশ্বনাথ</t>
  </si>
  <si>
    <t>মৃঃ লক্ষিরায়</t>
  </si>
  <si>
    <t>লালু হামজা</t>
  </si>
  <si>
    <t>মৃঃ পুতিয়া হামজা</t>
  </si>
  <si>
    <t>মৃঃ পুতিয়া</t>
  </si>
  <si>
    <t>শ্রী রুবেল</t>
  </si>
  <si>
    <t>রুপাই হামডা</t>
  </si>
  <si>
    <t>মৃঃ পাতেয়া</t>
  </si>
  <si>
    <t>সুনিল</t>
  </si>
  <si>
    <t>বাবু লাল মর্মু</t>
  </si>
  <si>
    <t>সুশিল</t>
  </si>
  <si>
    <t>শ্রী লাল সরেন</t>
  </si>
  <si>
    <t>মাইকেল</t>
  </si>
  <si>
    <t>লক্ষন</t>
  </si>
  <si>
    <t>মৃতঃ মুশু হামডা</t>
  </si>
  <si>
    <t>অনিল</t>
  </si>
  <si>
    <t>মৃঃ সোম মর্মু</t>
  </si>
  <si>
    <t>আব্বাসউদ্দীন</t>
  </si>
  <si>
    <t>নাছন হামডা</t>
  </si>
  <si>
    <t>মৃহ বাগি হেমরস</t>
  </si>
  <si>
    <t>স্টেফান</t>
  </si>
  <si>
    <t>পকট মর্মু</t>
  </si>
  <si>
    <t>ফিফটিন</t>
  </si>
  <si>
    <t xml:space="preserve">আরসাদ আলী </t>
  </si>
  <si>
    <t>পকট মুর্মু</t>
  </si>
  <si>
    <t>মৃঃ লাকলদাশ</t>
  </si>
  <si>
    <t>রুলাল সরেন</t>
  </si>
  <si>
    <t>মৃঃ ছাতু সরেন</t>
  </si>
  <si>
    <t>সোম</t>
  </si>
  <si>
    <t>মৃঃদুযোন</t>
  </si>
  <si>
    <t>মৃঃ সুফোল</t>
  </si>
  <si>
    <t>রমেস</t>
  </si>
  <si>
    <t>বিজয়</t>
  </si>
  <si>
    <t>মৃঃরসিক</t>
  </si>
  <si>
    <t>জীবন</t>
  </si>
  <si>
    <t>মৃঃ রোমজিত</t>
  </si>
  <si>
    <t>সহেল</t>
  </si>
  <si>
    <t>শ্রী.বিশ্বনাথ</t>
  </si>
  <si>
    <t xml:space="preserve">কৃষ্ণ হেমরস </t>
  </si>
  <si>
    <t>মৃঃ হামরোস</t>
  </si>
  <si>
    <t xml:space="preserve">নারায়ণ </t>
  </si>
  <si>
    <t>মৃ.রসিক হেমরস</t>
  </si>
  <si>
    <t>সরকার টুডু</t>
  </si>
  <si>
    <t>শ্রী. চুন্ড</t>
  </si>
  <si>
    <t>শিবলাল</t>
  </si>
  <si>
    <t>মৃ.যাকুর</t>
  </si>
  <si>
    <t>খুশু মান্ডি</t>
  </si>
  <si>
    <t>পরেশ</t>
  </si>
  <si>
    <t>সেমন মান্ডি</t>
  </si>
  <si>
    <t>ডিলিপ</t>
  </si>
  <si>
    <t>মৃঃ সেমন মান্ডি</t>
  </si>
  <si>
    <t>সেফালি</t>
  </si>
  <si>
    <t>মৃ.শিমল</t>
  </si>
  <si>
    <t>লুবিন</t>
  </si>
  <si>
    <t>মৃ. মশু হামজা</t>
  </si>
  <si>
    <t>ভগন</t>
  </si>
  <si>
    <t>বাসকি</t>
  </si>
  <si>
    <t>জেতান</t>
  </si>
  <si>
    <t>মৃ. মাতু</t>
  </si>
  <si>
    <t>বুদন</t>
  </si>
  <si>
    <t>মৃ.রবি</t>
  </si>
  <si>
    <t>কবির</t>
  </si>
  <si>
    <t xml:space="preserve">মিছু আলী </t>
  </si>
  <si>
    <t>রবিুল</t>
  </si>
  <si>
    <t>নুর আমিন</t>
  </si>
  <si>
    <t>মতিলাল</t>
  </si>
  <si>
    <t>ভিখু</t>
  </si>
  <si>
    <t>আয়েস</t>
  </si>
  <si>
    <t>তাজমুল</t>
  </si>
  <si>
    <t xml:space="preserve">জালাল উদ্দীন </t>
  </si>
  <si>
    <t>রাসেল</t>
  </si>
  <si>
    <t>মৃ.মোজাহার</t>
  </si>
  <si>
    <t xml:space="preserve">জোহর আলী </t>
  </si>
  <si>
    <t>মৃঃ ইউনুস</t>
  </si>
  <si>
    <t>আবুল গনি</t>
  </si>
  <si>
    <t>দিনেল মুর্মু</t>
  </si>
  <si>
    <t>পন্চত মুর্মু</t>
  </si>
  <si>
    <t>নরেশ মুর্মু</t>
  </si>
  <si>
    <t>ভিগেন বাসকি</t>
  </si>
  <si>
    <t>কালাম আজাদ</t>
  </si>
  <si>
    <t>মৃ.পাতানো</t>
  </si>
  <si>
    <t>বাবলু আহমেদ</t>
  </si>
  <si>
    <t>মৃতঃ আতাউর রহমান</t>
  </si>
  <si>
    <t>বেরাফুল</t>
  </si>
  <si>
    <t>মৃতঃ আইয়েশ</t>
  </si>
  <si>
    <t>মৃহ আতাউর রহমান</t>
  </si>
  <si>
    <t>রবিউল হক</t>
  </si>
  <si>
    <t>আজিজুল ইসলাম</t>
  </si>
  <si>
    <t>মহাসিন</t>
  </si>
  <si>
    <t>হাসিনা</t>
  </si>
  <si>
    <t>আরসাদ</t>
  </si>
  <si>
    <t xml:space="preserve">মৃ.উমর আলী </t>
  </si>
  <si>
    <t>মৃ.সাত্তার</t>
  </si>
  <si>
    <t>রাজ্জাক আলী</t>
  </si>
  <si>
    <t>সুফিয়ান</t>
  </si>
  <si>
    <t>জেদিসাকা</t>
  </si>
  <si>
    <t>মুনিরুল</t>
  </si>
  <si>
    <t>আফসার</t>
  </si>
  <si>
    <t>আবু তাহের</t>
  </si>
  <si>
    <t>তান্তী</t>
  </si>
  <si>
    <t>এজাবুল</t>
  </si>
  <si>
    <t>অকালু</t>
  </si>
  <si>
    <t>জেদ্দি শেখ</t>
  </si>
  <si>
    <t>মতিন</t>
  </si>
  <si>
    <t>মৃ.মতিউর</t>
  </si>
  <si>
    <t>তারেক</t>
  </si>
  <si>
    <t>বেলাল উদ্দীন</t>
  </si>
  <si>
    <t>নুরুল আলম</t>
  </si>
  <si>
    <t>মৃ.আবদুল্লাহ</t>
  </si>
  <si>
    <t>জুয়েল আলী</t>
  </si>
  <si>
    <t>ম.আতাউর</t>
  </si>
  <si>
    <t>আব্দুল হক</t>
  </si>
  <si>
    <t>মৃ.ইসলাম</t>
  </si>
  <si>
    <t>রফিনা</t>
  </si>
  <si>
    <t>মৃ.উমর</t>
  </si>
  <si>
    <t>মোঃগোলাম নবী</t>
  </si>
  <si>
    <t>মৃ.আবুল হোসেন</t>
  </si>
  <si>
    <t>মোঃ রাজ্জাক হোসেন</t>
  </si>
  <si>
    <t>মৃ.আকসাদ</t>
  </si>
  <si>
    <t xml:space="preserve">মোঃ জহুরুল </t>
  </si>
  <si>
    <t>মোঃ কছিম উদ্দীন</t>
  </si>
  <si>
    <t>মোসাঃআম্বিয়া</t>
  </si>
  <si>
    <t>মৃ.নায়েব</t>
  </si>
  <si>
    <t xml:space="preserve">মোঃ সাহিম আলী </t>
  </si>
  <si>
    <t>মোঃ আব্দুল্লাহ</t>
  </si>
  <si>
    <t>মোসাঃ তাহেরা বেগম</t>
  </si>
  <si>
    <t>সমসুদ্দীন</t>
  </si>
  <si>
    <t>মৃতঃআকসাদ</t>
  </si>
  <si>
    <t>মোঃ বকুল</t>
  </si>
  <si>
    <t>মোঃ সৈয়দ</t>
  </si>
  <si>
    <t>দিদার বক্স</t>
  </si>
  <si>
    <t>সুলতান হেমরম</t>
  </si>
  <si>
    <t>শ্রী শিব হেমরম</t>
  </si>
  <si>
    <t>শ্রী ভিম হেমরম</t>
  </si>
  <si>
    <t>শ্রী গিরিশ হেমরম</t>
  </si>
  <si>
    <t xml:space="preserve">শ্রী পঞ্চম মারডি </t>
  </si>
  <si>
    <t>শ্রী মারান মারডি</t>
  </si>
  <si>
    <t>শ্রী লগেন বাসরা</t>
  </si>
  <si>
    <t>মৃঃ নারায়ন</t>
  </si>
  <si>
    <t>শ্রী লুকিন হেমরম</t>
  </si>
  <si>
    <t>শ্রী জামিন টুডু</t>
  </si>
  <si>
    <t>মৃত. পাকু মুর্মু</t>
  </si>
  <si>
    <t>শ্রী ফাইন মারডি</t>
  </si>
  <si>
    <t>সাহেব মারডি</t>
  </si>
  <si>
    <t>শ্রী সেকেন্ড মারডি</t>
  </si>
  <si>
    <t>ফাইন মারডি</t>
  </si>
  <si>
    <t>শ্রী সকুল টুডু</t>
  </si>
  <si>
    <t>মৃত.বেন রেন</t>
  </si>
  <si>
    <t>শ্রী রানি কিম্কু</t>
  </si>
  <si>
    <t>গরিন্দ</t>
  </si>
  <si>
    <t>শ্রী সুনিল মুর্ম</t>
  </si>
  <si>
    <t>শ্রী দুখু মু্র্ম</t>
  </si>
  <si>
    <t>শ্রী দুখু মুর্মু</t>
  </si>
  <si>
    <t>শ্রী হুদকু মুর্ম</t>
  </si>
  <si>
    <t>শ্রী বিশু টুডু</t>
  </si>
  <si>
    <t>শ্রী রাগদা টুডু</t>
  </si>
  <si>
    <t>শ্রী সুনিল হেমরম</t>
  </si>
  <si>
    <t>শ্রী ইশ্বর হেমরম</t>
  </si>
  <si>
    <t>শ্রী মার্কুশ</t>
  </si>
  <si>
    <t>মৃত মৃলাল</t>
  </si>
  <si>
    <t>শ্রী মুকুল টুডু</t>
  </si>
  <si>
    <t>শ্রী লুদকি সরেন</t>
  </si>
  <si>
    <t>বাবলু টুডু</t>
  </si>
  <si>
    <t>শ্রী ললিত</t>
  </si>
  <si>
    <t>মাজেদা</t>
  </si>
  <si>
    <t>শ্রী রশিদ মুর্ম</t>
  </si>
  <si>
    <t>মৃত সাহেব মুর্ম</t>
  </si>
  <si>
    <t>শ্রী বলরাম হেমরম</t>
  </si>
  <si>
    <t>মৃত কারাম হেমরম</t>
  </si>
  <si>
    <t xml:space="preserve">মোঃ আতাউর রহমান </t>
  </si>
  <si>
    <t xml:space="preserve">মৃতঃ সাজ্জাদ আলী </t>
  </si>
  <si>
    <t>মোসাঃআমেনা বেগম</t>
  </si>
  <si>
    <t xml:space="preserve">মৃতঃ সাবের আলী </t>
  </si>
  <si>
    <t>মোসাঃ খাইরুন নেসা</t>
  </si>
  <si>
    <t>মৃতঃ আঃ কাসেম</t>
  </si>
  <si>
    <t>মোঃ জিল্লুর রহমান</t>
  </si>
  <si>
    <t>মৃতঃইউনুস</t>
  </si>
  <si>
    <t>মোঃ জিয়ারুল ইসলাম</t>
  </si>
  <si>
    <t>মোসাঃ পেসনুর</t>
  </si>
  <si>
    <t xml:space="preserve">মৃতঃ হানিফ আলী </t>
  </si>
  <si>
    <t>মোহ মর্তুজা</t>
  </si>
  <si>
    <t>মোঃ রুবেল আলী</t>
  </si>
  <si>
    <t>মোঃ রিয়াজ উদ্দীন</t>
  </si>
  <si>
    <t>মোঃ খাইরুল ইসলাম</t>
  </si>
  <si>
    <t>মোহ রিয়াজ উদ্দীন</t>
  </si>
  <si>
    <t>মোঃ সাঈদ আলী</t>
  </si>
  <si>
    <t>মৃতঃ দিদার বক্স</t>
  </si>
  <si>
    <t>মোঃ রিয়াড উদ্দীন</t>
  </si>
  <si>
    <t>মোঃ আঃকালাম</t>
  </si>
  <si>
    <t xml:space="preserve">মৃতঃ নাজিম উদ্দীন </t>
  </si>
  <si>
    <t>মোঃ সাহারুল ইসলাম</t>
  </si>
  <si>
    <t>মোঃ আঃ লতিব</t>
  </si>
  <si>
    <t xml:space="preserve">মৃতঃসাবের আলী </t>
  </si>
  <si>
    <t>মোঃ আলকাস আলী</t>
  </si>
  <si>
    <t>মোহ মফিজ উদ্দীন</t>
  </si>
  <si>
    <t>মৃতঃ মোজাফর</t>
  </si>
  <si>
    <t>মোঃ সেরাজুল ইসলাম</t>
  </si>
  <si>
    <t>মোঃ মফিজ উদ্দীন</t>
  </si>
  <si>
    <t>মোঃ আঃ কালাম</t>
  </si>
  <si>
    <t xml:space="preserve">মোঃ আবেদ আলী </t>
  </si>
  <si>
    <t>মোঃ মুন্জুর আলী</t>
  </si>
  <si>
    <t>মোঃ মাসুদ আলী</t>
  </si>
  <si>
    <t>মোঃ আঃ জালাল</t>
  </si>
  <si>
    <t>মোঃ রবিউল ইসলাম</t>
  </si>
  <si>
    <t>মৃতঃ ইউনুসুর</t>
  </si>
  <si>
    <t xml:space="preserve">মোঃ ইসমাইল আলী </t>
  </si>
  <si>
    <t>মৃতঃ সেতু মোল্লা</t>
  </si>
  <si>
    <t>মোঃ আঃ আলিম</t>
  </si>
  <si>
    <t>মোঃ ইসমাঈল</t>
  </si>
  <si>
    <t>মোঃ কালাম</t>
  </si>
  <si>
    <t>মৃতঃ জিল্লুর</t>
  </si>
  <si>
    <t>মোহ আমিরুল ইসলাম</t>
  </si>
  <si>
    <t>মৃতঃ তামসু</t>
  </si>
  <si>
    <t xml:space="preserve">মোঃ সুলতান আলী </t>
  </si>
  <si>
    <t xml:space="preserve">মোহ সেমাজুল আলী </t>
  </si>
  <si>
    <t xml:space="preserve">মোঃ সেলিম আলী </t>
  </si>
  <si>
    <t>মৃতঃএসহাক</t>
  </si>
  <si>
    <t>মোহ শরিফ উদ্দীন</t>
  </si>
  <si>
    <t xml:space="preserve">মোহ মামলত আলী </t>
  </si>
  <si>
    <t>মৃতঃতবজুল</t>
  </si>
  <si>
    <t xml:space="preserve">মোঃমামুন আলী </t>
  </si>
  <si>
    <t xml:space="preserve">মৃতঃবিলাত আলী </t>
  </si>
  <si>
    <t>শ্রীমতি এনজেল</t>
  </si>
  <si>
    <t>শ্রী জীমল হাসদা</t>
  </si>
  <si>
    <t>শ্রী সনতি টুডু</t>
  </si>
  <si>
    <t>শ্রী জীবন হাসদা</t>
  </si>
  <si>
    <t>শ্রী বাবু নাথ টুডু</t>
  </si>
  <si>
    <t>শ্রী গুপিন টুডু</t>
  </si>
  <si>
    <t>মৃত.তান্তি টুডু</t>
  </si>
  <si>
    <t>শ্রী বিপিন টুডু</t>
  </si>
  <si>
    <t>শ্রী সুনিল টুডু</t>
  </si>
  <si>
    <t>মোঃমুনিরুল ইসলাম</t>
  </si>
  <si>
    <t xml:space="preserve">মৃতঃআরসাদ আলী </t>
  </si>
  <si>
    <t>মোঃ মুনিরুল ইসলাম</t>
  </si>
  <si>
    <t>মোঃ ফাইজুদ্দীন</t>
  </si>
  <si>
    <t>মোঃতাইজুদ্দীন</t>
  </si>
  <si>
    <t>মোঃরিয়াজ উদ্দীন</t>
  </si>
  <si>
    <t>মোঃলুৎফর</t>
  </si>
  <si>
    <t>মোঃআঃ জলিল</t>
  </si>
  <si>
    <t>মঃসফিকুল</t>
  </si>
  <si>
    <t>মঃআঃলতিব</t>
  </si>
  <si>
    <t>মোসাঃরেজিয়া বেগম</t>
  </si>
  <si>
    <t>মোঃনায়েব মন্ডল</t>
  </si>
  <si>
    <t>মোঃখলিলুর</t>
  </si>
  <si>
    <t>শ্রীশতি তেরেজা হাসদা</t>
  </si>
  <si>
    <t>মৃত.লগেন সরেন</t>
  </si>
  <si>
    <t>শ্রী শান্ত মুর্ম</t>
  </si>
  <si>
    <t>মৃত.সুসিল মুর্ম</t>
  </si>
  <si>
    <t xml:space="preserve">শ্রী মিস্ত্রি সরেন </t>
  </si>
  <si>
    <t>মৃত গুডুম কিস্কু</t>
  </si>
  <si>
    <t>শ্রীমতি ছবি টুডু</t>
  </si>
  <si>
    <t>মৃত চরন টুডু</t>
  </si>
  <si>
    <t>শ্রী শিবলাল হেমরম</t>
  </si>
  <si>
    <t>শ্রী জসেব টুডু</t>
  </si>
  <si>
    <t>শ্রী স্টিফান মুর্ম</t>
  </si>
  <si>
    <t>মৃত সুকু মুর্ম</t>
  </si>
  <si>
    <t>মোঃ সাজিদুল ইসলাম</t>
  </si>
  <si>
    <t>মঃখলিলুর রহমান</t>
  </si>
  <si>
    <t>শ্রী রবিন মুর্ম</t>
  </si>
  <si>
    <t>মৃত শ্যাম মুর্ম</t>
  </si>
  <si>
    <t>শ্রী গবিন্দ মুর্ম</t>
  </si>
  <si>
    <t>মৃত রিদকু মুর্ম</t>
  </si>
  <si>
    <t>শ্রীমতি আগতা মুর্ম</t>
  </si>
  <si>
    <t>শ্রী বিশ্বনাথ মুর্ম</t>
  </si>
  <si>
    <t>শ্রী কুতুব মুর্ম</t>
  </si>
  <si>
    <t>মৃত.চান মুর্ম</t>
  </si>
  <si>
    <t>শ্রী চুলু হেমরম</t>
  </si>
  <si>
    <t>মৃত ভিম হেমরম</t>
  </si>
  <si>
    <t>শ্রী সুপল টুডু</t>
  </si>
  <si>
    <t>শ্রী জামিল হেমরম</t>
  </si>
  <si>
    <t>মৃত.ভিম হেমরস</t>
  </si>
  <si>
    <t xml:space="preserve">মোঃ মন্টু আলী </t>
  </si>
  <si>
    <t>মৃত আরসাদ</t>
  </si>
  <si>
    <t xml:space="preserve">মোঃ মিঠুন আলী </t>
  </si>
  <si>
    <t xml:space="preserve">মোঃ গুল মোহাম্মদ </t>
  </si>
  <si>
    <t>মোঃ লিটন আলী</t>
  </si>
  <si>
    <t xml:space="preserve">.গুল মোহাম্মদ </t>
  </si>
  <si>
    <t>মৃতঃইয়ার মন্ডল</t>
  </si>
  <si>
    <t xml:space="preserve">মোঃ জামাল আলী </t>
  </si>
  <si>
    <t>মোঃ মিজানুর রহমান</t>
  </si>
  <si>
    <t xml:space="preserve">মৃত হামেদ আলী </t>
  </si>
  <si>
    <t>মোসাঃ সেরিনা বেগম</t>
  </si>
  <si>
    <t xml:space="preserve">এসাহাক আলী </t>
  </si>
  <si>
    <t>মোঃ ফিরোজ আলী</t>
  </si>
  <si>
    <t>মোসাঃ ফিরোজা বেগম</t>
  </si>
  <si>
    <t>মৃতঃইদরিশ আলী</t>
  </si>
  <si>
    <t xml:space="preserve">মোঃ এসলাম আলী </t>
  </si>
  <si>
    <t>মোঃ সেন্টু</t>
  </si>
  <si>
    <t>মৃত.খাজু</t>
  </si>
  <si>
    <t>মোঃ বকুল ইসলাম</t>
  </si>
  <si>
    <t xml:space="preserve">মৃতঃএসহাক আলী </t>
  </si>
  <si>
    <t>মোঃ কামরুল ইসলাম</t>
  </si>
  <si>
    <t xml:space="preserve">মোঃ রিপন আলী </t>
  </si>
  <si>
    <t>মৃতঃনাজিম উদ্দীন</t>
  </si>
  <si>
    <t>মোঃ মমিনুর</t>
  </si>
  <si>
    <t>মৃত দেলোয়ার হেসেন</t>
  </si>
  <si>
    <t>মৃতঃদেলোয়ার হেসেন</t>
  </si>
  <si>
    <t>মোসাঃ জান্নাতুন</t>
  </si>
  <si>
    <t>মৃতঃদেলোয়ার</t>
  </si>
  <si>
    <t>মৃত হামেদ উদ্দীন</t>
  </si>
  <si>
    <t>মোসাঃ বিজলী বেগম</t>
  </si>
  <si>
    <t xml:space="preserve">মোঃ জাব্বার আলী </t>
  </si>
  <si>
    <t xml:space="preserve">মৃতঃইয়াকুব আলী </t>
  </si>
  <si>
    <t xml:space="preserve">মোঃ করিম আলী </t>
  </si>
  <si>
    <t xml:space="preserve">মৃতঃঅহেদ আলী </t>
  </si>
  <si>
    <t>মোসাঃ সফুরা বেগম</t>
  </si>
  <si>
    <t xml:space="preserve">মৃতঃআহাদ আলী </t>
  </si>
  <si>
    <t xml:space="preserve">মোঃএসলাম আলী </t>
  </si>
  <si>
    <t xml:space="preserve">মৃতঃনুর মোহাম্মদ </t>
  </si>
  <si>
    <t xml:space="preserve">মোঃগোলাম রাব্বানী </t>
  </si>
  <si>
    <t xml:space="preserve">মোঃ বুলমাজন আলী </t>
  </si>
  <si>
    <t xml:space="preserve">রমজান আলী </t>
  </si>
  <si>
    <t>মোঃ সিরাজ উদ্দীন</t>
  </si>
  <si>
    <t xml:space="preserve">বুলমাজন আলী </t>
  </si>
  <si>
    <t>মোঃ বেলাল উদ্দীন</t>
  </si>
  <si>
    <t>মোঃ কামাল উদ্দীন</t>
  </si>
  <si>
    <t xml:space="preserve">রহমত আলী </t>
  </si>
  <si>
    <t xml:space="preserve">মোঃ জমসেদ আলী </t>
  </si>
  <si>
    <t xml:space="preserve">সৈয়দ আলী </t>
  </si>
  <si>
    <t>মোঃ সানাউল্লা</t>
  </si>
  <si>
    <t>ফাইজ্জদ্দীন</t>
  </si>
  <si>
    <t>মোঃ ফইজ্জদ্দীন</t>
  </si>
  <si>
    <t>মোসাঃ জোহরা</t>
  </si>
  <si>
    <t>মোঃ আব্দুল হামিদ</t>
  </si>
  <si>
    <t>মোঃ আব্দুস সামাদ</t>
  </si>
  <si>
    <t>মোঃ শরিফুল ইসলাম</t>
  </si>
  <si>
    <t>মোহ সাইফুল ইসলাম</t>
  </si>
  <si>
    <t>আব্দুল হাকিম</t>
  </si>
  <si>
    <t>মোঃ ইয়াসিন</t>
  </si>
  <si>
    <t>মোঃ ফয়েজ উদ্দীন</t>
  </si>
  <si>
    <t>আব্দুল আজিজ</t>
  </si>
  <si>
    <t>মোঃ মানিক উদ্দন</t>
  </si>
  <si>
    <t>মোহ দুলাল উদ্দীন</t>
  </si>
  <si>
    <t xml:space="preserve">মোহ মুক্তার </t>
  </si>
  <si>
    <t xml:space="preserve">মোঃ লাল মুহাম্মদ </t>
  </si>
  <si>
    <t>মোঃ মুন্জুর</t>
  </si>
  <si>
    <t>আব্দুর রশিদ</t>
  </si>
  <si>
    <t>মোহ আব্দুর রাকিব</t>
  </si>
  <si>
    <t>মোঃ দিলসাদ মন্ডল</t>
  </si>
  <si>
    <t xml:space="preserve">মোঃ নজর আলী </t>
  </si>
  <si>
    <t>মোসাঃ মনোয়ারা</t>
  </si>
  <si>
    <t>মঃ হাবিবুর</t>
  </si>
  <si>
    <t>মোঃ রমজান ইসলাম</t>
  </si>
  <si>
    <t>মোঃ রিয়াজউদ্দীন</t>
  </si>
  <si>
    <t>মোহ ভুল্লু বিশ্বাস</t>
  </si>
  <si>
    <t>মোহ পলাস উদ্দীন</t>
  </si>
  <si>
    <t>মোঃ মমিনুল ইসলাম</t>
  </si>
  <si>
    <t xml:space="preserve">মোঃ মুন্জুর আলী </t>
  </si>
  <si>
    <t>মোঃ আলম</t>
  </si>
  <si>
    <t xml:space="preserve">মোঃ আলেপ আলী </t>
  </si>
  <si>
    <t>মোহ আলম</t>
  </si>
  <si>
    <t>মোঃ আব্দুল সালাম</t>
  </si>
  <si>
    <t>মোঃ রমজান</t>
  </si>
  <si>
    <t xml:space="preserve">মোঃমুকুল আলী </t>
  </si>
  <si>
    <t>মোঃইয়াসিন</t>
  </si>
  <si>
    <t>মোঃমোফাজুল</t>
  </si>
  <si>
    <t>মোঃপাতু শেখ</t>
  </si>
  <si>
    <t xml:space="preserve">মোঃজহির আলী </t>
  </si>
  <si>
    <t>মোঃহাকিম</t>
  </si>
  <si>
    <t>শ্রীঃসুনিল বর্মন</t>
  </si>
  <si>
    <t>যগেন্দ্রনাথ বর্মন</t>
  </si>
  <si>
    <t xml:space="preserve">শ্রীঃ মতিন চন্দ্র বর্মন </t>
  </si>
  <si>
    <t>শ্রীঃসুনীল বর্মন</t>
  </si>
  <si>
    <t>শ্রী মানিক বর্মন</t>
  </si>
  <si>
    <t>শ্রীঃযতিন্দ্রনাথ</t>
  </si>
  <si>
    <t>শ্রীঃকর্নধর বর্মন</t>
  </si>
  <si>
    <t>শ্রীঃপন্চানন বর্মন</t>
  </si>
  <si>
    <t>শ্রীঃমুলিরাম</t>
  </si>
  <si>
    <t>শ্রীঃজয়দেব</t>
  </si>
  <si>
    <t>শ্রীঃতরুনি বর্মন</t>
  </si>
  <si>
    <t xml:space="preserve"> শ্রীঃসঞ্জয় চন্দ্র </t>
  </si>
  <si>
    <t>শ্রীঃনগেন্দ্রনাথ</t>
  </si>
  <si>
    <t xml:space="preserve">মোঃ রস্তম আলী </t>
  </si>
  <si>
    <t>মোঃরহমতুল্লা</t>
  </si>
  <si>
    <t>শ্রীঃগান্ধিচন্দ্র</t>
  </si>
  <si>
    <t>শ্রীঃখগেন্দ্রনাথ</t>
  </si>
  <si>
    <t>শ্রীঃ বিশ্বনাথ বর্মন</t>
  </si>
  <si>
    <t>শ্রীঃচন্দ্রকান্ত</t>
  </si>
  <si>
    <t>শ্রীঃশিবুনাথ</t>
  </si>
  <si>
    <t>শ্রীঃক্ষেমানাথ</t>
  </si>
  <si>
    <t>অখিল বর্মন</t>
  </si>
  <si>
    <t>খগেন্দ্রনাথ বর্মন</t>
  </si>
  <si>
    <t>শ্রীঃ চিত্তরঞ্জন বর্মন</t>
  </si>
  <si>
    <t>সুনিল বর্মন</t>
  </si>
  <si>
    <t xml:space="preserve"> শ্রীঃ মনোরঞ্জন </t>
  </si>
  <si>
    <t>সহদেব বর্মন</t>
  </si>
  <si>
    <t>শ্রীঃগৌতম বর্মন</t>
  </si>
  <si>
    <t>লক্ষন বর্মন</t>
  </si>
  <si>
    <t>শ্রীঃদয়াল বর্মন</t>
  </si>
  <si>
    <t xml:space="preserve"> শ্রীঃহরিশ চন্দ্র বর্মন </t>
  </si>
  <si>
    <t xml:space="preserve">সুরেন্দ্র বর্মন </t>
  </si>
  <si>
    <t xml:space="preserve">শ্রীঃহরিশ চন্দ্র  বর্মন </t>
  </si>
  <si>
    <t>শ্রীঃগৌড় বর্মন</t>
  </si>
  <si>
    <t>শ্রীঃনারায়ন বর্মন</t>
  </si>
  <si>
    <t>শ্রীঃভরত বর্মন</t>
  </si>
  <si>
    <t>শ্রীমতি ফাল্গুনি</t>
  </si>
  <si>
    <t xml:space="preserve">মোঃসেফাত আলী </t>
  </si>
  <si>
    <t xml:space="preserve">রহমান আলী </t>
  </si>
  <si>
    <t>শ্রীঃতপন চন্দ্র বর্মন</t>
  </si>
  <si>
    <t>ভক্তি বর্মন</t>
  </si>
  <si>
    <t>সনাতন বর্মন</t>
  </si>
  <si>
    <t>লবনী বর্মন</t>
  </si>
  <si>
    <t xml:space="preserve"> শ্রীঃসুবোধ বর্মন</t>
  </si>
  <si>
    <t xml:space="preserve"> শ্রীঃসংকর বর্মন</t>
  </si>
  <si>
    <t>জলধর বর্মন</t>
  </si>
  <si>
    <t>শ্রীঃঅর্ধ বর্মন</t>
  </si>
  <si>
    <t xml:space="preserve">ভীম চন্দ্র বর্মন </t>
  </si>
  <si>
    <t>শ্রীঃসনত বর্মন</t>
  </si>
  <si>
    <t xml:space="preserve">শ্রীঃঅমল চন্দ্র </t>
  </si>
  <si>
    <t xml:space="preserve">রুপেন চন্দ্র </t>
  </si>
  <si>
    <t>শ্রীঃহেমন্ত বর্মন</t>
  </si>
  <si>
    <t>চিরুপ বর্মন</t>
  </si>
  <si>
    <t xml:space="preserve">কমল চন্দ্র বর্মন </t>
  </si>
  <si>
    <t xml:space="preserve">বৃহস্পতি বর্মন </t>
  </si>
  <si>
    <t xml:space="preserve">রবীন্দ্রনাথ বর্মন </t>
  </si>
  <si>
    <t>শ্রীঃপূর্ণ বর্মন</t>
  </si>
  <si>
    <t xml:space="preserve">পূর্ণচন্দ্র বর্মন </t>
  </si>
  <si>
    <t>অসীম বর্মন</t>
  </si>
  <si>
    <t xml:space="preserve">মিঠুন চন্দ্র বর্মন </t>
  </si>
  <si>
    <t>গৌড় বর্মন</t>
  </si>
  <si>
    <t>সগেন বর্মন</t>
  </si>
  <si>
    <t>ভগীরথ বর্মন</t>
  </si>
  <si>
    <t xml:space="preserve"> শ্রী সহদেব বর্মন</t>
  </si>
  <si>
    <t>যতিন্দ্রনাথ বর্মন</t>
  </si>
  <si>
    <t xml:space="preserve">বিভূতি চন্দ্র বর্মন </t>
  </si>
  <si>
    <t>শাখা বালা</t>
  </si>
  <si>
    <t>জলখর</t>
  </si>
  <si>
    <t>পপেন বর্মন</t>
  </si>
  <si>
    <t>স্বদেশ বর্মন</t>
  </si>
  <si>
    <t>হেমন্তি রানী</t>
  </si>
  <si>
    <t>সুমন বর্মন</t>
  </si>
  <si>
    <t>উজ্জল</t>
  </si>
  <si>
    <t>অনিল বর্মন</t>
  </si>
  <si>
    <t>লজেন বর্মন</t>
  </si>
  <si>
    <t>ভগিরত বর্মন</t>
  </si>
  <si>
    <t>সারোয়ার হোসেন</t>
  </si>
  <si>
    <t xml:space="preserve">মাতাব্বর আলী </t>
  </si>
  <si>
    <t xml:space="preserve">রশিদ </t>
  </si>
  <si>
    <t>নবাব হোসেন</t>
  </si>
  <si>
    <t>বিলায়েত</t>
  </si>
  <si>
    <t>উত্তম বর্মন</t>
  </si>
  <si>
    <t>জয়রাম</t>
  </si>
  <si>
    <t>ধনজয়</t>
  </si>
  <si>
    <t>রতন বর্মন</t>
  </si>
  <si>
    <t xml:space="preserve">মেশের আলী </t>
  </si>
  <si>
    <t>আব্দুল বারি</t>
  </si>
  <si>
    <t xml:space="preserve">লিয়াকত আলী </t>
  </si>
  <si>
    <t>সিদ্দক মন্ডল</t>
  </si>
  <si>
    <t>শিব শঙ্কর</t>
  </si>
  <si>
    <t>নরেন বর্মন</t>
  </si>
  <si>
    <t>সুরেন বর্মন</t>
  </si>
  <si>
    <t>বিকাশ বর্মন</t>
  </si>
  <si>
    <t>বিজয় বর্মন</t>
  </si>
  <si>
    <t>গঙ্গাধর</t>
  </si>
  <si>
    <t>পনকাবতী</t>
  </si>
  <si>
    <t>কার্তিক</t>
  </si>
  <si>
    <t>প্রশান্ত</t>
  </si>
  <si>
    <t>দীরেন্দ্রনাথ</t>
  </si>
  <si>
    <t>শ্যামল বর্মন</t>
  </si>
  <si>
    <t>সনজুলাল</t>
  </si>
  <si>
    <t>বলরাম</t>
  </si>
  <si>
    <t>পদকান্ত</t>
  </si>
  <si>
    <t>রিপন</t>
  </si>
  <si>
    <t>শ্রী বলরাম</t>
  </si>
  <si>
    <t>মিঠন বর্মন</t>
  </si>
  <si>
    <t>বলরাম বর্মন</t>
  </si>
  <si>
    <t>দয়াল বর্মন</t>
  </si>
  <si>
    <t>ভবেশ বর্মন</t>
  </si>
  <si>
    <t xml:space="preserve">নিপেন </t>
  </si>
  <si>
    <t>ললিত বর্মন</t>
  </si>
  <si>
    <t xml:space="preserve">চিত্তরঞ্জন বর্মন </t>
  </si>
  <si>
    <t xml:space="preserve">কৃষ্ণ বর্মন </t>
  </si>
  <si>
    <t>ভক্ত বর্মন</t>
  </si>
  <si>
    <t>সএদীর বর্মন</t>
  </si>
  <si>
    <t>অশ্বনি</t>
  </si>
  <si>
    <t>সুধীর বর্মন</t>
  </si>
  <si>
    <t xml:space="preserve"> অনিল বর্মন</t>
  </si>
  <si>
    <t>মাকন বর্মন</t>
  </si>
  <si>
    <t>বিশ্বজিৎ বর্মন</t>
  </si>
  <si>
    <t>মনি বর্মন</t>
  </si>
  <si>
    <t>সুপেন বর্মন</t>
  </si>
  <si>
    <t>জগেন্দ্রনাত</t>
  </si>
  <si>
    <t xml:space="preserve">নিরঞ্জন বর্মন </t>
  </si>
  <si>
    <t>লক্ষিকান্ত</t>
  </si>
  <si>
    <t>প্রতিমা রানী</t>
  </si>
  <si>
    <t>ভলনাথ</t>
  </si>
  <si>
    <t>খগেন</t>
  </si>
  <si>
    <t>জয়দেব</t>
  </si>
  <si>
    <t>মোঃ বাশেদ</t>
  </si>
  <si>
    <t>বাশেদ</t>
  </si>
  <si>
    <t>মোঃ রহিম</t>
  </si>
  <si>
    <t xml:space="preserve">রুহুল আমিন </t>
  </si>
  <si>
    <t>তাবারক</t>
  </si>
  <si>
    <t>মেজর ডালিম</t>
  </si>
  <si>
    <t>মেঃতাবারক</t>
  </si>
  <si>
    <t>বেগম বিবি</t>
  </si>
  <si>
    <t>আমজাদ</t>
  </si>
  <si>
    <t>আব্দুল হোসেন</t>
  </si>
  <si>
    <t>গাফ্ফার আলী</t>
  </si>
  <si>
    <t xml:space="preserve">মোঃ হাসান আলী </t>
  </si>
  <si>
    <t>আলফাজুল</t>
  </si>
  <si>
    <t>আলফাজ</t>
  </si>
  <si>
    <t>মোঃ আলফাজ</t>
  </si>
  <si>
    <t>জীবন নেসা</t>
  </si>
  <si>
    <t>সুকতার</t>
  </si>
  <si>
    <t>মোঃ এরফান</t>
  </si>
  <si>
    <t>মোহাসিন</t>
  </si>
  <si>
    <t>মোসাঃ রুমি বেগম</t>
  </si>
  <si>
    <t>মোঃ হান্নান</t>
  </si>
  <si>
    <t>মোঃরাজ্জাক</t>
  </si>
  <si>
    <t>মোঃ হেসেন</t>
  </si>
  <si>
    <t>সাগর মিয়া</t>
  </si>
  <si>
    <t>হোসাইন</t>
  </si>
  <si>
    <t>গনি মিয়া</t>
  </si>
  <si>
    <t>সুজন মিয়া</t>
  </si>
  <si>
    <t>হেসাইন</t>
  </si>
  <si>
    <t>ওহাব</t>
  </si>
  <si>
    <t xml:space="preserve"> মোসাঃ সামেরা বেগম</t>
  </si>
  <si>
    <t>আহেন</t>
  </si>
  <si>
    <t xml:space="preserve">দুরুল </t>
  </si>
  <si>
    <t>জুলমত</t>
  </si>
  <si>
    <t>মুরশেদ</t>
  </si>
  <si>
    <t>মোসাঃরুলিমন</t>
  </si>
  <si>
    <t>মোঃ কুরবান</t>
  </si>
  <si>
    <t>আলতাব</t>
  </si>
  <si>
    <t>রসিক বাসকি</t>
  </si>
  <si>
    <t>মোংলা</t>
  </si>
  <si>
    <t>সুনিল হেমরম</t>
  </si>
  <si>
    <t>তেনু হেমরম</t>
  </si>
  <si>
    <t>রানী সরেন</t>
  </si>
  <si>
    <t>মোহন</t>
  </si>
  <si>
    <t>বিশ্বনাথ মুর্ম</t>
  </si>
  <si>
    <t>আনুমুর্ম</t>
  </si>
  <si>
    <t>উকিল কিসকু</t>
  </si>
  <si>
    <t>সুনীল টুডু</t>
  </si>
  <si>
    <t>মানিক টুডু</t>
  </si>
  <si>
    <t>লক্ষন টুডু</t>
  </si>
  <si>
    <t>অনিল হেমরম</t>
  </si>
  <si>
    <t>আব্দুল লতিব</t>
  </si>
  <si>
    <t>মৃতঃআব্দুল লতিফ</t>
  </si>
  <si>
    <t>সাজেদুল ইসলাম</t>
  </si>
  <si>
    <t>মৃতঃসাগর</t>
  </si>
  <si>
    <t>মৃতঃতৈমুর</t>
  </si>
  <si>
    <t>মোঃ মেহেরজান</t>
  </si>
  <si>
    <t>মৃতঃজুলমত</t>
  </si>
  <si>
    <t>চুরকা হেমরম</t>
  </si>
  <si>
    <t>তেনু</t>
  </si>
  <si>
    <t>আব্দুল হালিম</t>
  </si>
  <si>
    <t>মৃত মোফাজুল</t>
  </si>
  <si>
    <t xml:space="preserve">এরসাদ আলী </t>
  </si>
  <si>
    <t>মৃতঃমোফাজুল</t>
  </si>
  <si>
    <t>মৃত নওশেদ</t>
  </si>
  <si>
    <t xml:space="preserve">ইব্রাহিম </t>
  </si>
  <si>
    <t>সালেম</t>
  </si>
  <si>
    <t>মৃত সাহাজালাল</t>
  </si>
  <si>
    <t>উচাডাংগা</t>
  </si>
  <si>
    <t>মোহঃমমিনুল</t>
  </si>
  <si>
    <t>গোফুর</t>
  </si>
  <si>
    <t>মোঃ আবুজার</t>
  </si>
  <si>
    <t xml:space="preserve">মোঃ ইব্রাহিম </t>
  </si>
  <si>
    <t>মোঃ রাকিব</t>
  </si>
  <si>
    <t>মেঃ এরসাদ</t>
  </si>
  <si>
    <t>মোঃ পাপেল</t>
  </si>
  <si>
    <t>রোইস উদ্দীন</t>
  </si>
  <si>
    <t>অবাইদুল</t>
  </si>
  <si>
    <t>মোহ মনিরুল</t>
  </si>
  <si>
    <t>কাজু টুডু</t>
  </si>
  <si>
    <t>শ্রী দেওয়ান</t>
  </si>
  <si>
    <t>ভন্ডে টুডু</t>
  </si>
  <si>
    <t>মনসা</t>
  </si>
  <si>
    <t>বমু সরেন</t>
  </si>
  <si>
    <t>মাহাব</t>
  </si>
  <si>
    <t>সুখী</t>
  </si>
  <si>
    <t>সম হেমরম</t>
  </si>
  <si>
    <t>বাবুলাল</t>
  </si>
  <si>
    <t>মানিক</t>
  </si>
  <si>
    <t>সুমায়নচড়ে</t>
  </si>
  <si>
    <t>নরেন চড়ে</t>
  </si>
  <si>
    <t xml:space="preserve"> লুধিয়া টুডু</t>
  </si>
  <si>
    <t>লালকু টুডু</t>
  </si>
  <si>
    <t>অর্জুন টুডু</t>
  </si>
  <si>
    <t>লুধিয়া টুডু</t>
  </si>
  <si>
    <t>শিমুল মুর্মু</t>
  </si>
  <si>
    <t>চুনকু মুর্মু</t>
  </si>
  <si>
    <t>লাল মারান্ডি</t>
  </si>
  <si>
    <t>হোসেন মারান্ডি</t>
  </si>
  <si>
    <t>বিমল সরেন</t>
  </si>
  <si>
    <t>চরন সরেন</t>
  </si>
  <si>
    <t>শ্রী নগেন মার্ডী</t>
  </si>
  <si>
    <t>লাল মার্ডী</t>
  </si>
  <si>
    <t>সোহেল মার্ডি</t>
  </si>
  <si>
    <t>লভিন মার্ডি</t>
  </si>
  <si>
    <t>লুভিন মার্ডি</t>
  </si>
  <si>
    <t>লক্ষিরাম</t>
  </si>
  <si>
    <t>রুপলাল সরেন</t>
  </si>
  <si>
    <t>লালু সরেন</t>
  </si>
  <si>
    <t>নিকোলাস</t>
  </si>
  <si>
    <t xml:space="preserve">মঞ্জুমুনি </t>
  </si>
  <si>
    <t>সম মারান্ডি</t>
  </si>
  <si>
    <t>দিলিপ মার্ডি</t>
  </si>
  <si>
    <t>সুনীল মুর্মু</t>
  </si>
  <si>
    <t>আলমা মুর্মু</t>
  </si>
  <si>
    <t>সজমুনি মারান্ডি</t>
  </si>
  <si>
    <t>চানাই মারান্ডি</t>
  </si>
  <si>
    <t>চেতন মুর্মু</t>
  </si>
  <si>
    <t>রাড়কা</t>
  </si>
  <si>
    <t>রবি টুডু</t>
  </si>
  <si>
    <t>সপল টুডু</t>
  </si>
  <si>
    <t>দুরবীন মারান্ডি</t>
  </si>
  <si>
    <t>মুনি হাসদা</t>
  </si>
  <si>
    <t>এজাবুল হক</t>
  </si>
  <si>
    <t>নয়নতুল্লা</t>
  </si>
  <si>
    <t>রহমান</t>
  </si>
  <si>
    <t>সুমা বেগম</t>
  </si>
  <si>
    <t>সেলিম আহমেদ</t>
  </si>
  <si>
    <t>আমবিয়া বেগম</t>
  </si>
  <si>
    <t xml:space="preserve">উনু আলী  </t>
  </si>
  <si>
    <t xml:space="preserve">সাদেকুল ইসলাম  </t>
  </si>
  <si>
    <t>বাদল হোসেন</t>
  </si>
  <si>
    <t>ফজলুর</t>
  </si>
  <si>
    <t xml:space="preserve">আয়ব আলী </t>
  </si>
  <si>
    <t>ফজলুর রহমান</t>
  </si>
  <si>
    <t>হারুন অর রশিদ</t>
  </si>
  <si>
    <t xml:space="preserve">রাসেল আলী </t>
  </si>
  <si>
    <t>আরিফুল ইসলাম</t>
  </si>
  <si>
    <t>রুহলাল সরেন</t>
  </si>
  <si>
    <t>হোপনা</t>
  </si>
  <si>
    <t>হোপনা সরেন</t>
  </si>
  <si>
    <t>মংলা সরেন</t>
  </si>
  <si>
    <t>নাচন মুর্মু</t>
  </si>
  <si>
    <t>চান মুর্মু</t>
  </si>
  <si>
    <t>শুকুরমনি মুর্মু</t>
  </si>
  <si>
    <t>মংলা</t>
  </si>
  <si>
    <t>মারুশ মারান্ডি</t>
  </si>
  <si>
    <t>বুধরাই</t>
  </si>
  <si>
    <t>বুধরায় মারান্ডি</t>
  </si>
  <si>
    <t>লুথরু মারান্ডি</t>
  </si>
  <si>
    <t>চুন্ডু মুরমু</t>
  </si>
  <si>
    <t>শিবু মুর্মু</t>
  </si>
  <si>
    <t>জুয়েল মারান্ডি</t>
  </si>
  <si>
    <t>কবিরাজ</t>
  </si>
  <si>
    <t>করিম</t>
  </si>
  <si>
    <t>তাজেমুল</t>
  </si>
  <si>
    <t>এরশাদ</t>
  </si>
  <si>
    <t>লোকমান</t>
  </si>
  <si>
    <t>মকবুল</t>
  </si>
  <si>
    <t xml:space="preserve">দোস মোহাম্মদ </t>
  </si>
  <si>
    <t>আনসার</t>
  </si>
  <si>
    <t>আফজাল</t>
  </si>
  <si>
    <t>আলতাফ</t>
  </si>
  <si>
    <t>একরামুল হক</t>
  </si>
  <si>
    <t>পরমেশ্বর চড়ে</t>
  </si>
  <si>
    <t>মসিদুল</t>
  </si>
  <si>
    <t>সোনারদ্দি</t>
  </si>
  <si>
    <t>গোলাম ববি</t>
  </si>
  <si>
    <t>মহির উদ্দীন</t>
  </si>
  <si>
    <t xml:space="preserve">মাসুদ রানা </t>
  </si>
  <si>
    <t xml:space="preserve">দাউদ আলী </t>
  </si>
  <si>
    <t>কায়েম</t>
  </si>
  <si>
    <t>রাজ্জাক</t>
  </si>
  <si>
    <t>শ্রীমতি লক্ষি</t>
  </si>
  <si>
    <t>সুনীল মারান্ডি</t>
  </si>
  <si>
    <t>জামিন</t>
  </si>
  <si>
    <t>বিশু মারান্ডি</t>
  </si>
  <si>
    <t>চরন মারান্ডি</t>
  </si>
  <si>
    <t>আমিন মারান্ডি</t>
  </si>
  <si>
    <t>হোষনা মারান্ডি</t>
  </si>
  <si>
    <t>মিনতি মুরমু</t>
  </si>
  <si>
    <t>সুন্দর মার্ডি</t>
  </si>
  <si>
    <t>মোহন মারান্ডি</t>
  </si>
  <si>
    <t>হোপনা টুডু</t>
  </si>
  <si>
    <t>কমল হাঁসদা</t>
  </si>
  <si>
    <t>বাবুলাল হাঁমদা</t>
  </si>
  <si>
    <t>মাচেন</t>
  </si>
  <si>
    <t>বাক্কার</t>
  </si>
  <si>
    <t>জোতপাড়া</t>
  </si>
  <si>
    <t>শ্রী নিপেন রায়</t>
  </si>
  <si>
    <t>শ্রী কটারায়</t>
  </si>
  <si>
    <t>এজাবল</t>
  </si>
  <si>
    <t xml:space="preserve">তাইফুর আলী </t>
  </si>
  <si>
    <t>সাকিম</t>
  </si>
  <si>
    <t>রাজিব</t>
  </si>
  <si>
    <t>তোহরুল</t>
  </si>
  <si>
    <t>সেকান্দার</t>
  </si>
  <si>
    <t xml:space="preserve">মীর মোহাম্মদ </t>
  </si>
  <si>
    <t>সামশুদ্দীন</t>
  </si>
  <si>
    <t xml:space="preserve">মন্নান আলী </t>
  </si>
  <si>
    <t>খাবিরউদ্দীন</t>
  </si>
  <si>
    <t>শ্রীমতি সমিতা</t>
  </si>
  <si>
    <t>চুরকা মার্ডি</t>
  </si>
  <si>
    <t>শ্রী সোম মার্ডি</t>
  </si>
  <si>
    <t>সুফল মার্ডি</t>
  </si>
  <si>
    <t>শ্রী গনেশ মুর্মু</t>
  </si>
  <si>
    <t>সোয়ম</t>
  </si>
  <si>
    <t>শ্রী গংগারাম</t>
  </si>
  <si>
    <t>নন্দলাল</t>
  </si>
  <si>
    <t>শ্রীমতি সোনামুনি</t>
  </si>
  <si>
    <t>বুধরয়</t>
  </si>
  <si>
    <t>মামুন রশিদ</t>
  </si>
  <si>
    <t xml:space="preserve">শিশ মোহাম্মদ </t>
  </si>
  <si>
    <t>নুরজামান</t>
  </si>
  <si>
    <t xml:space="preserve">মোস্তফা </t>
  </si>
  <si>
    <t>এমদাদুল</t>
  </si>
  <si>
    <t>মজিদ</t>
  </si>
  <si>
    <t>আমির</t>
  </si>
  <si>
    <t>হাবিবুল্লা</t>
  </si>
  <si>
    <t>মোঃ রুস্তম</t>
  </si>
  <si>
    <t xml:space="preserve"> মেহেজুল হক</t>
  </si>
  <si>
    <t xml:space="preserve">ফকির মোহাম্মদ </t>
  </si>
  <si>
    <t>মোস্তাকিম</t>
  </si>
  <si>
    <t>কয়েস উদ্দীন</t>
  </si>
  <si>
    <t>নিয়াজ উদ্দীন</t>
  </si>
  <si>
    <t>শুকুরুদ্দীন</t>
  </si>
  <si>
    <t>দানেস আলী</t>
  </si>
  <si>
    <t>বাবু</t>
  </si>
  <si>
    <t>নজিবুর</t>
  </si>
  <si>
    <t>নজিবুর রহমান</t>
  </si>
  <si>
    <t>আনেসুর</t>
  </si>
  <si>
    <t xml:space="preserve">শিস মোহাম্মদ </t>
  </si>
  <si>
    <t>মোঃ জুলমত</t>
  </si>
  <si>
    <t>আঃ হক</t>
  </si>
  <si>
    <t>নুহু  আলম</t>
  </si>
  <si>
    <t>জয়নাল</t>
  </si>
  <si>
    <t xml:space="preserve">রিপন আলী </t>
  </si>
  <si>
    <t xml:space="preserve">হান্নান </t>
  </si>
  <si>
    <t xml:space="preserve">মোহ শাহেব আলী </t>
  </si>
  <si>
    <t>মোজাফ্ফর</t>
  </si>
  <si>
    <t>মোঃজিয়াউল হক</t>
  </si>
  <si>
    <t>মোঃ আকবর হোসেন</t>
  </si>
  <si>
    <t>মোঃ ইলিয়াস</t>
  </si>
  <si>
    <t>মোঃ সলিম রেজা</t>
  </si>
  <si>
    <t>গোফর</t>
  </si>
  <si>
    <t>শ্রী কান্ত</t>
  </si>
  <si>
    <t>মেজাম্মেল হক</t>
  </si>
  <si>
    <t>মোঃ সানাউল্লাহ</t>
  </si>
  <si>
    <t xml:space="preserve">মজিবুর রহমান </t>
  </si>
  <si>
    <t>আঃ লতিব</t>
  </si>
  <si>
    <t xml:space="preserve"> মোঃ আঃ করিম</t>
  </si>
  <si>
    <t>মোঃ রাশিদুল</t>
  </si>
  <si>
    <t>আলিফ</t>
  </si>
  <si>
    <t>কালু</t>
  </si>
  <si>
    <t>ইয়াসিন</t>
  </si>
  <si>
    <t>যগবন্ধু</t>
  </si>
  <si>
    <t>শ্রী হরিপদ</t>
  </si>
  <si>
    <t>মৃতঃখলিল</t>
  </si>
  <si>
    <t xml:space="preserve">মোঃ আতিকুর রহমান </t>
  </si>
  <si>
    <t xml:space="preserve">সাদ মোহাম্মদ </t>
  </si>
  <si>
    <t>মৃত বেলাল</t>
  </si>
  <si>
    <t>মোঃজালাল উদ্দীন</t>
  </si>
  <si>
    <t>মোঃকাদির</t>
  </si>
  <si>
    <t xml:space="preserve">শ্রী রমেশ চন্দ্র </t>
  </si>
  <si>
    <t>ভিক্ষুরাম</t>
  </si>
  <si>
    <t xml:space="preserve">শ্রী যোতিশ চন্দ্র </t>
  </si>
  <si>
    <t>দুর্যোধন</t>
  </si>
  <si>
    <t xml:space="preserve">শ্রীঃরন্জিত কুমার </t>
  </si>
  <si>
    <t>শ্রীঃপাষুরা</t>
  </si>
  <si>
    <t xml:space="preserve">মোঃহাবিবুর রহমান </t>
  </si>
  <si>
    <t>মোঃহযরত</t>
  </si>
  <si>
    <t>মোঃ মালেক ইসলাম মুন্না</t>
  </si>
  <si>
    <t xml:space="preserve">মৃত গজল চন্দ্র মাহাতো </t>
  </si>
  <si>
    <t xml:space="preserve">শ্রী সেন্টু চন্দ্র মাহাতো </t>
  </si>
  <si>
    <t>মুন্জুর</t>
  </si>
  <si>
    <t>ইসাহাক</t>
  </si>
  <si>
    <t>মোঃসাদেকুল ইসলাম</t>
  </si>
  <si>
    <t>সোওয়াদ</t>
  </si>
  <si>
    <t>শ্রীমতি পানী মার্ডি</t>
  </si>
  <si>
    <t>সোম মার্ডি</t>
  </si>
  <si>
    <t>বদের উদ্দীন</t>
  </si>
  <si>
    <t>মোঃ মেসবাউল</t>
  </si>
  <si>
    <t>মেঃআঃরাজ্জাক</t>
  </si>
  <si>
    <t>মোঃবাদের</t>
  </si>
  <si>
    <t>শাহাজাহান</t>
  </si>
  <si>
    <t>মোঃআঃজলিল</t>
  </si>
  <si>
    <t xml:space="preserve">রহমান </t>
  </si>
  <si>
    <t>মোঃসেলিম</t>
  </si>
  <si>
    <t>মোঃআকরাম</t>
  </si>
  <si>
    <t>মোঃকালাম</t>
  </si>
  <si>
    <t xml:space="preserve">মোঃরাকিব উদ্দীন </t>
  </si>
  <si>
    <t>মোঃআঃসাহিম</t>
  </si>
  <si>
    <t>মোঃমাহফুজউল</t>
  </si>
  <si>
    <t>মৃতঃতহিদুল</t>
  </si>
  <si>
    <t>মোঃওবাইদুর</t>
  </si>
  <si>
    <t>কারন হোদা</t>
  </si>
  <si>
    <t>রেখা</t>
  </si>
  <si>
    <t>মোঃসাফিউল</t>
  </si>
  <si>
    <t xml:space="preserve">শ্রী গোকুল চন্দ্র </t>
  </si>
  <si>
    <t xml:space="preserve">উরেন চন্দ্র </t>
  </si>
  <si>
    <t xml:space="preserve">শ্রী মন্টু চন্দ্র </t>
  </si>
  <si>
    <t>গাজলু</t>
  </si>
  <si>
    <t xml:space="preserve">আলাউদ্দীন </t>
  </si>
  <si>
    <t>শ্রী দিলিপ</t>
  </si>
  <si>
    <t xml:space="preserve">আনন্দ চন্দ্র </t>
  </si>
  <si>
    <t>মোঃ মোস্তাকিম</t>
  </si>
  <si>
    <t>ফকির</t>
  </si>
  <si>
    <t>আঃহক</t>
  </si>
  <si>
    <t>আলতাফ হোসেন</t>
  </si>
  <si>
    <t>তাজেমুল হক</t>
  </si>
  <si>
    <t>মোঃফটিক বিশ্বাস</t>
  </si>
  <si>
    <t>মৃতঃমইদুল</t>
  </si>
  <si>
    <t>মইদুল</t>
  </si>
  <si>
    <t xml:space="preserve"> মোঃআবু বাক্কার</t>
  </si>
  <si>
    <t>তেনু মন্ডল</t>
  </si>
  <si>
    <t>সুফিয়া</t>
  </si>
  <si>
    <t xml:space="preserve">মোহর আলী </t>
  </si>
  <si>
    <t>একান্নপুর জোতপাড়া</t>
  </si>
  <si>
    <t>তহরুল হক</t>
  </si>
  <si>
    <t>শ্রী সুচিন</t>
  </si>
  <si>
    <t>কবিরাজ কিস্কু</t>
  </si>
  <si>
    <t>শ্রী লক্ষন কিস্কু</t>
  </si>
  <si>
    <t>বুধরায় কিস্কু</t>
  </si>
  <si>
    <t>হড়মা</t>
  </si>
  <si>
    <t>সনাতন কিস্কু</t>
  </si>
  <si>
    <t>বুধরায়</t>
  </si>
  <si>
    <t>বৈদ্যনাথ টুডু</t>
  </si>
  <si>
    <t>সুফল টুডু</t>
  </si>
  <si>
    <t>বিরেন মার্ডি</t>
  </si>
  <si>
    <t>রুপেন মার্ডি</t>
  </si>
  <si>
    <t>সিমন কিস্কু</t>
  </si>
  <si>
    <t>নাইকা</t>
  </si>
  <si>
    <t>বিসু চড়ে</t>
  </si>
  <si>
    <t>নরেন</t>
  </si>
  <si>
    <t>লুধিয়া</t>
  </si>
  <si>
    <t>একান্নপুর কাইসাডাঙ্গা</t>
  </si>
  <si>
    <t>নরেন কিস্কু</t>
  </si>
  <si>
    <t>সুবল কাস্কি</t>
  </si>
  <si>
    <t>মন্টু কাস্কি</t>
  </si>
  <si>
    <t>লিলমনি মার্ডি</t>
  </si>
  <si>
    <t>মনিল মার্ডি</t>
  </si>
  <si>
    <t>মালতি মারান্ডি</t>
  </si>
  <si>
    <t>আলবাত টুডু</t>
  </si>
  <si>
    <t>রেজাউল ইসলাম</t>
  </si>
  <si>
    <t>বাবুল</t>
  </si>
  <si>
    <t>মফিজুল হক</t>
  </si>
  <si>
    <t>মুনতাজ</t>
  </si>
  <si>
    <t xml:space="preserve">কুদ্দুস আলী </t>
  </si>
  <si>
    <t>নসেদ</t>
  </si>
  <si>
    <t>দাউদ</t>
  </si>
  <si>
    <t xml:space="preserve">ইমরান আলী </t>
  </si>
  <si>
    <t>সেন্টু</t>
  </si>
  <si>
    <t>ওসমান</t>
  </si>
  <si>
    <t>মিলন</t>
  </si>
  <si>
    <t xml:space="preserve"> মনোয়ারা</t>
  </si>
  <si>
    <t>কেতাবুল</t>
  </si>
  <si>
    <t>ইয়ারুল ইসলাম</t>
  </si>
  <si>
    <t>শ্রী বিপ্লব টুডু</t>
  </si>
  <si>
    <t>শ্রী লালমন</t>
  </si>
  <si>
    <t>ডেবরা</t>
  </si>
  <si>
    <t>মোঃ তহির</t>
  </si>
  <si>
    <t>মোঃআঃ আলিম</t>
  </si>
  <si>
    <t>তারজিমা</t>
  </si>
  <si>
    <t>নাজাদ</t>
  </si>
  <si>
    <t>শ্রীঃসকুল</t>
  </si>
  <si>
    <t>লরেন</t>
  </si>
  <si>
    <t>মোঃ ইউনুস</t>
  </si>
  <si>
    <t>ইসরাইল</t>
  </si>
  <si>
    <t>ওহেদ</t>
  </si>
  <si>
    <t xml:space="preserve">হোসেন আলী </t>
  </si>
  <si>
    <t>বিলকিস</t>
  </si>
  <si>
    <t xml:space="preserve">মোহাম্মেদ আলী </t>
  </si>
  <si>
    <t>শ্রীঃহোপনা</t>
  </si>
  <si>
    <t>ছাতু</t>
  </si>
  <si>
    <t>মোঃআঃ মজিদ</t>
  </si>
  <si>
    <t>সেফাতুল্লা</t>
  </si>
  <si>
    <t>মোঃহামিদুল</t>
  </si>
  <si>
    <t xml:space="preserve">জাহাঙ্গীর </t>
  </si>
  <si>
    <t>আহাসান</t>
  </si>
  <si>
    <t>মোঃ ইকবাল হোসেন</t>
  </si>
  <si>
    <t xml:space="preserve">মোঃজোবদুল আলী </t>
  </si>
  <si>
    <t>মোঃএমরান</t>
  </si>
  <si>
    <t>মোঃ সেফাত</t>
  </si>
  <si>
    <t>জহন</t>
  </si>
  <si>
    <t>চরন</t>
  </si>
  <si>
    <t>শ্রীঃঅশ্বিনী</t>
  </si>
  <si>
    <t>মৃতঃসুধির</t>
  </si>
  <si>
    <t>শরীফুল</t>
  </si>
  <si>
    <t>রিয়াজ</t>
  </si>
  <si>
    <t>শ্রীঃ অষ্টম</t>
  </si>
  <si>
    <t>ভবেশ</t>
  </si>
  <si>
    <t>ফয়েজ উদ্দীন</t>
  </si>
  <si>
    <t xml:space="preserve">শ্রীঃস্বাধীন চন্দ্র বর্মন </t>
  </si>
  <si>
    <t>শ্রীঃ নরেন বাসকী</t>
  </si>
  <si>
    <t>রশিক বাসকী</t>
  </si>
  <si>
    <t xml:space="preserve">মোঃ আকবর আলী </t>
  </si>
  <si>
    <t xml:space="preserve">মোঃ সেফাত আলী </t>
  </si>
  <si>
    <t xml:space="preserve">মোঃ হযরত আলী </t>
  </si>
  <si>
    <t>মোঃমমিনুল</t>
  </si>
  <si>
    <t>মোঃ আলাউদ্দীন</t>
  </si>
  <si>
    <t>মোঃ উসমান</t>
  </si>
  <si>
    <t xml:space="preserve">মোঃদুলাল উদ্দীন </t>
  </si>
  <si>
    <t>শ্রীঃ নবকুমার</t>
  </si>
  <si>
    <t>রামপদ</t>
  </si>
  <si>
    <t>ব্যাবজন সরেন</t>
  </si>
  <si>
    <t>মনমা</t>
  </si>
  <si>
    <t>মোঃআনসার</t>
  </si>
  <si>
    <t>আঃখালেক</t>
  </si>
  <si>
    <t>মোঃরোকনুজ্জামান</t>
  </si>
  <si>
    <t>শ্রীমতি খুশিমালা</t>
  </si>
  <si>
    <t>সুকুমার</t>
  </si>
  <si>
    <t>শ্রীঃদেবেন্দ্রনাথ</t>
  </si>
  <si>
    <t>গোলাম রাব্বানী</t>
  </si>
  <si>
    <t>মোসাঃপারুল</t>
  </si>
  <si>
    <t>মোঃ মানিক</t>
  </si>
  <si>
    <t>আঃরহমান</t>
  </si>
  <si>
    <t>শ্রীঃসনজিৎ বর্মন</t>
  </si>
  <si>
    <t>শ্রীঃসুন্দর বর্মন</t>
  </si>
  <si>
    <t xml:space="preserve">নিরঞ্জন </t>
  </si>
  <si>
    <t>শ্রীঃযুবল মারান্ডি</t>
  </si>
  <si>
    <t>মৃতঃহোজনা মারান্ডি</t>
  </si>
  <si>
    <t xml:space="preserve">শ্রীঃভঞ্জন চন্দ্র বর্মন </t>
  </si>
  <si>
    <t xml:space="preserve">মৃতঃ নগেন্দ্রনাথ </t>
  </si>
  <si>
    <t>মোঃমোস্তাফিজুর</t>
  </si>
  <si>
    <t>আঃরহিম</t>
  </si>
  <si>
    <t xml:space="preserve">আশরাফ আলী </t>
  </si>
  <si>
    <t>আঃআজিজ</t>
  </si>
  <si>
    <t>ভুলু বিশ্বাস</t>
  </si>
  <si>
    <t>মোঃসোহরাব</t>
  </si>
  <si>
    <t>আজিজ</t>
  </si>
  <si>
    <t xml:space="preserve"> শ্রীঃ বলরাম</t>
  </si>
  <si>
    <t>আঃকাদের</t>
  </si>
  <si>
    <t xml:space="preserve"> রাকিবুল</t>
  </si>
  <si>
    <t>গোলাম আজম</t>
  </si>
  <si>
    <t>এনামুল হক</t>
  </si>
  <si>
    <t>মৃতঃকামরুল</t>
  </si>
  <si>
    <t xml:space="preserve">মহসিন আলী </t>
  </si>
  <si>
    <t xml:space="preserve">মুনসুর আলী </t>
  </si>
  <si>
    <t>মতিউর রহমান</t>
  </si>
  <si>
    <t xml:space="preserve">গোলাম মোহাম্মদ </t>
  </si>
  <si>
    <t>মুক্তার হোসেন</t>
  </si>
  <si>
    <t xml:space="preserve">খোস মোহাম্মদ </t>
  </si>
  <si>
    <t>বাবলু ইসলাম</t>
  </si>
  <si>
    <t>তাজেমিল হক</t>
  </si>
  <si>
    <t xml:space="preserve">মুনজুর আলী </t>
  </si>
  <si>
    <t>রাসেদা</t>
  </si>
  <si>
    <t>হোসেন</t>
  </si>
  <si>
    <t>শ্রী আনন্দ</t>
  </si>
  <si>
    <t xml:space="preserve">নিমাই চন্দ্র </t>
  </si>
  <si>
    <t>বিরেন্দ্রনাথ</t>
  </si>
  <si>
    <t>পপেন্দ্রনাথ</t>
  </si>
  <si>
    <t xml:space="preserve">যোগেন্দ্রনাথ </t>
  </si>
  <si>
    <t>মহেন্দ্রনাথ</t>
  </si>
  <si>
    <t>হাবু মাহাতে</t>
  </si>
  <si>
    <t xml:space="preserve">সেন্টু চন্দ্র </t>
  </si>
  <si>
    <t>শান্ত মাহাতো</t>
  </si>
  <si>
    <t>ধঞ্জয়</t>
  </si>
  <si>
    <t xml:space="preserve">শ্রী সুবল চন্দ্র </t>
  </si>
  <si>
    <t>শ্রী গুপিন কিস্কু</t>
  </si>
  <si>
    <t>শিবু কিস্কু</t>
  </si>
  <si>
    <t>শ্রী যতিন কিস্কু</t>
  </si>
  <si>
    <t xml:space="preserve"> শিবু কিস্কু</t>
  </si>
  <si>
    <t>শ্রীমতি পানি</t>
  </si>
  <si>
    <t>বাজনু</t>
  </si>
  <si>
    <t>শ্রী ল্যাদাম</t>
  </si>
  <si>
    <t>শ্রী সনজিৎ</t>
  </si>
  <si>
    <t>শ্রী হরিশ</t>
  </si>
  <si>
    <t>নরেশ</t>
  </si>
  <si>
    <t>শ্রী গনেশ</t>
  </si>
  <si>
    <t>শ্রী সেন্টু</t>
  </si>
  <si>
    <t>গাজলু মাহাতো</t>
  </si>
  <si>
    <t xml:space="preserve">গাজলু চন্দ্র </t>
  </si>
  <si>
    <t>শ্রী লক্ষন</t>
  </si>
  <si>
    <t>সালকু</t>
  </si>
  <si>
    <t>বাতাসী রানী</t>
  </si>
  <si>
    <t>খগেন মাহাতো</t>
  </si>
  <si>
    <t xml:space="preserve">মানিক চন্দ্র </t>
  </si>
  <si>
    <t>তোফান রায়</t>
  </si>
  <si>
    <t>শ্রী বিশ্বনাথ মার্ডি</t>
  </si>
  <si>
    <t>মন্সি মার্ডি</t>
  </si>
  <si>
    <t>শ্রী কিষ্ণ মার্ড</t>
  </si>
  <si>
    <t>নরেশ মার্ডি</t>
  </si>
  <si>
    <t xml:space="preserve">শ্রী সুচিন চন্দ্র </t>
  </si>
  <si>
    <t>পুসবতি মাহাতো</t>
  </si>
  <si>
    <t xml:space="preserve">শ্রী দ্বিজেন চন্দ্র </t>
  </si>
  <si>
    <t xml:space="preserve">ভুদেব চন্দ্র </t>
  </si>
  <si>
    <t>শ্রীমতি সুখদা</t>
  </si>
  <si>
    <t>শসী মাহাতো</t>
  </si>
  <si>
    <t xml:space="preserve">শ্রী ভুদেব চন্দ্র </t>
  </si>
  <si>
    <t>ঝরিয়া মাহাতো</t>
  </si>
  <si>
    <t>শ্রী সরজেন</t>
  </si>
  <si>
    <t xml:space="preserve">কার্তিক চন্দ্র </t>
  </si>
  <si>
    <t>সবিতা গৌর</t>
  </si>
  <si>
    <t>শ্রী সুনিল</t>
  </si>
  <si>
    <t>রুবেল হেমব্রম</t>
  </si>
  <si>
    <t>শ্রী সিমন্ত</t>
  </si>
  <si>
    <t>হরিপদ</t>
  </si>
  <si>
    <t>শ্রী রামকান্ত</t>
  </si>
  <si>
    <t>হরিপদ মাহাতো</t>
  </si>
  <si>
    <t xml:space="preserve">সুধীর চন্দ্র </t>
  </si>
  <si>
    <t>শ্রীমতি কমলা</t>
  </si>
  <si>
    <t>গনেস</t>
  </si>
  <si>
    <t xml:space="preserve">গনেস চন্দ্র </t>
  </si>
  <si>
    <t>চটুরা মাহাতো</t>
  </si>
  <si>
    <t>শ্রী আন্ত</t>
  </si>
  <si>
    <t>ধনোনজয়</t>
  </si>
  <si>
    <t>পরেশ মার্ডি</t>
  </si>
  <si>
    <t>লক্ষন মার্ডি</t>
  </si>
  <si>
    <t>সফিজ উদ্দীন</t>
  </si>
  <si>
    <t>আত্তাব</t>
  </si>
  <si>
    <t>মোঃ আকতারুজ্জামান</t>
  </si>
  <si>
    <t>রহিম</t>
  </si>
  <si>
    <t xml:space="preserve">বাচ্চু আলী </t>
  </si>
  <si>
    <t>আলতু বিশ্বাস</t>
  </si>
  <si>
    <t>বদর</t>
  </si>
  <si>
    <t xml:space="preserve"> মজেম</t>
  </si>
  <si>
    <t xml:space="preserve">মনতাজ আলী </t>
  </si>
  <si>
    <t>বদের</t>
  </si>
  <si>
    <t>জসিম</t>
  </si>
  <si>
    <t>সাদেকুল ইসলাম</t>
  </si>
  <si>
    <t>নুরুল ইসলাম</t>
  </si>
  <si>
    <t>ময়েজ উদ্দীন</t>
  </si>
  <si>
    <t>ইকবাল</t>
  </si>
  <si>
    <t>মোঃটুটুল</t>
  </si>
  <si>
    <t xml:space="preserve">নেস মোহাম্মদ </t>
  </si>
  <si>
    <t xml:space="preserve">মোহাম্মদ আলী </t>
  </si>
  <si>
    <t xml:space="preserve">জাহির উদ্দীন </t>
  </si>
  <si>
    <t>মসলিম</t>
  </si>
  <si>
    <t xml:space="preserve">শাহীম আলী </t>
  </si>
  <si>
    <t>মরিয়ম বিবি</t>
  </si>
  <si>
    <t>সমসের</t>
  </si>
  <si>
    <t>আফজাল হাসেন</t>
  </si>
  <si>
    <t>আঃ হাকিম</t>
  </si>
  <si>
    <t xml:space="preserve">মহসেন আলী </t>
  </si>
  <si>
    <t xml:space="preserve"> মতেজা আলী </t>
  </si>
  <si>
    <t xml:space="preserve">সাত্তার আলী </t>
  </si>
  <si>
    <t xml:space="preserve">রাজ্জাক আলী </t>
  </si>
  <si>
    <t>সাদ্দাম হোসেন</t>
  </si>
  <si>
    <t>অবাইদুল হক</t>
  </si>
  <si>
    <t>কারুন হোদা</t>
  </si>
  <si>
    <t xml:space="preserve">মালেক উদ্দীন </t>
  </si>
  <si>
    <t>জহিরুল ইসলাম</t>
  </si>
  <si>
    <t>আকতার</t>
  </si>
  <si>
    <t xml:space="preserve">জাব্বার আলী </t>
  </si>
  <si>
    <t xml:space="preserve">চান মোহাম্মদ </t>
  </si>
  <si>
    <t>মোঃতরিকুল</t>
  </si>
  <si>
    <t xml:space="preserve">মোঃ রহমান </t>
  </si>
  <si>
    <t>সকেরা</t>
  </si>
  <si>
    <t>সাবান</t>
  </si>
  <si>
    <t>জবদুল</t>
  </si>
  <si>
    <t>মোঃরমজান</t>
  </si>
  <si>
    <t xml:space="preserve"> মেসের আলী </t>
  </si>
  <si>
    <t xml:space="preserve">ইউনুস আলী </t>
  </si>
  <si>
    <t xml:space="preserve">পাতান আলী </t>
  </si>
  <si>
    <t xml:space="preserve"> মোঃ জিয়ারুল</t>
  </si>
  <si>
    <t>মোঃহুমায়ন বিশ্বাস</t>
  </si>
  <si>
    <t>মোঃআমজাদ</t>
  </si>
  <si>
    <t>ঘোল কান্দর</t>
  </si>
  <si>
    <t>Column2</t>
  </si>
  <si>
    <t>Column3</t>
  </si>
  <si>
    <t>Column4</t>
  </si>
  <si>
    <t>Column5</t>
  </si>
  <si>
    <t>Column6</t>
  </si>
  <si>
    <t>Column7</t>
  </si>
  <si>
    <t>Column8</t>
  </si>
  <si>
    <t>Column82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</si>
</sst>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445]0.#####E+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Nikosh"/>
    </font>
    <font>
      <sz val="11"/>
      <color theme="1"/>
      <name val="SutonnyMJ"/>
    </font>
    <font>
      <sz val="8"/>
      <color theme="1"/>
      <name val="SutonnyMJ"/>
    </font>
    <font>
      <b/>
      <sz val="9"/>
      <color theme="1"/>
      <name val="SutonnyMJ"/>
    </font>
    <font>
      <sz val="9"/>
      <color theme="1"/>
      <name val="SutonnyMJ"/>
    </font>
    <font>
      <sz val="9"/>
      <color theme="1"/>
      <name val="Nikosh"/>
    </font>
    <font>
      <b/>
      <sz val="8"/>
      <color theme="1"/>
      <name val="SutonnyMJ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5" fillId="0" borderId="1" xfId="0" applyFont="1" applyBorder="1"/>
    <xf numFmtId="1" fontId="5" fillId="0" borderId="1" xfId="0" applyNumberFormat="1" applyFont="1" applyBorder="1"/>
    <xf numFmtId="1" fontId="3" fillId="0" borderId="1" xfId="0" applyNumberFormat="1" applyFont="1" applyBorder="1"/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left" vertical="top"/>
    </xf>
    <xf numFmtId="164" fontId="0" fillId="0" borderId="1" xfId="0" applyNumberFormat="1" applyBorder="1"/>
    <xf numFmtId="165" fontId="0" fillId="0" borderId="1" xfId="0" applyNumberFormat="1" applyBorder="1"/>
    <xf numFmtId="164" fontId="6" fillId="0" borderId="1" xfId="0" applyNumberFormat="1" applyFont="1" applyBorder="1" applyAlignment="1">
      <alignment horizontal="left" vertical="top"/>
    </xf>
    <xf numFmtId="1" fontId="0" fillId="0" borderId="1" xfId="0" applyNumberFormat="1" applyBorder="1"/>
    <xf numFmtId="0" fontId="8" fillId="0" borderId="1" xfId="0" applyFont="1" applyBorder="1"/>
    <xf numFmtId="0" fontId="9" fillId="0" borderId="1" xfId="0" applyFont="1" applyBorder="1"/>
    <xf numFmtId="1" fontId="4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2"/>
  <sheetViews>
    <sheetView tabSelected="1" topLeftCell="A1703" workbookViewId="0">
      <selection activeCell="B1723" sqref="B1723"/>
    </sheetView>
  </sheetViews>
  <sheetFormatPr defaultColWidth="8.5703125" defaultRowHeight="15" x14ac:dyDescent="0.25"/>
  <cols>
    <col min="1" max="1" width="8.5703125" style="1"/>
    <col min="2" max="2" width="15" style="1" customWidth="1"/>
    <col min="3" max="3" width="17.5703125" style="1" customWidth="1"/>
    <col min="4" max="4" width="16.7109375" style="1" customWidth="1"/>
    <col min="5" max="5" width="17.85546875" style="1" customWidth="1"/>
    <col min="6" max="6" width="19.7109375" style="17" customWidth="1"/>
    <col min="7" max="7" width="17.85546875" style="12" customWidth="1"/>
    <col min="8" max="16384" width="8.5703125" style="1"/>
  </cols>
  <sheetData>
    <row r="1" spans="1:11" ht="51" x14ac:dyDescent="0.25">
      <c r="A1" s="19" t="s">
        <v>642</v>
      </c>
      <c r="B1" s="20" t="s">
        <v>61</v>
      </c>
      <c r="C1" s="20" t="s">
        <v>62</v>
      </c>
      <c r="D1" s="20" t="s">
        <v>63</v>
      </c>
      <c r="E1" s="20" t="s">
        <v>64</v>
      </c>
      <c r="F1" s="15" t="s">
        <v>65</v>
      </c>
      <c r="G1" s="21" t="s">
        <v>66</v>
      </c>
      <c r="H1" s="20" t="s">
        <v>67</v>
      </c>
      <c r="I1" s="20" t="s">
        <v>68</v>
      </c>
      <c r="J1" s="20" t="s">
        <v>69</v>
      </c>
      <c r="K1" s="20" t="s">
        <v>70</v>
      </c>
    </row>
    <row r="2" spans="1:11" ht="15.75" x14ac:dyDescent="0.3">
      <c r="A2" s="22">
        <v>1</v>
      </c>
      <c r="B2" s="23" t="s">
        <v>44</v>
      </c>
      <c r="C2" s="23" t="s">
        <v>116</v>
      </c>
      <c r="D2" s="23" t="s">
        <v>2494</v>
      </c>
      <c r="E2" s="23" t="str">
        <f>"০১৭৭৪-৭৮৬৭১৮"</f>
        <v>০১৭৭৪-৭৮৬৭১৮</v>
      </c>
      <c r="F2" s="16" t="str">
        <f t="shared" ref="F2:F12" si="0">"8119427767"</f>
        <v>8119427767</v>
      </c>
      <c r="G2" s="24">
        <v>130302051090</v>
      </c>
      <c r="H2" s="23">
        <v>5</v>
      </c>
      <c r="I2" s="23">
        <v>0.5</v>
      </c>
      <c r="J2" s="22"/>
      <c r="K2" s="22"/>
    </row>
    <row r="3" spans="1:11" ht="15.75" x14ac:dyDescent="0.3">
      <c r="A3" s="22">
        <v>2</v>
      </c>
      <c r="B3" s="23" t="s">
        <v>119</v>
      </c>
      <c r="C3" s="23" t="s">
        <v>27</v>
      </c>
      <c r="D3" s="23" t="s">
        <v>529</v>
      </c>
      <c r="E3" s="23" t="str">
        <f>"০১৭৯৫-৬৬৫১১৬"</f>
        <v>০১৭৯৫-৬৬৫১১৬</v>
      </c>
      <c r="F3" s="16" t="str">
        <f t="shared" si="0"/>
        <v>8119427767</v>
      </c>
      <c r="G3" s="24">
        <v>130302051088</v>
      </c>
      <c r="H3" s="23"/>
      <c r="I3" s="23"/>
      <c r="J3" s="22"/>
      <c r="K3" s="22"/>
    </row>
    <row r="4" spans="1:11" ht="15.75" x14ac:dyDescent="0.3">
      <c r="A4" s="22">
        <v>3</v>
      </c>
      <c r="B4" s="23" t="s">
        <v>120</v>
      </c>
      <c r="C4" s="23" t="s">
        <v>121</v>
      </c>
      <c r="D4" s="23" t="s">
        <v>529</v>
      </c>
      <c r="E4" s="23" t="str">
        <f>"০১৭২৪-২৬৮১৭১"</f>
        <v>০১৭২৪-২৬৮১৭১</v>
      </c>
      <c r="F4" s="16" t="str">
        <f t="shared" si="0"/>
        <v>8119427767</v>
      </c>
      <c r="G4" s="24">
        <v>130302051086</v>
      </c>
      <c r="H4" s="23">
        <v>0.33</v>
      </c>
      <c r="I4" s="23">
        <v>0.33</v>
      </c>
      <c r="J4" s="22"/>
      <c r="K4" s="22"/>
    </row>
    <row r="5" spans="1:11" ht="15.75" x14ac:dyDescent="0.3">
      <c r="A5" s="22">
        <v>4</v>
      </c>
      <c r="B5" s="23" t="s">
        <v>122</v>
      </c>
      <c r="C5" s="23" t="s">
        <v>123</v>
      </c>
      <c r="D5" s="23" t="s">
        <v>529</v>
      </c>
      <c r="E5" s="23" t="str">
        <f>"০১৭৮৩-৬৮৪৩৮৩"</f>
        <v>০১৭৮৩-৬৮৪৩৮৩</v>
      </c>
      <c r="F5" s="16" t="str">
        <f t="shared" si="0"/>
        <v>8119427767</v>
      </c>
      <c r="G5" s="24">
        <v>130302051085</v>
      </c>
      <c r="H5" s="23">
        <v>3.33</v>
      </c>
      <c r="I5" s="23">
        <v>3.33</v>
      </c>
      <c r="J5" s="22"/>
      <c r="K5" s="22"/>
    </row>
    <row r="6" spans="1:11" ht="15.75" x14ac:dyDescent="0.3">
      <c r="A6" s="22">
        <v>5</v>
      </c>
      <c r="B6" s="23" t="s">
        <v>124</v>
      </c>
      <c r="C6" s="23" t="s">
        <v>10</v>
      </c>
      <c r="D6" s="23" t="s">
        <v>529</v>
      </c>
      <c r="E6" s="23" t="str">
        <f>"০১৭৫২-৮৫৪৩৫১"</f>
        <v>০১৭৫২-৮৫৪৩৫১</v>
      </c>
      <c r="F6" s="16" t="str">
        <f t="shared" si="0"/>
        <v>8119427767</v>
      </c>
      <c r="G6" s="24">
        <v>130302051084</v>
      </c>
      <c r="H6" s="23">
        <v>1.5</v>
      </c>
      <c r="I6" s="23">
        <v>1.5</v>
      </c>
      <c r="J6" s="22"/>
      <c r="K6" s="22"/>
    </row>
    <row r="7" spans="1:11" ht="15.75" x14ac:dyDescent="0.3">
      <c r="A7" s="22">
        <v>6</v>
      </c>
      <c r="B7" s="23" t="s">
        <v>119</v>
      </c>
      <c r="C7" s="23" t="s">
        <v>27</v>
      </c>
      <c r="D7" s="23" t="s">
        <v>529</v>
      </c>
      <c r="E7" s="23" t="str">
        <f>"০"</f>
        <v>০</v>
      </c>
      <c r="F7" s="16" t="str">
        <f t="shared" si="0"/>
        <v>8119427767</v>
      </c>
      <c r="G7" s="24">
        <v>130302051083</v>
      </c>
      <c r="H7" s="23">
        <v>0.33</v>
      </c>
      <c r="I7" s="23">
        <v>0.33</v>
      </c>
      <c r="J7" s="22"/>
      <c r="K7" s="22"/>
    </row>
    <row r="8" spans="1:11" ht="15.75" x14ac:dyDescent="0.3">
      <c r="A8" s="22">
        <v>7</v>
      </c>
      <c r="B8" s="23" t="s">
        <v>125</v>
      </c>
      <c r="C8" s="23" t="s">
        <v>126</v>
      </c>
      <c r="D8" s="23" t="s">
        <v>529</v>
      </c>
      <c r="E8" s="23" t="str">
        <f>"০"</f>
        <v>০</v>
      </c>
      <c r="F8" s="16" t="str">
        <f t="shared" si="0"/>
        <v>8119427767</v>
      </c>
      <c r="G8" s="24">
        <v>130302051082</v>
      </c>
      <c r="H8" s="23">
        <v>10</v>
      </c>
      <c r="I8" s="23">
        <v>10</v>
      </c>
      <c r="J8" s="22"/>
      <c r="K8" s="22"/>
    </row>
    <row r="9" spans="1:11" ht="15.75" x14ac:dyDescent="0.3">
      <c r="A9" s="22">
        <v>8</v>
      </c>
      <c r="B9" s="23" t="s">
        <v>47</v>
      </c>
      <c r="C9" s="23" t="s">
        <v>127</v>
      </c>
      <c r="D9" s="23" t="s">
        <v>529</v>
      </c>
      <c r="E9" s="23" t="str">
        <f>"০"</f>
        <v>০</v>
      </c>
      <c r="F9" s="16" t="str">
        <f t="shared" si="0"/>
        <v>8119427767</v>
      </c>
      <c r="G9" s="24">
        <v>130302051081</v>
      </c>
      <c r="H9" s="23">
        <v>0.5</v>
      </c>
      <c r="I9" s="23">
        <v>0.5</v>
      </c>
      <c r="J9" s="22"/>
      <c r="K9" s="22"/>
    </row>
    <row r="10" spans="1:11" ht="15.75" x14ac:dyDescent="0.3">
      <c r="A10" s="22">
        <v>9</v>
      </c>
      <c r="B10" s="23" t="s">
        <v>119</v>
      </c>
      <c r="C10" s="23" t="s">
        <v>128</v>
      </c>
      <c r="D10" s="23" t="s">
        <v>529</v>
      </c>
      <c r="E10" s="23" t="str">
        <f>"০১৭৯৫-০১২০৯০"</f>
        <v>০১৭৯৫-০১২০৯০</v>
      </c>
      <c r="F10" s="16" t="str">
        <f t="shared" si="0"/>
        <v>8119427767</v>
      </c>
      <c r="G10" s="24">
        <v>130302051080</v>
      </c>
      <c r="H10" s="23">
        <v>8</v>
      </c>
      <c r="I10" s="23">
        <v>8</v>
      </c>
      <c r="J10" s="22"/>
      <c r="K10" s="22"/>
    </row>
    <row r="11" spans="1:11" ht="15.75" x14ac:dyDescent="0.3">
      <c r="A11" s="22">
        <v>10</v>
      </c>
      <c r="B11" s="23" t="s">
        <v>5</v>
      </c>
      <c r="C11" s="23" t="s">
        <v>129</v>
      </c>
      <c r="D11" s="23" t="s">
        <v>529</v>
      </c>
      <c r="E11" s="23" t="str">
        <f>"০"</f>
        <v>০</v>
      </c>
      <c r="F11" s="16" t="str">
        <f t="shared" si="0"/>
        <v>8119427767</v>
      </c>
      <c r="G11" s="24">
        <v>130302051079</v>
      </c>
      <c r="H11" s="23">
        <v>3</v>
      </c>
      <c r="I11" s="23">
        <v>3</v>
      </c>
      <c r="J11" s="22"/>
      <c r="K11" s="22"/>
    </row>
    <row r="12" spans="1:11" ht="15.75" x14ac:dyDescent="0.3">
      <c r="A12" s="22">
        <v>11</v>
      </c>
      <c r="B12" s="23" t="s">
        <v>130</v>
      </c>
      <c r="C12" s="23" t="s">
        <v>131</v>
      </c>
      <c r="D12" s="23" t="s">
        <v>529</v>
      </c>
      <c r="E12" s="23" t="str">
        <f>"০"</f>
        <v>০</v>
      </c>
      <c r="F12" s="16" t="str">
        <f t="shared" si="0"/>
        <v>8119427767</v>
      </c>
      <c r="G12" s="24">
        <v>130302051078</v>
      </c>
      <c r="H12" s="23">
        <v>0.4</v>
      </c>
      <c r="I12" s="23">
        <v>0.4</v>
      </c>
      <c r="J12" s="22"/>
      <c r="K12" s="22"/>
    </row>
    <row r="13" spans="1:11" ht="15.75" x14ac:dyDescent="0.3">
      <c r="A13" s="22">
        <v>12</v>
      </c>
      <c r="B13" s="23" t="s">
        <v>55</v>
      </c>
      <c r="C13" s="23" t="s">
        <v>132</v>
      </c>
      <c r="D13" s="23" t="s">
        <v>529</v>
      </c>
      <c r="E13" s="23" t="str">
        <f>"০"</f>
        <v>০</v>
      </c>
      <c r="F13" s="16" t="str">
        <f>"8119427766991"</f>
        <v>8119427766991</v>
      </c>
      <c r="G13" s="24">
        <v>130302051077</v>
      </c>
      <c r="H13" s="23">
        <v>7</v>
      </c>
      <c r="I13" s="23">
        <v>7</v>
      </c>
      <c r="J13" s="22"/>
      <c r="K13" s="22"/>
    </row>
    <row r="14" spans="1:11" ht="15.75" x14ac:dyDescent="0.3">
      <c r="A14" s="22">
        <v>13</v>
      </c>
      <c r="B14" s="23" t="s">
        <v>133</v>
      </c>
      <c r="C14" s="23" t="s">
        <v>54</v>
      </c>
      <c r="D14" s="23" t="s">
        <v>529</v>
      </c>
      <c r="E14" s="23" t="str">
        <f>"০১৭৪৭-৩৩৪৯৮৭"</f>
        <v>০১৭৪৭-৩৩৪৯৮৭</v>
      </c>
      <c r="F14" s="16" t="str">
        <f>"8119427766957"</f>
        <v>8119427766957</v>
      </c>
      <c r="G14" s="24">
        <v>130302051076</v>
      </c>
      <c r="H14" s="23">
        <v>0.33</v>
      </c>
      <c r="I14" s="23">
        <v>0.33</v>
      </c>
      <c r="J14" s="22"/>
      <c r="K14" s="22"/>
    </row>
    <row r="15" spans="1:11" ht="15.75" x14ac:dyDescent="0.3">
      <c r="A15" s="22">
        <v>14</v>
      </c>
      <c r="B15" s="23" t="s">
        <v>134</v>
      </c>
      <c r="C15" s="23" t="s">
        <v>135</v>
      </c>
      <c r="D15" s="23" t="s">
        <v>529</v>
      </c>
      <c r="E15" s="23" t="str">
        <f>"-"</f>
        <v>-</v>
      </c>
      <c r="F15" s="16" t="str">
        <f>"8119427766971"</f>
        <v>8119427766971</v>
      </c>
      <c r="G15" s="24">
        <v>130302051075</v>
      </c>
      <c r="H15" s="23">
        <v>0.66</v>
      </c>
      <c r="I15" s="23">
        <v>0.66</v>
      </c>
      <c r="J15" s="22"/>
      <c r="K15" s="22"/>
    </row>
    <row r="16" spans="1:11" ht="15.75" x14ac:dyDescent="0.3">
      <c r="A16" s="22">
        <v>15</v>
      </c>
      <c r="B16" s="23" t="s">
        <v>136</v>
      </c>
      <c r="C16" s="23" t="s">
        <v>137</v>
      </c>
      <c r="D16" s="23" t="s">
        <v>529</v>
      </c>
      <c r="E16" s="23" t="str">
        <f>"-"</f>
        <v>-</v>
      </c>
      <c r="F16" s="16" t="str">
        <f>"8119427766970"</f>
        <v>8119427766970</v>
      </c>
      <c r="G16" s="24">
        <v>130302051074</v>
      </c>
      <c r="H16" s="23">
        <v>0.33</v>
      </c>
      <c r="I16" s="23">
        <v>0.33</v>
      </c>
      <c r="J16" s="22"/>
      <c r="K16" s="22"/>
    </row>
    <row r="17" spans="1:11" ht="15.75" x14ac:dyDescent="0.3">
      <c r="A17" s="22">
        <v>16</v>
      </c>
      <c r="B17" s="23" t="s">
        <v>861</v>
      </c>
      <c r="C17" s="23" t="s">
        <v>136</v>
      </c>
      <c r="D17" s="23" t="s">
        <v>529</v>
      </c>
      <c r="E17" s="23" t="str">
        <f>"-"</f>
        <v>-</v>
      </c>
      <c r="F17" s="16" t="str">
        <f>"8119427767147"</f>
        <v>8119427767147</v>
      </c>
      <c r="G17" s="24">
        <v>130302051073</v>
      </c>
      <c r="H17" s="23">
        <v>0.33</v>
      </c>
      <c r="I17" s="23">
        <v>0.33</v>
      </c>
      <c r="J17" s="22"/>
      <c r="K17" s="22"/>
    </row>
    <row r="18" spans="1:11" ht="15.75" x14ac:dyDescent="0.3">
      <c r="A18" s="22">
        <v>17</v>
      </c>
      <c r="B18" s="23" t="s">
        <v>0</v>
      </c>
      <c r="C18" s="23" t="s">
        <v>862</v>
      </c>
      <c r="D18" s="23" t="s">
        <v>529</v>
      </c>
      <c r="E18" s="23">
        <v>1752854351</v>
      </c>
      <c r="F18" s="16">
        <v>8119427766956</v>
      </c>
      <c r="G18" s="24">
        <v>130302051087</v>
      </c>
      <c r="H18" s="23">
        <v>0.25</v>
      </c>
      <c r="I18" s="23">
        <v>0.25</v>
      </c>
      <c r="J18" s="22"/>
      <c r="K18" s="22"/>
    </row>
    <row r="19" spans="1:11" ht="15.75" x14ac:dyDescent="0.3">
      <c r="A19" s="22">
        <v>18</v>
      </c>
      <c r="B19" s="22" t="s">
        <v>863</v>
      </c>
      <c r="C19" s="22" t="s">
        <v>864</v>
      </c>
      <c r="D19" s="22" t="s">
        <v>529</v>
      </c>
      <c r="E19" s="22">
        <v>1797709707</v>
      </c>
      <c r="F19" s="18">
        <v>8119427766901</v>
      </c>
      <c r="G19" s="18">
        <v>130302051089</v>
      </c>
      <c r="H19" s="23">
        <v>1</v>
      </c>
      <c r="I19" s="23">
        <v>1</v>
      </c>
      <c r="J19" s="22"/>
      <c r="K19" s="22"/>
    </row>
    <row r="20" spans="1:11" ht="15.75" x14ac:dyDescent="0.3">
      <c r="A20" s="22">
        <v>19</v>
      </c>
      <c r="B20" s="22" t="s">
        <v>865</v>
      </c>
      <c r="C20" s="22"/>
      <c r="D20" s="22" t="s">
        <v>529</v>
      </c>
      <c r="E20" s="22">
        <v>1718649715</v>
      </c>
      <c r="F20" s="18"/>
      <c r="G20" s="18">
        <v>130302051091</v>
      </c>
      <c r="H20" s="23">
        <v>0.3</v>
      </c>
      <c r="I20" s="23">
        <v>0.3</v>
      </c>
      <c r="J20" s="22"/>
      <c r="K20" s="22"/>
    </row>
    <row r="21" spans="1:11" ht="15.75" x14ac:dyDescent="0.3">
      <c r="A21" s="22">
        <v>20</v>
      </c>
      <c r="B21" s="22" t="s">
        <v>886</v>
      </c>
      <c r="C21" s="22" t="s">
        <v>887</v>
      </c>
      <c r="D21" s="22" t="s">
        <v>888</v>
      </c>
      <c r="E21" s="22"/>
      <c r="F21" s="18"/>
      <c r="G21" s="18">
        <v>130302051092</v>
      </c>
      <c r="H21" s="23">
        <v>0.3</v>
      </c>
      <c r="I21" s="23">
        <v>0.3</v>
      </c>
      <c r="J21" s="22"/>
      <c r="K21" s="22"/>
    </row>
    <row r="22" spans="1:11" ht="15.75" x14ac:dyDescent="0.3">
      <c r="A22" s="22">
        <v>21</v>
      </c>
      <c r="B22" s="22" t="s">
        <v>214</v>
      </c>
      <c r="C22" s="22" t="s">
        <v>889</v>
      </c>
      <c r="D22" s="22" t="s">
        <v>529</v>
      </c>
      <c r="E22" s="22">
        <v>172347685</v>
      </c>
      <c r="F22" s="18">
        <v>8119427767039</v>
      </c>
      <c r="G22" s="18">
        <v>130302051093</v>
      </c>
      <c r="H22" s="23">
        <v>3.33</v>
      </c>
      <c r="I22" s="23">
        <v>3.33</v>
      </c>
      <c r="J22" s="22"/>
      <c r="K22" s="22"/>
    </row>
    <row r="23" spans="1:11" ht="15.75" x14ac:dyDescent="0.3">
      <c r="A23" s="22">
        <v>22</v>
      </c>
      <c r="B23" s="22" t="s">
        <v>890</v>
      </c>
      <c r="C23" s="22" t="s">
        <v>891</v>
      </c>
      <c r="D23" s="22" t="s">
        <v>892</v>
      </c>
      <c r="E23" s="22">
        <v>1752664880</v>
      </c>
      <c r="F23" s="18">
        <v>8119427766966</v>
      </c>
      <c r="G23" s="18">
        <v>130302051094</v>
      </c>
      <c r="H23" s="23">
        <v>2.5</v>
      </c>
      <c r="I23" s="23">
        <v>2.5</v>
      </c>
      <c r="J23" s="22"/>
      <c r="K23" s="22"/>
    </row>
    <row r="24" spans="1:11" ht="15.75" x14ac:dyDescent="0.3">
      <c r="A24" s="22">
        <v>23</v>
      </c>
      <c r="B24" s="22" t="s">
        <v>893</v>
      </c>
      <c r="C24" s="22" t="s">
        <v>894</v>
      </c>
      <c r="D24" s="22" t="s">
        <v>529</v>
      </c>
      <c r="E24" s="22">
        <v>1756255508</v>
      </c>
      <c r="F24" s="18">
        <v>8119427766938</v>
      </c>
      <c r="G24" s="18">
        <v>130302051095</v>
      </c>
      <c r="H24" s="23">
        <v>0.33</v>
      </c>
      <c r="I24" s="23">
        <v>0.33</v>
      </c>
      <c r="J24" s="22"/>
      <c r="K24" s="22"/>
    </row>
    <row r="25" spans="1:11" ht="15.75" x14ac:dyDescent="0.3">
      <c r="A25" s="22">
        <v>24</v>
      </c>
      <c r="B25" s="22" t="s">
        <v>895</v>
      </c>
      <c r="C25" s="22" t="s">
        <v>214</v>
      </c>
      <c r="D25" s="22" t="s">
        <v>529</v>
      </c>
      <c r="E25" s="22">
        <v>1752854351</v>
      </c>
      <c r="F25" s="18">
        <v>306323522</v>
      </c>
      <c r="G25" s="18">
        <v>130302051096</v>
      </c>
      <c r="H25" s="23">
        <v>0.5</v>
      </c>
      <c r="I25" s="23">
        <v>0.5</v>
      </c>
      <c r="J25" s="22"/>
      <c r="K25" s="22"/>
    </row>
    <row r="26" spans="1:11" ht="15.75" x14ac:dyDescent="0.3">
      <c r="A26" s="22">
        <v>25</v>
      </c>
      <c r="B26" s="22" t="s">
        <v>878</v>
      </c>
      <c r="C26" s="22" t="s">
        <v>873</v>
      </c>
      <c r="D26" s="22" t="s">
        <v>896</v>
      </c>
      <c r="E26" s="22">
        <v>17166745111</v>
      </c>
      <c r="F26" s="18">
        <v>8119427766482</v>
      </c>
      <c r="G26" s="18">
        <v>130302051097</v>
      </c>
      <c r="H26" s="23"/>
      <c r="I26" s="23"/>
      <c r="J26" s="22"/>
      <c r="K26" s="22"/>
    </row>
    <row r="27" spans="1:11" ht="15.75" x14ac:dyDescent="0.3">
      <c r="A27" s="22">
        <v>26</v>
      </c>
      <c r="B27" s="22" t="s">
        <v>898</v>
      </c>
      <c r="C27" s="22" t="s">
        <v>897</v>
      </c>
      <c r="D27" s="22" t="s">
        <v>529</v>
      </c>
      <c r="E27" s="22"/>
      <c r="F27" s="18">
        <v>8119427766929</v>
      </c>
      <c r="G27" s="18">
        <v>130302051098</v>
      </c>
      <c r="H27" s="23">
        <v>0.33</v>
      </c>
      <c r="I27" s="23">
        <v>0.33</v>
      </c>
      <c r="J27" s="22"/>
      <c r="K27" s="22"/>
    </row>
    <row r="28" spans="1:11" ht="15.75" x14ac:dyDescent="0.3">
      <c r="A28" s="22">
        <v>27</v>
      </c>
      <c r="B28" s="22" t="s">
        <v>899</v>
      </c>
      <c r="C28" s="22" t="s">
        <v>900</v>
      </c>
      <c r="D28" s="22" t="s">
        <v>529</v>
      </c>
      <c r="E28" s="22"/>
      <c r="F28" s="18">
        <v>8119427766962</v>
      </c>
      <c r="G28" s="18">
        <v>130302051099</v>
      </c>
      <c r="H28" s="23">
        <v>0.27</v>
      </c>
      <c r="I28" s="23">
        <v>0.27</v>
      </c>
      <c r="J28" s="22"/>
      <c r="K28" s="22"/>
    </row>
    <row r="29" spans="1:11" ht="15.75" x14ac:dyDescent="0.3">
      <c r="A29" s="22">
        <v>28</v>
      </c>
      <c r="B29" s="22" t="s">
        <v>901</v>
      </c>
      <c r="C29" s="22" t="s">
        <v>897</v>
      </c>
      <c r="D29" s="22" t="s">
        <v>529</v>
      </c>
      <c r="E29" s="22"/>
      <c r="F29" s="18"/>
      <c r="G29" s="18">
        <v>130302051100</v>
      </c>
      <c r="H29" s="23">
        <v>0.82</v>
      </c>
      <c r="I29" s="23">
        <v>0.82</v>
      </c>
      <c r="J29" s="22"/>
      <c r="K29" s="22"/>
    </row>
    <row r="30" spans="1:11" ht="15.75" x14ac:dyDescent="0.3">
      <c r="A30" s="22">
        <v>29</v>
      </c>
      <c r="B30" s="22" t="s">
        <v>902</v>
      </c>
      <c r="C30" s="22" t="s">
        <v>903</v>
      </c>
      <c r="D30" s="22" t="s">
        <v>529</v>
      </c>
      <c r="E30" s="22"/>
      <c r="F30" s="18">
        <v>8119427766115</v>
      </c>
      <c r="G30" s="18">
        <v>130302051101</v>
      </c>
      <c r="H30" s="23">
        <v>2</v>
      </c>
      <c r="I30" s="23">
        <v>2</v>
      </c>
      <c r="J30" s="22"/>
      <c r="K30" s="22"/>
    </row>
    <row r="31" spans="1:11" ht="15.75" x14ac:dyDescent="0.3">
      <c r="A31" s="22">
        <v>30</v>
      </c>
      <c r="B31" s="22" t="s">
        <v>904</v>
      </c>
      <c r="C31" s="22" t="s">
        <v>897</v>
      </c>
      <c r="D31" s="22" t="s">
        <v>529</v>
      </c>
      <c r="E31" s="22"/>
      <c r="F31" s="18">
        <v>8119427766918</v>
      </c>
      <c r="G31" s="18">
        <v>130302051102</v>
      </c>
      <c r="H31" s="23">
        <v>0.66</v>
      </c>
      <c r="I31" s="23">
        <v>0.66</v>
      </c>
      <c r="J31" s="22"/>
      <c r="K31" s="22"/>
    </row>
    <row r="32" spans="1:11" ht="15.75" x14ac:dyDescent="0.3">
      <c r="A32" s="22">
        <v>31</v>
      </c>
      <c r="B32" s="22" t="s">
        <v>195</v>
      </c>
      <c r="C32" s="22" t="s">
        <v>905</v>
      </c>
      <c r="D32" s="22" t="s">
        <v>529</v>
      </c>
      <c r="E32" s="22"/>
      <c r="F32" s="18"/>
      <c r="G32" s="18">
        <v>130302051103</v>
      </c>
      <c r="H32" s="23">
        <v>0.82</v>
      </c>
      <c r="I32" s="23">
        <v>0.82</v>
      </c>
      <c r="J32" s="22"/>
      <c r="K32" s="22"/>
    </row>
    <row r="33" spans="1:11" ht="15.75" x14ac:dyDescent="0.3">
      <c r="A33" s="22">
        <v>32</v>
      </c>
      <c r="B33" s="22" t="s">
        <v>906</v>
      </c>
      <c r="C33" s="22" t="s">
        <v>907</v>
      </c>
      <c r="D33" s="22" t="s">
        <v>529</v>
      </c>
      <c r="E33" s="22"/>
      <c r="F33" s="18">
        <v>967</v>
      </c>
      <c r="G33" s="18">
        <v>130302051104</v>
      </c>
      <c r="H33" s="23">
        <v>1.5</v>
      </c>
      <c r="I33" s="23">
        <v>1.5</v>
      </c>
      <c r="J33" s="22"/>
      <c r="K33" s="22"/>
    </row>
    <row r="34" spans="1:11" ht="15.75" x14ac:dyDescent="0.3">
      <c r="A34" s="22">
        <v>33</v>
      </c>
      <c r="B34" s="22" t="s">
        <v>17</v>
      </c>
      <c r="C34" s="22" t="s">
        <v>908</v>
      </c>
      <c r="D34" s="22" t="s">
        <v>529</v>
      </c>
      <c r="E34" s="22"/>
      <c r="F34" s="18" t="s">
        <v>910</v>
      </c>
      <c r="G34" s="18">
        <v>130302051105</v>
      </c>
      <c r="H34" s="23">
        <v>2</v>
      </c>
      <c r="I34" s="22">
        <v>0.2</v>
      </c>
      <c r="J34" s="22"/>
      <c r="K34" s="22"/>
    </row>
    <row r="35" spans="1:11" ht="15.75" x14ac:dyDescent="0.3">
      <c r="A35" s="22">
        <v>34</v>
      </c>
      <c r="B35" s="22" t="s">
        <v>909</v>
      </c>
      <c r="C35" s="22" t="s">
        <v>306</v>
      </c>
      <c r="D35" s="22" t="s">
        <v>529</v>
      </c>
      <c r="E35" s="22"/>
      <c r="F35" s="18"/>
      <c r="G35" s="18">
        <v>130302051106</v>
      </c>
      <c r="H35" s="23">
        <v>0.66</v>
      </c>
      <c r="I35" s="22">
        <v>0</v>
      </c>
      <c r="J35" s="22"/>
      <c r="K35" s="22"/>
    </row>
    <row r="36" spans="1:11" ht="15.75" x14ac:dyDescent="0.3">
      <c r="A36" s="22">
        <v>35</v>
      </c>
      <c r="B36" s="22" t="s">
        <v>911</v>
      </c>
      <c r="C36" s="22" t="s">
        <v>912</v>
      </c>
      <c r="D36" s="22" t="s">
        <v>896</v>
      </c>
      <c r="E36" s="22"/>
      <c r="F36" s="18"/>
      <c r="G36" s="18">
        <v>130302051107</v>
      </c>
      <c r="H36" s="23">
        <v>0.82</v>
      </c>
      <c r="I36" s="22">
        <v>0.01</v>
      </c>
      <c r="J36" s="22"/>
      <c r="K36" s="22"/>
    </row>
    <row r="37" spans="1:11" ht="15.75" x14ac:dyDescent="0.3">
      <c r="A37" s="22">
        <v>36</v>
      </c>
      <c r="B37" s="22" t="s">
        <v>913</v>
      </c>
      <c r="C37" s="22" t="s">
        <v>914</v>
      </c>
      <c r="D37" s="22" t="s">
        <v>529</v>
      </c>
      <c r="E37" s="22"/>
      <c r="F37" s="18"/>
      <c r="G37" s="18">
        <v>130302051108</v>
      </c>
      <c r="H37" s="23">
        <v>1.5</v>
      </c>
      <c r="I37" s="22">
        <v>0.01</v>
      </c>
      <c r="J37" s="22"/>
      <c r="K37" s="22"/>
    </row>
    <row r="38" spans="1:11" ht="15.75" x14ac:dyDescent="0.3">
      <c r="A38" s="22">
        <v>37</v>
      </c>
      <c r="B38" s="22" t="s">
        <v>916</v>
      </c>
      <c r="C38" s="22" t="s">
        <v>915</v>
      </c>
      <c r="D38" s="22" t="s">
        <v>529</v>
      </c>
      <c r="E38" s="22"/>
      <c r="F38" s="18"/>
      <c r="G38" s="18">
        <v>130302051109</v>
      </c>
      <c r="H38" s="23">
        <v>5</v>
      </c>
      <c r="I38" s="23">
        <v>0.5</v>
      </c>
      <c r="J38" s="22"/>
      <c r="K38" s="22"/>
    </row>
    <row r="39" spans="1:11" ht="15.75" x14ac:dyDescent="0.3">
      <c r="A39" s="22">
        <v>38</v>
      </c>
      <c r="B39" s="22" t="s">
        <v>917</v>
      </c>
      <c r="C39" s="22" t="s">
        <v>918</v>
      </c>
      <c r="D39" s="22" t="s">
        <v>529</v>
      </c>
      <c r="E39" s="22"/>
      <c r="F39" s="18"/>
      <c r="G39" s="18">
        <v>130302051110</v>
      </c>
      <c r="H39" s="23"/>
      <c r="I39" s="23"/>
      <c r="J39" s="22"/>
      <c r="K39" s="22"/>
    </row>
    <row r="40" spans="1:11" ht="15.75" x14ac:dyDescent="0.3">
      <c r="A40" s="22">
        <v>39</v>
      </c>
      <c r="B40" s="22" t="s">
        <v>919</v>
      </c>
      <c r="C40" s="22" t="s">
        <v>920</v>
      </c>
      <c r="D40" s="22" t="s">
        <v>529</v>
      </c>
      <c r="E40" s="22"/>
      <c r="F40" s="18"/>
      <c r="G40" s="18">
        <v>130302051111</v>
      </c>
      <c r="H40" s="23">
        <v>0.33</v>
      </c>
      <c r="I40" s="23">
        <v>0.33</v>
      </c>
      <c r="J40" s="22"/>
      <c r="K40" s="22"/>
    </row>
    <row r="41" spans="1:11" ht="15.75" x14ac:dyDescent="0.3">
      <c r="A41" s="22">
        <v>40</v>
      </c>
      <c r="B41" s="22" t="s">
        <v>922</v>
      </c>
      <c r="C41" s="22" t="s">
        <v>921</v>
      </c>
      <c r="D41" s="22" t="s">
        <v>529</v>
      </c>
      <c r="E41" s="22"/>
      <c r="F41" s="18"/>
      <c r="G41" s="18">
        <v>130302051112</v>
      </c>
      <c r="H41" s="23">
        <v>3.33</v>
      </c>
      <c r="I41" s="23">
        <v>3.33</v>
      </c>
      <c r="J41" s="22"/>
      <c r="K41" s="22"/>
    </row>
    <row r="42" spans="1:11" ht="15.75" x14ac:dyDescent="0.3">
      <c r="A42" s="22">
        <v>41</v>
      </c>
      <c r="B42" s="22" t="s">
        <v>923</v>
      </c>
      <c r="C42" s="22" t="s">
        <v>128</v>
      </c>
      <c r="D42" s="22" t="s">
        <v>529</v>
      </c>
      <c r="E42" s="22"/>
      <c r="F42" s="18"/>
      <c r="G42" s="18">
        <v>130302051113</v>
      </c>
      <c r="H42" s="23">
        <v>1.5</v>
      </c>
      <c r="I42" s="23">
        <v>1.5</v>
      </c>
      <c r="J42" s="22"/>
      <c r="K42" s="22"/>
    </row>
    <row r="43" spans="1:11" ht="15.75" x14ac:dyDescent="0.3">
      <c r="A43" s="22">
        <v>42</v>
      </c>
      <c r="B43" s="22" t="s">
        <v>924</v>
      </c>
      <c r="C43" s="22" t="s">
        <v>128</v>
      </c>
      <c r="D43" s="22" t="s">
        <v>529</v>
      </c>
      <c r="E43" s="22"/>
      <c r="F43" s="18"/>
      <c r="G43" s="18">
        <v>130302051114</v>
      </c>
      <c r="H43" s="23">
        <v>0.33</v>
      </c>
      <c r="I43" s="23">
        <v>0.33</v>
      </c>
      <c r="J43" s="22"/>
      <c r="K43" s="22"/>
    </row>
    <row r="44" spans="1:11" ht="15.75" x14ac:dyDescent="0.3">
      <c r="A44" s="22">
        <v>43</v>
      </c>
      <c r="B44" s="22" t="s">
        <v>926</v>
      </c>
      <c r="C44" s="22" t="s">
        <v>925</v>
      </c>
      <c r="D44" s="22" t="s">
        <v>529</v>
      </c>
      <c r="E44" s="22"/>
      <c r="F44" s="18"/>
      <c r="G44" s="18">
        <v>130302051115</v>
      </c>
      <c r="H44" s="23">
        <v>10</v>
      </c>
      <c r="I44" s="23">
        <v>10</v>
      </c>
      <c r="J44" s="22"/>
      <c r="K44" s="22"/>
    </row>
    <row r="45" spans="1:11" ht="15.75" x14ac:dyDescent="0.3">
      <c r="A45" s="22">
        <v>44</v>
      </c>
      <c r="B45" s="22" t="s">
        <v>928</v>
      </c>
      <c r="C45" s="22" t="s">
        <v>927</v>
      </c>
      <c r="D45" s="22" t="s">
        <v>529</v>
      </c>
      <c r="E45" s="22"/>
      <c r="F45" s="18"/>
      <c r="G45" s="18">
        <v>130302051116</v>
      </c>
      <c r="H45" s="23">
        <v>0.5</v>
      </c>
      <c r="I45" s="23">
        <v>0.5</v>
      </c>
      <c r="J45" s="22"/>
      <c r="K45" s="22"/>
    </row>
    <row r="46" spans="1:11" ht="15.75" x14ac:dyDescent="0.3">
      <c r="A46" s="22">
        <v>45</v>
      </c>
      <c r="B46" s="22" t="s">
        <v>927</v>
      </c>
      <c r="C46" s="22" t="s">
        <v>929</v>
      </c>
      <c r="D46" s="22" t="s">
        <v>529</v>
      </c>
      <c r="E46" s="22"/>
      <c r="F46" s="18"/>
      <c r="G46" s="18">
        <v>130302051117</v>
      </c>
      <c r="H46" s="23">
        <v>8</v>
      </c>
      <c r="I46" s="23">
        <v>8</v>
      </c>
      <c r="J46" s="22"/>
      <c r="K46" s="22"/>
    </row>
    <row r="47" spans="1:11" ht="15.75" x14ac:dyDescent="0.3">
      <c r="A47" s="22">
        <v>46</v>
      </c>
      <c r="B47" s="22" t="s">
        <v>930</v>
      </c>
      <c r="C47" s="22" t="s">
        <v>931</v>
      </c>
      <c r="D47" s="22" t="s">
        <v>529</v>
      </c>
      <c r="E47" s="22"/>
      <c r="F47" s="18"/>
      <c r="G47" s="18">
        <v>130302051118</v>
      </c>
      <c r="H47" s="23">
        <v>3</v>
      </c>
      <c r="I47" s="23">
        <v>3</v>
      </c>
      <c r="J47" s="22"/>
      <c r="K47" s="22"/>
    </row>
    <row r="48" spans="1:11" ht="15.75" x14ac:dyDescent="0.3">
      <c r="A48" s="22">
        <v>47</v>
      </c>
      <c r="B48" s="22" t="s">
        <v>932</v>
      </c>
      <c r="C48" s="22" t="s">
        <v>933</v>
      </c>
      <c r="D48" s="22" t="s">
        <v>529</v>
      </c>
      <c r="E48" s="22"/>
      <c r="F48" s="18"/>
      <c r="G48" s="18">
        <v>130302051119</v>
      </c>
      <c r="H48" s="23">
        <v>0.4</v>
      </c>
      <c r="I48" s="23">
        <v>0.4</v>
      </c>
      <c r="J48" s="22"/>
      <c r="K48" s="22"/>
    </row>
    <row r="49" spans="1:11" ht="15.75" x14ac:dyDescent="0.3">
      <c r="A49" s="22">
        <v>48</v>
      </c>
      <c r="B49" s="22" t="s">
        <v>934</v>
      </c>
      <c r="C49" s="22" t="s">
        <v>935</v>
      </c>
      <c r="D49" s="22" t="s">
        <v>529</v>
      </c>
      <c r="E49" s="22"/>
      <c r="F49" s="18"/>
      <c r="G49" s="18">
        <v>130302051120</v>
      </c>
      <c r="H49" s="23">
        <v>7</v>
      </c>
      <c r="I49" s="23">
        <v>7</v>
      </c>
      <c r="J49" s="22"/>
      <c r="K49" s="22"/>
    </row>
    <row r="50" spans="1:11" ht="15.75" x14ac:dyDescent="0.3">
      <c r="A50" s="22">
        <v>49</v>
      </c>
      <c r="B50" s="22" t="s">
        <v>936</v>
      </c>
      <c r="C50" s="22" t="s">
        <v>937</v>
      </c>
      <c r="D50" s="22" t="s">
        <v>529</v>
      </c>
      <c r="E50" s="22"/>
      <c r="F50" s="18"/>
      <c r="G50" s="18">
        <v>130302051121</v>
      </c>
      <c r="H50" s="23">
        <v>0.33</v>
      </c>
      <c r="I50" s="23">
        <v>0.33</v>
      </c>
      <c r="J50" s="22"/>
      <c r="K50" s="22"/>
    </row>
    <row r="51" spans="1:11" ht="15.75" x14ac:dyDescent="0.3">
      <c r="A51" s="22">
        <v>50</v>
      </c>
      <c r="B51" s="22" t="s">
        <v>938</v>
      </c>
      <c r="C51" s="22" t="s">
        <v>939</v>
      </c>
      <c r="D51" s="22" t="s">
        <v>529</v>
      </c>
      <c r="E51" s="22"/>
      <c r="F51" s="18"/>
      <c r="G51" s="18">
        <v>130302051122</v>
      </c>
      <c r="H51" s="23">
        <v>0.66</v>
      </c>
      <c r="I51" s="23">
        <v>0.66</v>
      </c>
      <c r="J51" s="22"/>
      <c r="K51" s="22"/>
    </row>
    <row r="52" spans="1:11" ht="15.75" x14ac:dyDescent="0.3">
      <c r="A52" s="22">
        <v>51</v>
      </c>
      <c r="B52" s="22" t="s">
        <v>745</v>
      </c>
      <c r="C52" s="22" t="s">
        <v>940</v>
      </c>
      <c r="D52" s="22" t="s">
        <v>529</v>
      </c>
      <c r="E52" s="22"/>
      <c r="F52" s="18"/>
      <c r="G52" s="18">
        <v>130302051123</v>
      </c>
      <c r="H52" s="23">
        <v>0.33</v>
      </c>
      <c r="I52" s="23">
        <v>0.33</v>
      </c>
      <c r="J52" s="22"/>
      <c r="K52" s="22"/>
    </row>
    <row r="53" spans="1:11" ht="15.75" x14ac:dyDescent="0.3">
      <c r="A53" s="22">
        <v>52</v>
      </c>
      <c r="B53" s="22" t="s">
        <v>451</v>
      </c>
      <c r="C53" s="22" t="s">
        <v>941</v>
      </c>
      <c r="D53" s="22" t="s">
        <v>529</v>
      </c>
      <c r="E53" s="22"/>
      <c r="F53" s="18"/>
      <c r="G53" s="18">
        <v>130302051124</v>
      </c>
      <c r="H53" s="23">
        <v>0.33</v>
      </c>
      <c r="I53" s="23">
        <v>0.33</v>
      </c>
      <c r="J53" s="22"/>
      <c r="K53" s="22"/>
    </row>
    <row r="54" spans="1:11" ht="15.75" x14ac:dyDescent="0.3">
      <c r="A54" s="22">
        <v>53</v>
      </c>
      <c r="B54" s="22" t="s">
        <v>942</v>
      </c>
      <c r="C54" s="22" t="s">
        <v>943</v>
      </c>
      <c r="D54" s="22" t="s">
        <v>529</v>
      </c>
      <c r="E54" s="22"/>
      <c r="F54" s="18"/>
      <c r="G54" s="18">
        <v>130302051125</v>
      </c>
      <c r="H54" s="23">
        <v>8</v>
      </c>
      <c r="I54" s="22">
        <v>0.01</v>
      </c>
      <c r="J54" s="22"/>
      <c r="K54" s="22"/>
    </row>
    <row r="55" spans="1:11" ht="15.75" x14ac:dyDescent="0.3">
      <c r="A55" s="22">
        <v>54</v>
      </c>
      <c r="B55" s="22" t="s">
        <v>944</v>
      </c>
      <c r="C55" s="22" t="s">
        <v>945</v>
      </c>
      <c r="D55" s="22" t="s">
        <v>529</v>
      </c>
      <c r="E55" s="22"/>
      <c r="F55" s="18"/>
      <c r="G55" s="18">
        <v>130302051126</v>
      </c>
      <c r="H55" s="23">
        <v>3</v>
      </c>
      <c r="I55" s="22">
        <v>0.01</v>
      </c>
      <c r="J55" s="22"/>
      <c r="K55" s="22"/>
    </row>
    <row r="56" spans="1:11" ht="15.75" x14ac:dyDescent="0.3">
      <c r="A56" s="22">
        <v>55</v>
      </c>
      <c r="B56" s="22" t="s">
        <v>0</v>
      </c>
      <c r="C56" s="22" t="s">
        <v>946</v>
      </c>
      <c r="D56" s="22" t="s">
        <v>529</v>
      </c>
      <c r="E56" s="22"/>
      <c r="F56" s="18"/>
      <c r="G56" s="18">
        <v>130302051127</v>
      </c>
      <c r="H56" s="23">
        <v>0.4</v>
      </c>
      <c r="I56" s="22">
        <v>0</v>
      </c>
      <c r="J56" s="22"/>
      <c r="K56" s="22"/>
    </row>
    <row r="57" spans="1:11" ht="15.75" x14ac:dyDescent="0.3">
      <c r="A57" s="22">
        <v>56</v>
      </c>
      <c r="B57" s="22" t="s">
        <v>947</v>
      </c>
      <c r="C57" s="22" t="s">
        <v>948</v>
      </c>
      <c r="D57" s="22" t="s">
        <v>529</v>
      </c>
      <c r="E57" s="22"/>
      <c r="F57" s="18">
        <v>14</v>
      </c>
      <c r="G57" s="18">
        <v>130302051128</v>
      </c>
      <c r="H57" s="23">
        <v>7</v>
      </c>
      <c r="I57" s="22">
        <v>0</v>
      </c>
      <c r="J57" s="22"/>
      <c r="K57" s="22"/>
    </row>
    <row r="58" spans="1:11" ht="15.75" x14ac:dyDescent="0.3">
      <c r="A58" s="22">
        <v>57</v>
      </c>
      <c r="B58" s="22" t="s">
        <v>949</v>
      </c>
      <c r="C58" s="22" t="s">
        <v>950</v>
      </c>
      <c r="D58" s="22" t="s">
        <v>529</v>
      </c>
      <c r="E58" s="22"/>
      <c r="F58" s="18">
        <v>40</v>
      </c>
      <c r="G58" s="18">
        <v>130302051129</v>
      </c>
      <c r="H58" s="23">
        <v>0.33</v>
      </c>
      <c r="I58" s="22">
        <v>0.5</v>
      </c>
      <c r="J58" s="22"/>
      <c r="K58" s="22"/>
    </row>
    <row r="59" spans="1:11" ht="15.75" x14ac:dyDescent="0.3">
      <c r="A59" s="22">
        <v>58</v>
      </c>
      <c r="B59" s="22" t="s">
        <v>951</v>
      </c>
      <c r="C59" s="22" t="s">
        <v>950</v>
      </c>
      <c r="D59" s="22" t="s">
        <v>529</v>
      </c>
      <c r="E59" s="22"/>
      <c r="F59" s="18">
        <v>38</v>
      </c>
      <c r="G59" s="18">
        <v>130302051130</v>
      </c>
      <c r="H59" s="23">
        <v>0.66</v>
      </c>
      <c r="I59" s="22">
        <v>0.5</v>
      </c>
      <c r="J59" s="22"/>
      <c r="K59" s="22"/>
    </row>
    <row r="60" spans="1:11" ht="15.75" x14ac:dyDescent="0.3">
      <c r="A60" s="22">
        <v>59</v>
      </c>
      <c r="B60" s="22" t="s">
        <v>952</v>
      </c>
      <c r="C60" s="22" t="s">
        <v>882</v>
      </c>
      <c r="D60" s="22" t="s">
        <v>529</v>
      </c>
      <c r="E60" s="22"/>
      <c r="F60" s="18">
        <v>22</v>
      </c>
      <c r="G60" s="18">
        <v>130302051131</v>
      </c>
      <c r="H60" s="23">
        <v>0.33</v>
      </c>
      <c r="I60" s="22">
        <v>1.5</v>
      </c>
      <c r="J60" s="22"/>
      <c r="K60" s="22"/>
    </row>
    <row r="61" spans="1:11" ht="15.75" x14ac:dyDescent="0.3">
      <c r="A61" s="22">
        <v>60</v>
      </c>
      <c r="B61" s="22" t="s">
        <v>40</v>
      </c>
      <c r="C61" s="22" t="s">
        <v>953</v>
      </c>
      <c r="D61" s="22" t="s">
        <v>529</v>
      </c>
      <c r="E61" s="22"/>
      <c r="F61" s="18">
        <v>273</v>
      </c>
      <c r="G61" s="18">
        <v>130302051132</v>
      </c>
      <c r="H61" s="23">
        <v>0.33</v>
      </c>
      <c r="I61" s="22">
        <v>0</v>
      </c>
      <c r="J61" s="22"/>
      <c r="K61" s="22"/>
    </row>
    <row r="62" spans="1:11" ht="15.75" x14ac:dyDescent="0.3">
      <c r="A62" s="22">
        <v>61</v>
      </c>
      <c r="B62" s="22" t="s">
        <v>29</v>
      </c>
      <c r="C62" s="22" t="s">
        <v>954</v>
      </c>
      <c r="D62" s="22" t="s">
        <v>529</v>
      </c>
      <c r="E62" s="22"/>
      <c r="F62" s="18">
        <v>23</v>
      </c>
      <c r="G62" s="18">
        <v>130302051133</v>
      </c>
      <c r="H62" s="23">
        <v>0.25</v>
      </c>
      <c r="I62" s="22">
        <v>0.2</v>
      </c>
      <c r="J62" s="22"/>
      <c r="K62" s="22"/>
    </row>
    <row r="63" spans="1:11" ht="15.75" x14ac:dyDescent="0.3">
      <c r="A63" s="22">
        <v>62</v>
      </c>
      <c r="B63" s="22" t="s">
        <v>955</v>
      </c>
      <c r="C63" s="22" t="s">
        <v>882</v>
      </c>
      <c r="D63" s="22" t="s">
        <v>529</v>
      </c>
      <c r="E63" s="22"/>
      <c r="F63" s="18">
        <v>21</v>
      </c>
      <c r="G63" s="18">
        <v>130302051134</v>
      </c>
      <c r="H63" s="23">
        <v>1</v>
      </c>
      <c r="I63" s="22">
        <v>0.2</v>
      </c>
      <c r="J63" s="22"/>
      <c r="K63" s="22"/>
    </row>
    <row r="64" spans="1:11" ht="15.75" x14ac:dyDescent="0.3">
      <c r="A64" s="22">
        <v>63</v>
      </c>
      <c r="B64" s="22" t="s">
        <v>956</v>
      </c>
      <c r="C64" s="22" t="s">
        <v>957</v>
      </c>
      <c r="D64" s="22" t="s">
        <v>529</v>
      </c>
      <c r="E64" s="22"/>
      <c r="F64" s="18">
        <v>12</v>
      </c>
      <c r="G64" s="18">
        <v>130302051135</v>
      </c>
      <c r="H64" s="23">
        <v>0.3</v>
      </c>
      <c r="I64" s="22">
        <v>0.3</v>
      </c>
      <c r="J64" s="22"/>
      <c r="K64" s="22"/>
    </row>
    <row r="65" spans="1:11" ht="15.75" x14ac:dyDescent="0.3">
      <c r="A65" s="22">
        <v>64</v>
      </c>
      <c r="B65" s="22" t="s">
        <v>958</v>
      </c>
      <c r="C65" s="22" t="s">
        <v>950</v>
      </c>
      <c r="D65" s="22" t="s">
        <v>529</v>
      </c>
      <c r="E65" s="22"/>
      <c r="F65" s="18">
        <v>9</v>
      </c>
      <c r="G65" s="18">
        <v>130302051136</v>
      </c>
      <c r="H65" s="23">
        <v>0.3</v>
      </c>
      <c r="I65" s="22">
        <v>0.3</v>
      </c>
      <c r="J65" s="22"/>
      <c r="K65" s="22"/>
    </row>
    <row r="66" spans="1:11" ht="15.75" x14ac:dyDescent="0.3">
      <c r="A66" s="22">
        <v>65</v>
      </c>
      <c r="B66" s="22" t="s">
        <v>959</v>
      </c>
      <c r="C66" s="22" t="s">
        <v>950</v>
      </c>
      <c r="D66" s="22" t="s">
        <v>529</v>
      </c>
      <c r="E66" s="22"/>
      <c r="F66" s="18">
        <v>8</v>
      </c>
      <c r="G66" s="18">
        <v>130302051137</v>
      </c>
      <c r="H66" s="23">
        <v>3.33</v>
      </c>
      <c r="I66" s="22">
        <v>0.2</v>
      </c>
      <c r="J66" s="22"/>
      <c r="K66" s="22"/>
    </row>
    <row r="67" spans="1:11" ht="15.75" x14ac:dyDescent="0.3">
      <c r="A67" s="22">
        <v>66</v>
      </c>
      <c r="B67" s="22" t="s">
        <v>184</v>
      </c>
      <c r="C67" s="22" t="s">
        <v>960</v>
      </c>
      <c r="D67" s="22" t="s">
        <v>529</v>
      </c>
      <c r="E67" s="22"/>
      <c r="F67" s="18">
        <v>30</v>
      </c>
      <c r="G67" s="18">
        <v>130302051138</v>
      </c>
      <c r="H67" s="23">
        <v>2.5</v>
      </c>
      <c r="I67" s="22">
        <v>0</v>
      </c>
      <c r="J67" s="22"/>
      <c r="K67" s="22"/>
    </row>
    <row r="68" spans="1:11" ht="15.75" x14ac:dyDescent="0.3">
      <c r="A68" s="22">
        <v>67</v>
      </c>
      <c r="B68" s="22" t="s">
        <v>961</v>
      </c>
      <c r="C68" s="22" t="s">
        <v>950</v>
      </c>
      <c r="D68" s="22" t="s">
        <v>529</v>
      </c>
      <c r="E68" s="22"/>
      <c r="F68" s="18">
        <v>925</v>
      </c>
      <c r="G68" s="18">
        <v>130302051139</v>
      </c>
      <c r="H68" s="23">
        <v>0.33</v>
      </c>
      <c r="I68" s="22">
        <v>0.2</v>
      </c>
      <c r="J68" s="22"/>
      <c r="K68" s="22"/>
    </row>
    <row r="69" spans="1:11" ht="15.75" x14ac:dyDescent="0.3">
      <c r="A69" s="22">
        <v>68</v>
      </c>
      <c r="B69" s="22" t="s">
        <v>962</v>
      </c>
      <c r="C69" s="22" t="s">
        <v>950</v>
      </c>
      <c r="D69" s="22" t="s">
        <v>529</v>
      </c>
      <c r="E69" s="22"/>
      <c r="F69" s="18">
        <v>935</v>
      </c>
      <c r="G69" s="18">
        <v>130302051140</v>
      </c>
      <c r="H69" s="23">
        <v>0.5</v>
      </c>
      <c r="I69" s="22">
        <v>0.2</v>
      </c>
      <c r="J69" s="22"/>
      <c r="K69" s="22"/>
    </row>
    <row r="70" spans="1:11" ht="15.75" x14ac:dyDescent="0.3">
      <c r="A70" s="22">
        <v>69</v>
      </c>
      <c r="B70" s="22" t="s">
        <v>945</v>
      </c>
      <c r="C70" s="22" t="s">
        <v>963</v>
      </c>
      <c r="D70" s="22" t="s">
        <v>529</v>
      </c>
      <c r="E70" s="22"/>
      <c r="F70" s="18">
        <v>32</v>
      </c>
      <c r="G70" s="18">
        <v>130302051141</v>
      </c>
      <c r="H70" s="23"/>
      <c r="I70" s="22">
        <v>2.5</v>
      </c>
      <c r="J70" s="22"/>
      <c r="K70" s="22"/>
    </row>
    <row r="71" spans="1:11" ht="15.75" x14ac:dyDescent="0.3">
      <c r="A71" s="22">
        <v>70</v>
      </c>
      <c r="B71" s="22" t="s">
        <v>964</v>
      </c>
      <c r="C71" s="22" t="s">
        <v>950</v>
      </c>
      <c r="D71" s="22" t="s">
        <v>529</v>
      </c>
      <c r="E71" s="22"/>
      <c r="F71" s="18">
        <v>929</v>
      </c>
      <c r="G71" s="18">
        <v>130302051142</v>
      </c>
      <c r="H71" s="23">
        <v>1.5</v>
      </c>
      <c r="I71" s="22">
        <v>1.5</v>
      </c>
      <c r="J71" s="22"/>
      <c r="K71" s="22"/>
    </row>
    <row r="72" spans="1:11" ht="15.75" x14ac:dyDescent="0.3">
      <c r="A72" s="22">
        <v>71</v>
      </c>
      <c r="B72" s="22" t="s">
        <v>965</v>
      </c>
      <c r="C72" s="22" t="s">
        <v>950</v>
      </c>
      <c r="D72" s="22" t="s">
        <v>529</v>
      </c>
      <c r="E72" s="22"/>
      <c r="F72" s="18">
        <v>927</v>
      </c>
      <c r="G72" s="18">
        <v>130302051143</v>
      </c>
      <c r="H72" s="23">
        <v>0.27</v>
      </c>
      <c r="I72" s="22">
        <v>0.4</v>
      </c>
      <c r="J72" s="22"/>
      <c r="K72" s="22"/>
    </row>
    <row r="73" spans="1:11" ht="15.75" x14ac:dyDescent="0.3">
      <c r="A73" s="22">
        <v>72</v>
      </c>
      <c r="B73" s="22" t="s">
        <v>966</v>
      </c>
      <c r="C73" s="22" t="s">
        <v>950</v>
      </c>
      <c r="D73" s="22" t="s">
        <v>529</v>
      </c>
      <c r="E73" s="22"/>
      <c r="F73" s="18">
        <v>930</v>
      </c>
      <c r="G73" s="18">
        <v>130302051144</v>
      </c>
      <c r="H73" s="23">
        <v>0.82</v>
      </c>
      <c r="I73" s="22">
        <v>0.3</v>
      </c>
      <c r="J73" s="22"/>
      <c r="K73" s="22"/>
    </row>
    <row r="74" spans="1:11" ht="15.75" x14ac:dyDescent="0.3">
      <c r="A74" s="22">
        <v>73</v>
      </c>
      <c r="B74" s="22" t="s">
        <v>967</v>
      </c>
      <c r="C74" s="22" t="s">
        <v>968</v>
      </c>
      <c r="D74" s="22" t="s">
        <v>529</v>
      </c>
      <c r="E74" s="22"/>
      <c r="F74" s="18">
        <v>955</v>
      </c>
      <c r="G74" s="18">
        <v>130302051145</v>
      </c>
      <c r="H74" s="23">
        <v>2</v>
      </c>
      <c r="I74" s="22">
        <v>0.2</v>
      </c>
      <c r="J74" s="22"/>
      <c r="K74" s="22"/>
    </row>
    <row r="75" spans="1:11" ht="15.75" x14ac:dyDescent="0.3">
      <c r="A75" s="22">
        <v>74</v>
      </c>
      <c r="B75" s="22" t="s">
        <v>969</v>
      </c>
      <c r="C75" s="22" t="s">
        <v>970</v>
      </c>
      <c r="D75" s="22" t="s">
        <v>529</v>
      </c>
      <c r="E75" s="22"/>
      <c r="F75" s="18">
        <v>954</v>
      </c>
      <c r="G75" s="18">
        <v>130302051146</v>
      </c>
      <c r="H75" s="23">
        <v>0.66</v>
      </c>
      <c r="I75" s="22">
        <v>0</v>
      </c>
      <c r="J75" s="22"/>
      <c r="K75" s="22"/>
    </row>
    <row r="76" spans="1:11" ht="15.75" x14ac:dyDescent="0.3">
      <c r="A76" s="22">
        <v>75</v>
      </c>
      <c r="B76" s="22" t="s">
        <v>9</v>
      </c>
      <c r="C76" s="22" t="s">
        <v>970</v>
      </c>
      <c r="D76" s="22" t="s">
        <v>529</v>
      </c>
      <c r="E76" s="22"/>
      <c r="F76" s="18">
        <v>33</v>
      </c>
      <c r="G76" s="18">
        <v>130302051147</v>
      </c>
      <c r="H76" s="23">
        <v>0.82</v>
      </c>
      <c r="I76" s="22">
        <v>0.01</v>
      </c>
      <c r="J76" s="22"/>
      <c r="K76" s="22"/>
    </row>
    <row r="77" spans="1:11" ht="15.75" x14ac:dyDescent="0.3">
      <c r="A77" s="22">
        <v>76</v>
      </c>
      <c r="B77" s="22" t="s">
        <v>971</v>
      </c>
      <c r="C77" s="22" t="s">
        <v>972</v>
      </c>
      <c r="D77" s="22" t="s">
        <v>529</v>
      </c>
      <c r="E77" s="22"/>
      <c r="F77" s="18">
        <v>945</v>
      </c>
      <c r="G77" s="18">
        <v>130302051148</v>
      </c>
      <c r="H77" s="23">
        <v>1.5</v>
      </c>
      <c r="I77" s="22">
        <v>0.01</v>
      </c>
      <c r="J77" s="22"/>
      <c r="K77" s="22"/>
    </row>
    <row r="78" spans="1:11" ht="15.75" x14ac:dyDescent="0.3">
      <c r="A78" s="22">
        <v>77</v>
      </c>
      <c r="B78" s="22" t="s">
        <v>973</v>
      </c>
      <c r="C78" s="22" t="s">
        <v>972</v>
      </c>
      <c r="D78" s="22" t="s">
        <v>529</v>
      </c>
      <c r="E78" s="22"/>
      <c r="F78" s="18">
        <v>959</v>
      </c>
      <c r="G78" s="18">
        <v>130302051149</v>
      </c>
      <c r="H78" s="22">
        <v>0.5</v>
      </c>
      <c r="I78" s="22">
        <v>0.01</v>
      </c>
      <c r="J78" s="22"/>
      <c r="K78" s="22"/>
    </row>
    <row r="79" spans="1:11" ht="15.75" x14ac:dyDescent="0.3">
      <c r="A79" s="22">
        <v>78</v>
      </c>
      <c r="B79" s="22" t="s">
        <v>974</v>
      </c>
      <c r="C79" s="22" t="s">
        <v>972</v>
      </c>
      <c r="D79" s="22" t="s">
        <v>529</v>
      </c>
      <c r="E79" s="22"/>
      <c r="F79" s="18">
        <v>949</v>
      </c>
      <c r="G79" s="18">
        <v>130302051150</v>
      </c>
      <c r="H79" s="22">
        <v>0.33</v>
      </c>
      <c r="I79" s="22">
        <v>0.2</v>
      </c>
      <c r="J79" s="22"/>
      <c r="K79" s="22"/>
    </row>
    <row r="80" spans="1:11" ht="15.75" x14ac:dyDescent="0.3">
      <c r="A80" s="22">
        <v>79</v>
      </c>
      <c r="B80" s="22" t="s">
        <v>975</v>
      </c>
      <c r="C80" s="22" t="s">
        <v>976</v>
      </c>
      <c r="D80" s="22" t="s">
        <v>529</v>
      </c>
      <c r="E80" s="22"/>
      <c r="F80" s="18">
        <v>989</v>
      </c>
      <c r="G80" s="18">
        <v>130302051151</v>
      </c>
      <c r="H80" s="22">
        <v>6.6</v>
      </c>
      <c r="I80" s="22">
        <v>0</v>
      </c>
      <c r="J80" s="22"/>
      <c r="K80" s="22"/>
    </row>
    <row r="81" spans="1:11" ht="15.75" x14ac:dyDescent="0.3">
      <c r="A81" s="22">
        <v>80</v>
      </c>
      <c r="B81" s="22" t="s">
        <v>977</v>
      </c>
      <c r="C81" s="22" t="s">
        <v>978</v>
      </c>
      <c r="D81" s="22" t="s">
        <v>529</v>
      </c>
      <c r="E81" s="22"/>
      <c r="F81" s="18">
        <v>967</v>
      </c>
      <c r="G81" s="18">
        <v>130302051152</v>
      </c>
      <c r="H81" s="22">
        <v>1</v>
      </c>
      <c r="I81" s="22">
        <v>0.3</v>
      </c>
      <c r="J81" s="22"/>
      <c r="K81" s="22"/>
    </row>
    <row r="82" spans="1:11" ht="15.75" x14ac:dyDescent="0.3">
      <c r="A82" s="22">
        <v>81</v>
      </c>
      <c r="B82" s="22" t="s">
        <v>979</v>
      </c>
      <c r="C82" s="22" t="s">
        <v>980</v>
      </c>
      <c r="D82" s="22" t="s">
        <v>529</v>
      </c>
      <c r="E82" s="22"/>
      <c r="F82" s="18"/>
      <c r="G82" s="18">
        <v>130302051153</v>
      </c>
      <c r="H82" s="22">
        <v>2.33</v>
      </c>
      <c r="I82" s="22">
        <v>0.2</v>
      </c>
      <c r="J82" s="22"/>
      <c r="K82" s="22"/>
    </row>
    <row r="83" spans="1:11" ht="15.75" x14ac:dyDescent="0.3">
      <c r="A83" s="22">
        <v>82</v>
      </c>
      <c r="B83" s="22" t="s">
        <v>981</v>
      </c>
      <c r="C83" s="22" t="s">
        <v>982</v>
      </c>
      <c r="D83" s="22" t="s">
        <v>529</v>
      </c>
      <c r="E83" s="22"/>
      <c r="F83" s="18"/>
      <c r="G83" s="18">
        <v>130302051154</v>
      </c>
      <c r="H83" s="22">
        <v>2</v>
      </c>
      <c r="I83" s="22">
        <v>0</v>
      </c>
      <c r="J83" s="22"/>
      <c r="K83" s="22"/>
    </row>
    <row r="84" spans="1:11" ht="15.75" x14ac:dyDescent="0.3">
      <c r="A84" s="22">
        <v>83</v>
      </c>
      <c r="B84" s="22" t="s">
        <v>0</v>
      </c>
      <c r="C84" s="22" t="s">
        <v>983</v>
      </c>
      <c r="D84" s="22" t="s">
        <v>529</v>
      </c>
      <c r="E84" s="22"/>
      <c r="F84" s="18">
        <v>973</v>
      </c>
      <c r="G84" s="18">
        <v>130302051155</v>
      </c>
      <c r="H84" s="22">
        <v>1.66</v>
      </c>
      <c r="I84" s="22">
        <v>1.5</v>
      </c>
      <c r="J84" s="22"/>
      <c r="K84" s="22"/>
    </row>
    <row r="85" spans="1:11" ht="15.75" x14ac:dyDescent="0.3">
      <c r="A85" s="22">
        <v>84</v>
      </c>
      <c r="B85" s="22" t="s">
        <v>51</v>
      </c>
      <c r="C85" s="22" t="s">
        <v>214</v>
      </c>
      <c r="D85" s="22" t="s">
        <v>529</v>
      </c>
      <c r="E85" s="22"/>
      <c r="F85" s="18">
        <v>278</v>
      </c>
      <c r="G85" s="18">
        <v>130302051156</v>
      </c>
      <c r="H85" s="22">
        <v>0.33</v>
      </c>
      <c r="I85" s="22">
        <v>1.5</v>
      </c>
      <c r="J85" s="22"/>
      <c r="K85" s="22"/>
    </row>
    <row r="86" spans="1:11" ht="15.75" x14ac:dyDescent="0.3">
      <c r="A86" s="22">
        <v>85</v>
      </c>
      <c r="B86" s="22" t="s">
        <v>13</v>
      </c>
      <c r="C86" s="22" t="s">
        <v>983</v>
      </c>
      <c r="D86" s="22" t="s">
        <v>529</v>
      </c>
      <c r="E86" s="22"/>
      <c r="F86" s="18">
        <v>988</v>
      </c>
      <c r="G86" s="18">
        <v>130302051157</v>
      </c>
      <c r="H86" s="22">
        <v>0.33</v>
      </c>
      <c r="I86" s="22">
        <v>0.2</v>
      </c>
      <c r="J86" s="22"/>
      <c r="K86" s="22"/>
    </row>
    <row r="87" spans="1:11" ht="15.75" x14ac:dyDescent="0.3">
      <c r="A87" s="22">
        <v>86</v>
      </c>
      <c r="B87" s="22" t="s">
        <v>984</v>
      </c>
      <c r="C87" s="22" t="s">
        <v>985</v>
      </c>
      <c r="D87" s="22" t="s">
        <v>529</v>
      </c>
      <c r="E87" s="22"/>
      <c r="F87" s="18">
        <v>975</v>
      </c>
      <c r="G87" s="18">
        <v>130302051158</v>
      </c>
      <c r="H87" s="22">
        <v>0.33</v>
      </c>
      <c r="I87" s="22">
        <v>0.01</v>
      </c>
      <c r="J87" s="22"/>
      <c r="K87" s="22"/>
    </row>
    <row r="88" spans="1:11" ht="15.75" x14ac:dyDescent="0.3">
      <c r="A88" s="22">
        <v>87</v>
      </c>
      <c r="B88" s="22" t="s">
        <v>130</v>
      </c>
      <c r="C88" s="22" t="s">
        <v>969</v>
      </c>
      <c r="D88" s="22" t="s">
        <v>529</v>
      </c>
      <c r="E88" s="22"/>
      <c r="F88" s="18">
        <v>111</v>
      </c>
      <c r="G88" s="18">
        <v>130302051159</v>
      </c>
      <c r="H88" s="22">
        <v>0.33</v>
      </c>
      <c r="I88" s="22">
        <v>0.5</v>
      </c>
      <c r="J88" s="22"/>
      <c r="K88" s="22"/>
    </row>
    <row r="89" spans="1:11" ht="15.75" x14ac:dyDescent="0.3">
      <c r="A89" s="22">
        <v>88</v>
      </c>
      <c r="B89" s="22" t="s">
        <v>986</v>
      </c>
      <c r="C89" s="22" t="s">
        <v>987</v>
      </c>
      <c r="D89" s="22" t="s">
        <v>529</v>
      </c>
      <c r="E89" s="22"/>
      <c r="F89" s="18">
        <v>974</v>
      </c>
      <c r="G89" s="18">
        <v>130302053165</v>
      </c>
      <c r="H89" s="22">
        <v>11.05</v>
      </c>
      <c r="I89" s="22">
        <v>11</v>
      </c>
      <c r="J89" s="22"/>
      <c r="K89" s="22"/>
    </row>
    <row r="90" spans="1:11" ht="15.75" x14ac:dyDescent="0.3">
      <c r="A90" s="22">
        <v>89</v>
      </c>
      <c r="B90" s="22" t="s">
        <v>708</v>
      </c>
      <c r="C90" s="22" t="s">
        <v>987</v>
      </c>
      <c r="D90" s="22" t="s">
        <v>529</v>
      </c>
      <c r="E90" s="22"/>
      <c r="F90" s="18">
        <v>994</v>
      </c>
      <c r="G90" s="18">
        <v>130302051161</v>
      </c>
      <c r="H90" s="22">
        <v>0.33</v>
      </c>
      <c r="I90" s="22">
        <v>0.33</v>
      </c>
      <c r="J90" s="22"/>
      <c r="K90" s="22"/>
    </row>
    <row r="91" spans="1:11" ht="15.75" x14ac:dyDescent="0.3">
      <c r="A91" s="22">
        <v>90</v>
      </c>
      <c r="B91" s="22" t="s">
        <v>22</v>
      </c>
      <c r="C91" s="22" t="s">
        <v>987</v>
      </c>
      <c r="D91" s="22" t="s">
        <v>529</v>
      </c>
      <c r="E91" s="22"/>
      <c r="F91" s="18">
        <v>999</v>
      </c>
      <c r="G91" s="18">
        <v>130302051162</v>
      </c>
      <c r="H91" s="23">
        <v>5</v>
      </c>
      <c r="I91" s="23">
        <v>0.5</v>
      </c>
      <c r="J91" s="22"/>
      <c r="K91" s="22"/>
    </row>
    <row r="92" spans="1:11" ht="15.75" x14ac:dyDescent="0.3">
      <c r="A92" s="22">
        <v>91</v>
      </c>
      <c r="B92" s="22" t="s">
        <v>988</v>
      </c>
      <c r="C92" s="22" t="s">
        <v>989</v>
      </c>
      <c r="D92" s="22" t="s">
        <v>529</v>
      </c>
      <c r="E92" s="22"/>
      <c r="F92" s="18">
        <v>998</v>
      </c>
      <c r="G92" s="18">
        <v>130302051163</v>
      </c>
      <c r="H92" s="23"/>
      <c r="I92" s="23"/>
      <c r="J92" s="22"/>
      <c r="K92" s="22"/>
    </row>
    <row r="93" spans="1:11" ht="15.75" x14ac:dyDescent="0.3">
      <c r="A93" s="22">
        <v>92</v>
      </c>
      <c r="B93" s="22" t="s">
        <v>990</v>
      </c>
      <c r="C93" s="22" t="s">
        <v>989</v>
      </c>
      <c r="D93" s="22" t="s">
        <v>529</v>
      </c>
      <c r="E93" s="22"/>
      <c r="F93" s="18">
        <v>997</v>
      </c>
      <c r="G93" s="18">
        <v>130302051164</v>
      </c>
      <c r="H93" s="23">
        <v>0.33</v>
      </c>
      <c r="I93" s="23">
        <v>0.33</v>
      </c>
      <c r="J93" s="22"/>
      <c r="K93" s="22"/>
    </row>
    <row r="94" spans="1:11" ht="15.75" x14ac:dyDescent="0.3">
      <c r="A94" s="22">
        <v>93</v>
      </c>
      <c r="B94" s="22" t="s">
        <v>991</v>
      </c>
      <c r="C94" s="22" t="s">
        <v>54</v>
      </c>
      <c r="D94" s="22" t="s">
        <v>529</v>
      </c>
      <c r="E94" s="22"/>
      <c r="F94" s="18">
        <v>939</v>
      </c>
      <c r="G94" s="18">
        <v>130302053206</v>
      </c>
      <c r="H94" s="23">
        <v>3.33</v>
      </c>
      <c r="I94" s="23">
        <v>3.33</v>
      </c>
      <c r="J94" s="22"/>
      <c r="K94" s="22"/>
    </row>
    <row r="95" spans="1:11" ht="15.75" x14ac:dyDescent="0.3">
      <c r="A95" s="22">
        <v>94</v>
      </c>
      <c r="B95" s="22" t="s">
        <v>992</v>
      </c>
      <c r="C95" s="22" t="s">
        <v>993</v>
      </c>
      <c r="D95" s="22" t="s">
        <v>529</v>
      </c>
      <c r="E95" s="22"/>
      <c r="F95" s="18">
        <v>985</v>
      </c>
      <c r="G95" s="18">
        <v>130302061165</v>
      </c>
      <c r="H95" s="23">
        <v>1.5</v>
      </c>
      <c r="I95" s="23">
        <v>1.5</v>
      </c>
      <c r="J95" s="22"/>
      <c r="K95" s="22"/>
    </row>
    <row r="96" spans="1:11" ht="15.75" x14ac:dyDescent="0.3">
      <c r="A96" s="22">
        <v>95</v>
      </c>
      <c r="B96" s="22" t="s">
        <v>994</v>
      </c>
      <c r="C96" s="22" t="s">
        <v>950</v>
      </c>
      <c r="D96" s="22" t="s">
        <v>529</v>
      </c>
      <c r="E96" s="22"/>
      <c r="F96" s="18"/>
      <c r="G96" s="18">
        <v>130302053166</v>
      </c>
      <c r="H96" s="23">
        <v>0.33</v>
      </c>
      <c r="I96" s="23">
        <v>0.33</v>
      </c>
      <c r="J96" s="22"/>
      <c r="K96" s="22"/>
    </row>
    <row r="97" spans="1:11" ht="15.75" x14ac:dyDescent="0.3">
      <c r="A97" s="22">
        <v>96</v>
      </c>
      <c r="B97" s="22" t="s">
        <v>995</v>
      </c>
      <c r="C97" s="22" t="s">
        <v>996</v>
      </c>
      <c r="D97" s="22" t="s">
        <v>529</v>
      </c>
      <c r="E97" s="22"/>
      <c r="F97" s="18">
        <v>27</v>
      </c>
      <c r="G97" s="18">
        <v>130302053167</v>
      </c>
      <c r="H97" s="23">
        <v>10</v>
      </c>
      <c r="I97" s="23">
        <v>10</v>
      </c>
      <c r="J97" s="22"/>
      <c r="K97" s="22"/>
    </row>
    <row r="98" spans="1:11" ht="15.75" x14ac:dyDescent="0.3">
      <c r="A98" s="22">
        <v>97</v>
      </c>
      <c r="B98" s="22" t="s">
        <v>129</v>
      </c>
      <c r="C98" s="22" t="s">
        <v>54</v>
      </c>
      <c r="D98" s="22" t="s">
        <v>529</v>
      </c>
      <c r="E98" s="22"/>
      <c r="F98" s="18">
        <v>960</v>
      </c>
      <c r="G98" s="18">
        <v>130302053168</v>
      </c>
      <c r="H98" s="23">
        <v>0.5</v>
      </c>
      <c r="I98" s="23">
        <v>0.5</v>
      </c>
      <c r="J98" s="22"/>
      <c r="K98" s="22"/>
    </row>
    <row r="99" spans="1:11" ht="15.75" x14ac:dyDescent="0.3">
      <c r="A99" s="22">
        <v>98</v>
      </c>
      <c r="B99" s="22" t="s">
        <v>997</v>
      </c>
      <c r="C99" s="22" t="s">
        <v>998</v>
      </c>
      <c r="D99" s="22" t="s">
        <v>529</v>
      </c>
      <c r="E99" s="22"/>
      <c r="F99" s="18">
        <v>996</v>
      </c>
      <c r="G99" s="18">
        <v>130302053169</v>
      </c>
      <c r="H99" s="23">
        <v>8</v>
      </c>
      <c r="I99" s="23">
        <v>8</v>
      </c>
      <c r="J99" s="22"/>
      <c r="K99" s="22"/>
    </row>
    <row r="100" spans="1:11" ht="15.75" x14ac:dyDescent="0.3">
      <c r="A100" s="22">
        <v>99</v>
      </c>
      <c r="B100" s="22" t="s">
        <v>999</v>
      </c>
      <c r="C100" s="22" t="s">
        <v>1000</v>
      </c>
      <c r="D100" s="22" t="s">
        <v>529</v>
      </c>
      <c r="E100" s="22"/>
      <c r="F100" s="18">
        <v>82</v>
      </c>
      <c r="G100" s="18">
        <v>130302053170</v>
      </c>
      <c r="H100" s="23">
        <v>3</v>
      </c>
      <c r="I100" s="23">
        <v>3</v>
      </c>
      <c r="J100" s="22"/>
      <c r="K100" s="22"/>
    </row>
    <row r="101" spans="1:11" ht="15.75" x14ac:dyDescent="0.3">
      <c r="A101" s="22">
        <v>100</v>
      </c>
      <c r="B101" s="22" t="s">
        <v>1001</v>
      </c>
      <c r="C101" s="22" t="s">
        <v>1000</v>
      </c>
      <c r="D101" s="22" t="s">
        <v>529</v>
      </c>
      <c r="E101" s="22"/>
      <c r="F101" s="18">
        <v>86</v>
      </c>
      <c r="G101" s="18">
        <v>130302053171</v>
      </c>
      <c r="H101" s="23">
        <v>0.4</v>
      </c>
      <c r="I101" s="23">
        <v>0.4</v>
      </c>
      <c r="J101" s="22"/>
      <c r="K101" s="22"/>
    </row>
    <row r="102" spans="1:11" ht="15.75" x14ac:dyDescent="0.3">
      <c r="A102" s="22">
        <v>101</v>
      </c>
      <c r="B102" s="22" t="s">
        <v>1002</v>
      </c>
      <c r="C102" s="22" t="s">
        <v>1000</v>
      </c>
      <c r="D102" s="22" t="s">
        <v>529</v>
      </c>
      <c r="E102" s="22"/>
      <c r="F102" s="18">
        <v>97</v>
      </c>
      <c r="G102" s="18">
        <v>130302053172</v>
      </c>
      <c r="H102" s="23">
        <v>7</v>
      </c>
      <c r="I102" s="23">
        <v>7</v>
      </c>
      <c r="J102" s="22"/>
      <c r="K102" s="22"/>
    </row>
    <row r="103" spans="1:11" ht="15.75" x14ac:dyDescent="0.3">
      <c r="A103" s="22">
        <v>102</v>
      </c>
      <c r="B103" s="22" t="s">
        <v>145</v>
      </c>
      <c r="C103" s="22" t="s">
        <v>1003</v>
      </c>
      <c r="D103" s="22" t="s">
        <v>529</v>
      </c>
      <c r="E103" s="22"/>
      <c r="F103" s="18">
        <v>120</v>
      </c>
      <c r="G103" s="18">
        <v>130302053173</v>
      </c>
      <c r="H103" s="23">
        <v>0.33</v>
      </c>
      <c r="I103" s="23">
        <v>0.33</v>
      </c>
      <c r="J103" s="22"/>
      <c r="K103" s="22"/>
    </row>
    <row r="104" spans="1:11" ht="15.75" x14ac:dyDescent="0.3">
      <c r="A104" s="22">
        <v>103</v>
      </c>
      <c r="B104" s="22" t="s">
        <v>1004</v>
      </c>
      <c r="C104" s="22" t="s">
        <v>1005</v>
      </c>
      <c r="D104" s="22" t="s">
        <v>529</v>
      </c>
      <c r="E104" s="22"/>
      <c r="F104" s="18">
        <v>79</v>
      </c>
      <c r="G104" s="18">
        <v>130302053174</v>
      </c>
      <c r="H104" s="23">
        <v>0.66</v>
      </c>
      <c r="I104" s="23">
        <v>0.66</v>
      </c>
      <c r="J104" s="22"/>
      <c r="K104" s="22"/>
    </row>
    <row r="105" spans="1:11" ht="15.75" x14ac:dyDescent="0.3">
      <c r="A105" s="22">
        <v>104</v>
      </c>
      <c r="B105" s="22" t="s">
        <v>1006</v>
      </c>
      <c r="C105" s="22" t="s">
        <v>950</v>
      </c>
      <c r="D105" s="22" t="s">
        <v>529</v>
      </c>
      <c r="E105" s="22"/>
      <c r="F105" s="18">
        <v>916</v>
      </c>
      <c r="G105" s="18">
        <v>130302053175</v>
      </c>
      <c r="H105" s="23">
        <v>0.33</v>
      </c>
      <c r="I105" s="23">
        <v>0.33</v>
      </c>
      <c r="J105" s="22"/>
      <c r="K105" s="22"/>
    </row>
    <row r="106" spans="1:11" ht="15.75" x14ac:dyDescent="0.3">
      <c r="A106" s="22">
        <v>105</v>
      </c>
      <c r="B106" s="22" t="s">
        <v>1007</v>
      </c>
      <c r="C106" s="22" t="s">
        <v>1008</v>
      </c>
      <c r="D106" s="22" t="s">
        <v>529</v>
      </c>
      <c r="E106" s="22"/>
      <c r="F106" s="18">
        <v>87</v>
      </c>
      <c r="G106" s="18">
        <v>130302053176</v>
      </c>
      <c r="H106" s="23">
        <v>0.33</v>
      </c>
      <c r="I106" s="23">
        <v>0.33</v>
      </c>
      <c r="J106" s="22"/>
      <c r="K106" s="22"/>
    </row>
    <row r="107" spans="1:11" ht="15.75" x14ac:dyDescent="0.3">
      <c r="A107" s="22">
        <v>106</v>
      </c>
      <c r="B107" s="22" t="s">
        <v>163</v>
      </c>
      <c r="C107" s="22" t="s">
        <v>1005</v>
      </c>
      <c r="D107" s="22" t="s">
        <v>529</v>
      </c>
      <c r="E107" s="22"/>
      <c r="F107" s="18">
        <v>83</v>
      </c>
      <c r="G107" s="18">
        <v>130302053177</v>
      </c>
      <c r="H107" s="23">
        <v>0.25</v>
      </c>
      <c r="I107" s="23">
        <v>0.25</v>
      </c>
      <c r="J107" s="22"/>
      <c r="K107" s="22"/>
    </row>
    <row r="108" spans="1:11" ht="15.75" x14ac:dyDescent="0.3">
      <c r="A108" s="22">
        <v>107</v>
      </c>
      <c r="B108" s="22" t="s">
        <v>47</v>
      </c>
      <c r="C108" s="22" t="s">
        <v>1009</v>
      </c>
      <c r="D108" s="22" t="s">
        <v>529</v>
      </c>
      <c r="E108" s="22"/>
      <c r="F108" s="18">
        <v>551</v>
      </c>
      <c r="G108" s="18">
        <v>130302053178</v>
      </c>
      <c r="H108" s="23">
        <v>1</v>
      </c>
      <c r="I108" s="23">
        <v>1</v>
      </c>
      <c r="J108" s="22"/>
      <c r="K108" s="22"/>
    </row>
    <row r="109" spans="1:11" ht="15.75" x14ac:dyDescent="0.3">
      <c r="A109" s="22">
        <v>108</v>
      </c>
      <c r="B109" s="22" t="s">
        <v>1010</v>
      </c>
      <c r="C109" s="22" t="s">
        <v>1011</v>
      </c>
      <c r="D109" s="22" t="s">
        <v>529</v>
      </c>
      <c r="E109" s="22"/>
      <c r="F109" s="18">
        <v>81</v>
      </c>
      <c r="G109" s="18">
        <v>130302053179</v>
      </c>
      <c r="H109" s="23">
        <v>0.3</v>
      </c>
      <c r="I109" s="23">
        <v>0.3</v>
      </c>
      <c r="J109" s="22"/>
      <c r="K109" s="22"/>
    </row>
    <row r="110" spans="1:11" ht="15.75" x14ac:dyDescent="0.3">
      <c r="A110" s="22">
        <v>109</v>
      </c>
      <c r="B110" s="22" t="s">
        <v>1011</v>
      </c>
      <c r="C110" s="22" t="s">
        <v>1012</v>
      </c>
      <c r="D110" s="22" t="s">
        <v>529</v>
      </c>
      <c r="E110" s="22"/>
      <c r="F110" s="18">
        <v>113</v>
      </c>
      <c r="G110" s="18">
        <v>130302053180</v>
      </c>
      <c r="H110" s="23">
        <v>0.3</v>
      </c>
      <c r="I110" s="23">
        <v>0.3</v>
      </c>
      <c r="J110" s="22"/>
      <c r="K110" s="22"/>
    </row>
    <row r="111" spans="1:11" ht="15.75" x14ac:dyDescent="0.3">
      <c r="A111" s="22">
        <v>110</v>
      </c>
      <c r="B111" s="22" t="s">
        <v>105</v>
      </c>
      <c r="C111" s="22" t="s">
        <v>1013</v>
      </c>
      <c r="D111" s="22" t="s">
        <v>529</v>
      </c>
      <c r="E111" s="22"/>
      <c r="F111" s="18">
        <v>76</v>
      </c>
      <c r="G111" s="18">
        <v>130302053181</v>
      </c>
      <c r="H111" s="23">
        <v>3.33</v>
      </c>
      <c r="I111" s="23">
        <v>3.33</v>
      </c>
      <c r="J111" s="22"/>
      <c r="K111" s="22"/>
    </row>
    <row r="112" spans="1:11" ht="15.75" x14ac:dyDescent="0.3">
      <c r="A112" s="22">
        <v>111</v>
      </c>
      <c r="B112" s="22" t="s">
        <v>1014</v>
      </c>
      <c r="C112" s="22" t="s">
        <v>1015</v>
      </c>
      <c r="D112" s="22" t="s">
        <v>529</v>
      </c>
      <c r="E112" s="22"/>
      <c r="F112" s="18">
        <v>73</v>
      </c>
      <c r="G112" s="18">
        <v>130302053182</v>
      </c>
      <c r="H112" s="23">
        <v>2.5</v>
      </c>
      <c r="I112" s="23">
        <v>2.5</v>
      </c>
      <c r="J112" s="22"/>
      <c r="K112" s="22"/>
    </row>
    <row r="113" spans="1:11" ht="15.75" x14ac:dyDescent="0.3">
      <c r="A113" s="22">
        <v>112</v>
      </c>
      <c r="B113" s="22" t="s">
        <v>1016</v>
      </c>
      <c r="C113" s="22" t="s">
        <v>1017</v>
      </c>
      <c r="D113" s="22" t="s">
        <v>529</v>
      </c>
      <c r="E113" s="22"/>
      <c r="F113" s="18">
        <v>72</v>
      </c>
      <c r="G113" s="18">
        <v>130302053183</v>
      </c>
      <c r="H113" s="23">
        <v>0.33</v>
      </c>
      <c r="I113" s="23">
        <v>0.33</v>
      </c>
      <c r="J113" s="22"/>
      <c r="K113" s="22"/>
    </row>
    <row r="114" spans="1:11" ht="15.75" x14ac:dyDescent="0.3">
      <c r="A114" s="22">
        <v>113</v>
      </c>
      <c r="B114" s="22" t="s">
        <v>1018</v>
      </c>
      <c r="C114" s="22" t="s">
        <v>1019</v>
      </c>
      <c r="D114" s="22" t="s">
        <v>529</v>
      </c>
      <c r="E114" s="22"/>
      <c r="F114" s="18">
        <v>235</v>
      </c>
      <c r="G114" s="18">
        <v>130302053184</v>
      </c>
      <c r="H114" s="23">
        <v>0.5</v>
      </c>
      <c r="I114" s="23">
        <v>0.5</v>
      </c>
      <c r="J114" s="22"/>
      <c r="K114" s="22"/>
    </row>
    <row r="115" spans="1:11" ht="15.75" x14ac:dyDescent="0.3">
      <c r="A115" s="22">
        <v>114</v>
      </c>
      <c r="B115" s="22" t="s">
        <v>1019</v>
      </c>
      <c r="C115" s="22" t="s">
        <v>1005</v>
      </c>
      <c r="D115" s="22" t="s">
        <v>529</v>
      </c>
      <c r="E115" s="22"/>
      <c r="F115" s="18">
        <v>95</v>
      </c>
      <c r="G115" s="18">
        <v>130302053185</v>
      </c>
      <c r="H115" s="23"/>
      <c r="I115" s="23"/>
      <c r="J115" s="22"/>
      <c r="K115" s="22"/>
    </row>
    <row r="116" spans="1:11" ht="15.75" x14ac:dyDescent="0.3">
      <c r="A116" s="22">
        <v>115</v>
      </c>
      <c r="B116" s="22" t="s">
        <v>1020</v>
      </c>
      <c r="C116" s="22" t="s">
        <v>1021</v>
      </c>
      <c r="D116" s="22" t="s">
        <v>529</v>
      </c>
      <c r="E116" s="22"/>
      <c r="F116" s="18"/>
      <c r="G116" s="18">
        <v>130302053186</v>
      </c>
      <c r="H116" s="23">
        <v>0.33</v>
      </c>
      <c r="I116" s="23">
        <v>0.33</v>
      </c>
      <c r="J116" s="22"/>
      <c r="K116" s="22"/>
    </row>
    <row r="117" spans="1:11" ht="15.75" x14ac:dyDescent="0.3">
      <c r="A117" s="22">
        <v>116</v>
      </c>
      <c r="B117" s="22" t="s">
        <v>1022</v>
      </c>
      <c r="C117" s="22" t="s">
        <v>1023</v>
      </c>
      <c r="D117" s="22" t="s">
        <v>529</v>
      </c>
      <c r="E117" s="22"/>
      <c r="F117" s="18">
        <v>145</v>
      </c>
      <c r="G117" s="18">
        <v>130302053187</v>
      </c>
      <c r="H117" s="23">
        <v>0.27</v>
      </c>
      <c r="I117" s="23">
        <v>0.27</v>
      </c>
      <c r="J117" s="22"/>
      <c r="K117" s="22"/>
    </row>
    <row r="118" spans="1:11" ht="15.75" x14ac:dyDescent="0.3">
      <c r="A118" s="22">
        <v>117</v>
      </c>
      <c r="B118" s="22" t="s">
        <v>1024</v>
      </c>
      <c r="C118" s="22" t="s">
        <v>1025</v>
      </c>
      <c r="D118" s="22" t="s">
        <v>529</v>
      </c>
      <c r="E118" s="22"/>
      <c r="F118" s="18">
        <v>143</v>
      </c>
      <c r="G118" s="18">
        <v>130302053188</v>
      </c>
      <c r="H118" s="23">
        <v>0.82</v>
      </c>
      <c r="I118" s="23">
        <v>0.82</v>
      </c>
      <c r="J118" s="22"/>
      <c r="K118" s="22"/>
    </row>
    <row r="119" spans="1:11" ht="15.75" x14ac:dyDescent="0.3">
      <c r="A119" s="22">
        <v>118</v>
      </c>
      <c r="B119" s="22" t="s">
        <v>103</v>
      </c>
      <c r="C119" s="22" t="s">
        <v>1026</v>
      </c>
      <c r="D119" s="22" t="s">
        <v>529</v>
      </c>
      <c r="E119" s="22"/>
      <c r="F119" s="18">
        <v>114</v>
      </c>
      <c r="G119" s="18">
        <v>130302053189</v>
      </c>
      <c r="H119" s="23">
        <v>2</v>
      </c>
      <c r="I119" s="23">
        <v>2</v>
      </c>
      <c r="J119" s="22"/>
      <c r="K119" s="22"/>
    </row>
    <row r="120" spans="1:11" ht="15.75" x14ac:dyDescent="0.3">
      <c r="A120" s="22">
        <v>119</v>
      </c>
      <c r="B120" s="22" t="s">
        <v>1027</v>
      </c>
      <c r="C120" s="22" t="s">
        <v>1022</v>
      </c>
      <c r="D120" s="22" t="s">
        <v>529</v>
      </c>
      <c r="E120" s="22"/>
      <c r="F120" s="18">
        <v>138</v>
      </c>
      <c r="G120" s="18">
        <v>130302053190</v>
      </c>
      <c r="H120" s="23">
        <v>0.66</v>
      </c>
      <c r="I120" s="23">
        <v>0.66</v>
      </c>
      <c r="J120" s="22"/>
      <c r="K120" s="22"/>
    </row>
    <row r="121" spans="1:11" ht="15.75" x14ac:dyDescent="0.3">
      <c r="A121" s="22">
        <v>120</v>
      </c>
      <c r="B121" s="22" t="s">
        <v>1028</v>
      </c>
      <c r="C121" s="22" t="s">
        <v>1029</v>
      </c>
      <c r="D121" s="22" t="s">
        <v>529</v>
      </c>
      <c r="E121" s="22"/>
      <c r="F121" s="18">
        <v>126</v>
      </c>
      <c r="G121" s="18">
        <v>130302053191</v>
      </c>
      <c r="H121" s="23">
        <v>0.82</v>
      </c>
      <c r="I121" s="23">
        <v>0.82</v>
      </c>
      <c r="J121" s="22"/>
      <c r="K121" s="22"/>
    </row>
    <row r="122" spans="1:11" ht="15.75" x14ac:dyDescent="0.3">
      <c r="A122" s="22">
        <v>121</v>
      </c>
      <c r="B122" s="22" t="s">
        <v>1030</v>
      </c>
      <c r="C122" s="22" t="s">
        <v>769</v>
      </c>
      <c r="D122" s="22" t="s">
        <v>529</v>
      </c>
      <c r="E122" s="22"/>
      <c r="F122" s="18">
        <v>144</v>
      </c>
      <c r="G122" s="18">
        <v>130302053192</v>
      </c>
      <c r="H122" s="23">
        <v>1.5</v>
      </c>
      <c r="I122" s="23">
        <v>1.5</v>
      </c>
      <c r="J122" s="22"/>
      <c r="K122" s="22"/>
    </row>
    <row r="123" spans="1:11" ht="15.75" x14ac:dyDescent="0.3">
      <c r="A123" s="22">
        <v>122</v>
      </c>
      <c r="B123" s="22" t="s">
        <v>1006</v>
      </c>
      <c r="C123" s="22" t="s">
        <v>1031</v>
      </c>
      <c r="D123" s="22" t="s">
        <v>529</v>
      </c>
      <c r="E123" s="22"/>
      <c r="F123" s="18">
        <v>125</v>
      </c>
      <c r="G123" s="18">
        <v>130302053193</v>
      </c>
      <c r="H123" s="23">
        <v>5</v>
      </c>
      <c r="I123" s="23">
        <v>0.5</v>
      </c>
      <c r="J123" s="22"/>
      <c r="K123" s="22"/>
    </row>
    <row r="124" spans="1:11" ht="15.75" x14ac:dyDescent="0.3">
      <c r="A124" s="22">
        <v>123</v>
      </c>
      <c r="B124" s="22" t="s">
        <v>1032</v>
      </c>
      <c r="C124" s="22" t="s">
        <v>1033</v>
      </c>
      <c r="D124" s="22" t="s">
        <v>529</v>
      </c>
      <c r="E124" s="22"/>
      <c r="F124" s="18">
        <v>134</v>
      </c>
      <c r="G124" s="18">
        <v>130302053194</v>
      </c>
      <c r="H124" s="23"/>
      <c r="I124" s="23"/>
      <c r="J124" s="22"/>
      <c r="K124" s="22"/>
    </row>
    <row r="125" spans="1:11" ht="15.75" x14ac:dyDescent="0.3">
      <c r="A125" s="22">
        <v>124</v>
      </c>
      <c r="B125" s="22" t="s">
        <v>1034</v>
      </c>
      <c r="C125" s="22" t="s">
        <v>769</v>
      </c>
      <c r="D125" s="22" t="s">
        <v>529</v>
      </c>
      <c r="E125" s="22"/>
      <c r="F125" s="18">
        <v>123</v>
      </c>
      <c r="G125" s="18">
        <v>130302043195</v>
      </c>
      <c r="H125" s="23">
        <v>0.33</v>
      </c>
      <c r="I125" s="23">
        <v>0.33</v>
      </c>
      <c r="J125" s="22"/>
      <c r="K125" s="22"/>
    </row>
    <row r="126" spans="1:11" ht="15.75" x14ac:dyDescent="0.3">
      <c r="A126" s="22">
        <v>125</v>
      </c>
      <c r="B126" s="22" t="s">
        <v>26</v>
      </c>
      <c r="C126" s="22" t="s">
        <v>1035</v>
      </c>
      <c r="D126" s="22" t="s">
        <v>529</v>
      </c>
      <c r="E126" s="22"/>
      <c r="F126" s="18">
        <v>127</v>
      </c>
      <c r="G126" s="18">
        <v>130302053196</v>
      </c>
      <c r="H126" s="23">
        <v>3.33</v>
      </c>
      <c r="I126" s="23">
        <v>3.33</v>
      </c>
      <c r="J126" s="22"/>
      <c r="K126" s="22"/>
    </row>
    <row r="127" spans="1:11" ht="15.75" x14ac:dyDescent="0.3">
      <c r="A127" s="22">
        <v>126</v>
      </c>
      <c r="B127" s="22" t="s">
        <v>735</v>
      </c>
      <c r="C127" s="22" t="s">
        <v>1011</v>
      </c>
      <c r="D127" s="22" t="s">
        <v>529</v>
      </c>
      <c r="E127" s="22"/>
      <c r="F127" s="18">
        <v>136</v>
      </c>
      <c r="G127" s="18">
        <v>130302053197</v>
      </c>
      <c r="H127" s="23">
        <v>1.5</v>
      </c>
      <c r="I127" s="23">
        <v>1.5</v>
      </c>
      <c r="J127" s="22"/>
      <c r="K127" s="22"/>
    </row>
    <row r="128" spans="1:11" ht="15.75" x14ac:dyDescent="0.3">
      <c r="A128" s="22">
        <v>127</v>
      </c>
      <c r="B128" s="22" t="s">
        <v>0</v>
      </c>
      <c r="C128" s="22" t="s">
        <v>1036</v>
      </c>
      <c r="D128" s="22" t="s">
        <v>529</v>
      </c>
      <c r="E128" s="22"/>
      <c r="F128" s="18">
        <v>110</v>
      </c>
      <c r="G128" s="18">
        <v>130302053198</v>
      </c>
      <c r="H128" s="23">
        <v>0.33</v>
      </c>
      <c r="I128" s="23">
        <v>0.33</v>
      </c>
      <c r="J128" s="22"/>
      <c r="K128" s="22"/>
    </row>
    <row r="129" spans="1:11" ht="15.75" x14ac:dyDescent="0.3">
      <c r="A129" s="22">
        <v>128</v>
      </c>
      <c r="B129" s="22" t="s">
        <v>1037</v>
      </c>
      <c r="C129" s="22"/>
      <c r="D129" s="22" t="s">
        <v>529</v>
      </c>
      <c r="E129" s="22"/>
      <c r="F129" s="18">
        <v>133</v>
      </c>
      <c r="G129" s="18">
        <v>130302053199</v>
      </c>
      <c r="H129" s="23">
        <v>10</v>
      </c>
      <c r="I129" s="23">
        <v>10</v>
      </c>
      <c r="J129" s="22"/>
      <c r="K129" s="22"/>
    </row>
    <row r="130" spans="1:11" ht="15.75" x14ac:dyDescent="0.3">
      <c r="A130" s="22">
        <v>129</v>
      </c>
      <c r="B130" s="22" t="s">
        <v>1038</v>
      </c>
      <c r="C130" s="22" t="s">
        <v>1037</v>
      </c>
      <c r="D130" s="22" t="s">
        <v>529</v>
      </c>
      <c r="E130" s="22"/>
      <c r="F130" s="18"/>
      <c r="G130" s="18">
        <v>130302053200</v>
      </c>
      <c r="H130" s="23">
        <v>0.5</v>
      </c>
      <c r="I130" s="23">
        <v>0.5</v>
      </c>
      <c r="J130" s="22"/>
      <c r="K130" s="22"/>
    </row>
    <row r="131" spans="1:11" ht="15.75" x14ac:dyDescent="0.3">
      <c r="A131" s="22">
        <v>130</v>
      </c>
      <c r="B131" s="22" t="s">
        <v>35</v>
      </c>
      <c r="C131" s="22" t="s">
        <v>1039</v>
      </c>
      <c r="D131" s="22" t="s">
        <v>529</v>
      </c>
      <c r="E131" s="22"/>
      <c r="F131" s="18">
        <v>116</v>
      </c>
      <c r="G131" s="18">
        <v>130302053201</v>
      </c>
      <c r="H131" s="23">
        <v>8</v>
      </c>
      <c r="I131" s="23">
        <v>8</v>
      </c>
      <c r="J131" s="22"/>
      <c r="K131" s="22"/>
    </row>
    <row r="132" spans="1:11" ht="15.75" x14ac:dyDescent="0.3">
      <c r="A132" s="22">
        <v>131</v>
      </c>
      <c r="B132" s="22" t="s">
        <v>1040</v>
      </c>
      <c r="C132" s="22" t="s">
        <v>1041</v>
      </c>
      <c r="D132" s="22" t="s">
        <v>529</v>
      </c>
      <c r="E132" s="22"/>
      <c r="F132" s="18">
        <v>129</v>
      </c>
      <c r="G132" s="18">
        <v>130302053202</v>
      </c>
      <c r="H132" s="23">
        <v>3</v>
      </c>
      <c r="I132" s="23">
        <v>3</v>
      </c>
      <c r="J132" s="22"/>
      <c r="K132" s="22"/>
    </row>
    <row r="133" spans="1:11" ht="15.75" x14ac:dyDescent="0.3">
      <c r="A133" s="22">
        <v>132</v>
      </c>
      <c r="B133" s="22" t="s">
        <v>1042</v>
      </c>
      <c r="C133" s="22" t="s">
        <v>1043</v>
      </c>
      <c r="D133" s="22" t="s">
        <v>529</v>
      </c>
      <c r="E133" s="22"/>
      <c r="F133" s="18">
        <v>946</v>
      </c>
      <c r="G133" s="18">
        <v>130302053203</v>
      </c>
      <c r="H133" s="23">
        <v>0.4</v>
      </c>
      <c r="I133" s="23">
        <v>0.4</v>
      </c>
      <c r="J133" s="22"/>
      <c r="K133" s="22"/>
    </row>
    <row r="134" spans="1:11" ht="15.75" x14ac:dyDescent="0.3">
      <c r="A134" s="22">
        <v>133</v>
      </c>
      <c r="B134" s="22" t="s">
        <v>0</v>
      </c>
      <c r="C134" s="22" t="s">
        <v>132</v>
      </c>
      <c r="D134" s="22" t="s">
        <v>529</v>
      </c>
      <c r="E134" s="22"/>
      <c r="F134" s="18">
        <v>956</v>
      </c>
      <c r="G134" s="18">
        <v>130302053204</v>
      </c>
      <c r="H134" s="23">
        <v>7</v>
      </c>
      <c r="I134" s="23">
        <v>7</v>
      </c>
      <c r="J134" s="22"/>
      <c r="K134" s="22"/>
    </row>
    <row r="135" spans="1:11" ht="15.75" x14ac:dyDescent="0.3">
      <c r="A135" s="22">
        <v>134</v>
      </c>
      <c r="B135" s="22" t="s">
        <v>1044</v>
      </c>
      <c r="C135" s="22" t="s">
        <v>1045</v>
      </c>
      <c r="D135" s="22" t="s">
        <v>529</v>
      </c>
      <c r="E135" s="22"/>
      <c r="F135" s="18">
        <v>907</v>
      </c>
      <c r="G135" s="18">
        <v>130302053205</v>
      </c>
      <c r="H135" s="22">
        <v>0.01</v>
      </c>
      <c r="I135" s="22">
        <v>0.01</v>
      </c>
      <c r="J135" s="22"/>
      <c r="K135" s="22"/>
    </row>
    <row r="136" spans="1:11" ht="15.75" x14ac:dyDescent="0.3">
      <c r="A136" s="22">
        <v>135</v>
      </c>
      <c r="B136" s="2" t="s">
        <v>74</v>
      </c>
      <c r="C136" s="2" t="s">
        <v>75</v>
      </c>
      <c r="D136" s="2" t="s">
        <v>76</v>
      </c>
      <c r="E136" s="2" t="str">
        <f>"০১৭২৬-২৬২০৭১"</f>
        <v>০১৭২৬-২৬২০৭১</v>
      </c>
      <c r="F136" s="3" t="str">
        <f>"8119427766701"</f>
        <v>8119427766701</v>
      </c>
      <c r="G136" s="4">
        <v>130302051215</v>
      </c>
      <c r="H136" s="13">
        <v>5</v>
      </c>
      <c r="I136" s="13">
        <v>0.5</v>
      </c>
      <c r="J136" s="22"/>
      <c r="K136" s="22"/>
    </row>
    <row r="137" spans="1:11" ht="15.75" x14ac:dyDescent="0.3">
      <c r="A137" s="22">
        <v>136</v>
      </c>
      <c r="B137" s="2" t="s">
        <v>45</v>
      </c>
      <c r="C137" s="2" t="s">
        <v>77</v>
      </c>
      <c r="D137" s="2" t="s">
        <v>76</v>
      </c>
      <c r="E137" s="2" t="str">
        <f>"০১৭৭৪-৭৮৬৭১৮"</f>
        <v>০১৭৭৪-৭৮৬৭১৮</v>
      </c>
      <c r="F137" s="3" t="str">
        <f>"8119427769999"</f>
        <v>8119427769999</v>
      </c>
      <c r="G137" s="4">
        <v>130302051213</v>
      </c>
      <c r="H137" s="13"/>
      <c r="I137" s="13"/>
    </row>
    <row r="138" spans="1:11" ht="15.75" x14ac:dyDescent="0.3">
      <c r="A138" s="22">
        <v>137</v>
      </c>
      <c r="B138" s="2" t="s">
        <v>1</v>
      </c>
      <c r="C138" s="2" t="s">
        <v>14</v>
      </c>
      <c r="D138" s="2" t="s">
        <v>76</v>
      </c>
      <c r="E138" s="2" t="str">
        <f>"০১৭০২-৬৭২২১১"</f>
        <v>০১৭০২-৬৭২২১১</v>
      </c>
      <c r="F138" s="3" t="str">
        <f>"8119427766823"</f>
        <v>8119427766823</v>
      </c>
      <c r="G138" s="4">
        <v>130302051212</v>
      </c>
      <c r="H138" s="13">
        <v>0.33</v>
      </c>
      <c r="I138" s="13">
        <v>0.33</v>
      </c>
    </row>
    <row r="139" spans="1:11" ht="15.75" x14ac:dyDescent="0.3">
      <c r="A139" s="22">
        <v>138</v>
      </c>
      <c r="B139" s="2" t="s">
        <v>34</v>
      </c>
      <c r="C139" s="2" t="s">
        <v>78</v>
      </c>
      <c r="D139" s="2" t="s">
        <v>76</v>
      </c>
      <c r="E139" s="2" t="str">
        <f>"-"</f>
        <v>-</v>
      </c>
      <c r="F139" s="3" t="str">
        <f>"7018859061079"</f>
        <v>7018859061079</v>
      </c>
      <c r="G139" s="4">
        <v>130302051211</v>
      </c>
      <c r="H139" s="13">
        <v>3.33</v>
      </c>
      <c r="I139" s="13">
        <v>3.33</v>
      </c>
    </row>
    <row r="140" spans="1:11" ht="15.75" x14ac:dyDescent="0.3">
      <c r="A140" s="22">
        <v>139</v>
      </c>
      <c r="B140" s="2" t="s">
        <v>79</v>
      </c>
      <c r="C140" s="2" t="s">
        <v>80</v>
      </c>
      <c r="D140" s="2" t="s">
        <v>76</v>
      </c>
      <c r="E140" s="2" t="str">
        <f>"০১৭৮৬-৮৬৭৩৮২"</f>
        <v>০১৭৮৬-৮৬৭৩৮২</v>
      </c>
      <c r="F140" s="3" t="str">
        <f>"8119427766735"</f>
        <v>8119427766735</v>
      </c>
      <c r="G140" s="4">
        <v>130302051210</v>
      </c>
      <c r="H140" s="13">
        <v>1.5</v>
      </c>
      <c r="I140" s="13">
        <v>1.5</v>
      </c>
    </row>
    <row r="141" spans="1:11" ht="15.75" x14ac:dyDescent="0.3">
      <c r="A141" s="22">
        <v>140</v>
      </c>
      <c r="B141" s="2" t="s">
        <v>35</v>
      </c>
      <c r="C141" s="2" t="s">
        <v>71</v>
      </c>
      <c r="D141" s="2" t="s">
        <v>76</v>
      </c>
      <c r="E141" s="2" t="str">
        <f>"০১৭৯৬-১৫৪৮৮০"</f>
        <v>০১৭৯৬-১৫৪৮৮০</v>
      </c>
      <c r="F141" s="3" t="str">
        <f>"8113476667416"</f>
        <v>8113476667416</v>
      </c>
      <c r="G141" s="4">
        <v>130302051209</v>
      </c>
      <c r="H141" s="13">
        <v>0.33</v>
      </c>
      <c r="I141" s="13">
        <v>0.33</v>
      </c>
    </row>
    <row r="142" spans="1:11" ht="15.75" x14ac:dyDescent="0.3">
      <c r="A142" s="22">
        <v>141</v>
      </c>
      <c r="B142" s="2" t="s">
        <v>81</v>
      </c>
      <c r="C142" s="2" t="s">
        <v>16</v>
      </c>
      <c r="D142" s="2" t="s">
        <v>76</v>
      </c>
      <c r="E142" s="2" t="str">
        <f>"০১৮৩০-০৬৮৭২৮"</f>
        <v>০১৮৩০-০৬৮৭২৮</v>
      </c>
      <c r="F142" s="3" t="str">
        <f>"8119427766620"</f>
        <v>8119427766620</v>
      </c>
      <c r="G142" s="4">
        <v>130302051207</v>
      </c>
      <c r="H142" s="13">
        <v>10</v>
      </c>
      <c r="I142" s="13">
        <v>10</v>
      </c>
    </row>
    <row r="143" spans="1:11" ht="15.75" x14ac:dyDescent="0.3">
      <c r="A143" s="22">
        <v>142</v>
      </c>
      <c r="B143" s="2" t="s">
        <v>21</v>
      </c>
      <c r="C143" s="2" t="s">
        <v>82</v>
      </c>
      <c r="D143" s="2" t="s">
        <v>76</v>
      </c>
      <c r="E143" s="2" t="str">
        <f>"০১৭৩১-৯৪৯৯৬৯"</f>
        <v>০১৭৩১-৯৪৯৯৬৯</v>
      </c>
      <c r="F143" s="3" t="str">
        <f>"8119427766612"</f>
        <v>8119427766612</v>
      </c>
      <c r="G143" s="4">
        <v>130302051205</v>
      </c>
      <c r="H143" s="13">
        <v>0.5</v>
      </c>
      <c r="I143" s="13">
        <v>0.5</v>
      </c>
    </row>
    <row r="144" spans="1:11" ht="15.75" x14ac:dyDescent="0.3">
      <c r="A144" s="22">
        <v>143</v>
      </c>
      <c r="B144" s="2" t="s">
        <v>83</v>
      </c>
      <c r="C144" s="2" t="s">
        <v>84</v>
      </c>
      <c r="D144" s="2" t="s">
        <v>76</v>
      </c>
      <c r="E144" s="2" t="str">
        <f>"০১৭৯৯-৫৭৮০৩৫"</f>
        <v>০১৭৯৯-৫৭৮০৩৫</v>
      </c>
      <c r="F144" s="3" t="str">
        <f>"-"</f>
        <v>-</v>
      </c>
      <c r="G144" s="4">
        <v>130302051204</v>
      </c>
      <c r="H144" s="13">
        <v>8</v>
      </c>
      <c r="I144" s="13">
        <v>8</v>
      </c>
    </row>
    <row r="145" spans="1:9" ht="15.75" x14ac:dyDescent="0.3">
      <c r="A145" s="22">
        <v>144</v>
      </c>
      <c r="B145" s="2" t="s">
        <v>25</v>
      </c>
      <c r="C145" s="2" t="s">
        <v>85</v>
      </c>
      <c r="D145" s="2" t="s">
        <v>76</v>
      </c>
      <c r="E145" s="2" t="str">
        <f>"০১৭১৫-৬৫৪৮৯৬"</f>
        <v>০১৭১৫-৬৫৪৮৯৬</v>
      </c>
      <c r="F145" s="3" t="str">
        <f>"-"</f>
        <v>-</v>
      </c>
      <c r="G145" s="4">
        <v>130302051203</v>
      </c>
      <c r="H145" s="13">
        <v>3</v>
      </c>
      <c r="I145" s="13">
        <v>3</v>
      </c>
    </row>
    <row r="146" spans="1:9" ht="15.75" x14ac:dyDescent="0.3">
      <c r="A146" s="22">
        <v>145</v>
      </c>
      <c r="B146" s="2" t="s">
        <v>86</v>
      </c>
      <c r="C146" s="2" t="s">
        <v>52</v>
      </c>
      <c r="D146" s="2" t="s">
        <v>76</v>
      </c>
      <c r="E146" s="2" t="str">
        <f>"০১৭৫০-৮৮৮৮১৬"</f>
        <v>০১৭৫০-৮৮৮৮১৬</v>
      </c>
      <c r="F146" s="3" t="str">
        <f>"8119427766759"</f>
        <v>8119427766759</v>
      </c>
      <c r="G146" s="4">
        <v>130302051202</v>
      </c>
      <c r="H146" s="13">
        <v>0.4</v>
      </c>
      <c r="I146" s="13">
        <v>0.4</v>
      </c>
    </row>
    <row r="147" spans="1:9" ht="15.75" x14ac:dyDescent="0.3">
      <c r="A147" s="22">
        <v>146</v>
      </c>
      <c r="B147" s="2" t="s">
        <v>87</v>
      </c>
      <c r="C147" s="2" t="s">
        <v>88</v>
      </c>
      <c r="D147" s="2" t="s">
        <v>76</v>
      </c>
      <c r="E147" s="2" t="str">
        <f>"০১৭২০-৬১০৭২৮"</f>
        <v>০১৭২০-৬১০৭২৮</v>
      </c>
      <c r="F147" s="3" t="str">
        <f>"8119427766681"</f>
        <v>8119427766681</v>
      </c>
      <c r="G147" s="4">
        <v>130302051201</v>
      </c>
      <c r="H147" s="13">
        <v>7</v>
      </c>
      <c r="I147" s="13">
        <v>7</v>
      </c>
    </row>
    <row r="148" spans="1:9" ht="15.75" x14ac:dyDescent="0.3">
      <c r="A148" s="22">
        <v>147</v>
      </c>
      <c r="B148" s="2" t="s">
        <v>49</v>
      </c>
      <c r="C148" s="2" t="s">
        <v>73</v>
      </c>
      <c r="D148" s="2" t="s">
        <v>76</v>
      </c>
      <c r="E148" s="2" t="str">
        <f>"০১৭৫০-২০৩৮২৮"</f>
        <v>০১৭৫০-২০৩৮২৮</v>
      </c>
      <c r="F148" s="3" t="str">
        <f>"8119427765689"</f>
        <v>8119427765689</v>
      </c>
      <c r="G148" s="4">
        <v>130302051200</v>
      </c>
      <c r="H148" s="13">
        <v>0.33</v>
      </c>
      <c r="I148" s="13">
        <v>0.33</v>
      </c>
    </row>
    <row r="149" spans="1:9" ht="15.75" x14ac:dyDescent="0.3">
      <c r="A149" s="22">
        <v>148</v>
      </c>
      <c r="B149" s="2" t="s">
        <v>45</v>
      </c>
      <c r="C149" s="2" t="s">
        <v>33</v>
      </c>
      <c r="D149" s="2" t="s">
        <v>76</v>
      </c>
      <c r="E149" s="2" t="str">
        <f>"০১৭৩২-২৮১৫২০"</f>
        <v>০১৭৩২-২৮১৫২০</v>
      </c>
      <c r="F149" s="3" t="str">
        <f>"8119427766693"</f>
        <v>8119427766693</v>
      </c>
      <c r="G149" s="4">
        <v>130302051199</v>
      </c>
      <c r="H149" s="13">
        <v>0.66</v>
      </c>
      <c r="I149" s="13">
        <v>0.66</v>
      </c>
    </row>
    <row r="150" spans="1:9" ht="15.75" x14ac:dyDescent="0.3">
      <c r="A150" s="22">
        <v>149</v>
      </c>
      <c r="B150" s="2" t="s">
        <v>89</v>
      </c>
      <c r="C150" s="2" t="s">
        <v>73</v>
      </c>
      <c r="D150" s="2" t="s">
        <v>76</v>
      </c>
      <c r="E150" s="2" t="str">
        <f>"০১৭২৬-৮৫২৫৩০"</f>
        <v>০১৭২৬-৮৫২৫৩০</v>
      </c>
      <c r="F150" s="3"/>
      <c r="G150" s="4">
        <v>130302051198</v>
      </c>
      <c r="H150" s="13">
        <v>0.33</v>
      </c>
      <c r="I150" s="13">
        <v>0.33</v>
      </c>
    </row>
    <row r="151" spans="1:9" ht="15.75" x14ac:dyDescent="0.3">
      <c r="A151" s="22">
        <v>150</v>
      </c>
      <c r="B151" s="2"/>
      <c r="C151" s="2"/>
      <c r="D151" s="2"/>
      <c r="E151" s="2"/>
      <c r="F151" s="3"/>
      <c r="G151" s="4"/>
      <c r="H151" s="13">
        <v>0.33</v>
      </c>
      <c r="I151" s="13">
        <v>0.33</v>
      </c>
    </row>
    <row r="152" spans="1:9" ht="15.75" x14ac:dyDescent="0.3">
      <c r="A152" s="22">
        <v>151</v>
      </c>
      <c r="B152" s="2" t="s">
        <v>91</v>
      </c>
      <c r="C152" s="2" t="s">
        <v>92</v>
      </c>
      <c r="D152" s="2" t="s">
        <v>76</v>
      </c>
      <c r="E152" s="2" t="str">
        <f>"০১৭২৩-০৬১০২৪"</f>
        <v>০১৭২৩-০৬১০২৪</v>
      </c>
      <c r="F152" s="3" t="str">
        <f>"8119427769532"</f>
        <v>8119427769532</v>
      </c>
      <c r="G152" s="4">
        <v>130302051196</v>
      </c>
      <c r="H152" s="13">
        <v>0.25</v>
      </c>
      <c r="I152" s="13">
        <v>0.25</v>
      </c>
    </row>
    <row r="153" spans="1:9" ht="15.75" x14ac:dyDescent="0.3">
      <c r="A153" s="22">
        <v>152</v>
      </c>
      <c r="B153" s="2" t="s">
        <v>53</v>
      </c>
      <c r="C153" s="2" t="s">
        <v>93</v>
      </c>
      <c r="D153" s="2" t="s">
        <v>76</v>
      </c>
      <c r="E153" s="2" t="str">
        <f>"০১৭৩১-৪৫১৪০৮"</f>
        <v>০১৭৩১-৪৫১৪০৮</v>
      </c>
      <c r="F153" s="3" t="str">
        <f>"8119427769530"</f>
        <v>8119427769530</v>
      </c>
      <c r="G153" s="4">
        <v>130302051195</v>
      </c>
      <c r="H153" s="13">
        <v>1</v>
      </c>
      <c r="I153" s="13">
        <v>1</v>
      </c>
    </row>
    <row r="154" spans="1:9" ht="15.75" x14ac:dyDescent="0.3">
      <c r="A154" s="22">
        <v>153</v>
      </c>
      <c r="B154" s="2" t="s">
        <v>57</v>
      </c>
      <c r="C154" s="2" t="s">
        <v>94</v>
      </c>
      <c r="D154" s="2" t="s">
        <v>76</v>
      </c>
      <c r="E154" s="2" t="str">
        <f>"০১৭০৫৫৩৭৬৬৯"</f>
        <v>০১৭০৫৫৩৭৬৬৯</v>
      </c>
      <c r="F154" s="3" t="str">
        <f>"8119427766700"</f>
        <v>8119427766700</v>
      </c>
      <c r="G154" s="4">
        <v>130302051194</v>
      </c>
      <c r="H154" s="13">
        <v>0.3</v>
      </c>
      <c r="I154" s="13">
        <v>0.3</v>
      </c>
    </row>
    <row r="155" spans="1:9" ht="15.75" x14ac:dyDescent="0.3">
      <c r="A155" s="22">
        <v>154</v>
      </c>
      <c r="B155" s="2" t="s">
        <v>95</v>
      </c>
      <c r="C155" s="2" t="s">
        <v>96</v>
      </c>
      <c r="D155" s="2" t="s">
        <v>76</v>
      </c>
      <c r="E155" s="2" t="str">
        <f>"০১৭৪২-০১৫৩১৭"</f>
        <v>০১৭৪২-০১৫৩১৭</v>
      </c>
      <c r="F155" s="3" t="str">
        <f>"8119427766777"</f>
        <v>8119427766777</v>
      </c>
      <c r="G155" s="4">
        <v>130302051193</v>
      </c>
      <c r="H155" s="13">
        <v>0.3</v>
      </c>
      <c r="I155" s="13">
        <v>0.3</v>
      </c>
    </row>
    <row r="156" spans="1:9" ht="15.75" x14ac:dyDescent="0.3">
      <c r="A156" s="22">
        <v>155</v>
      </c>
      <c r="B156" s="2"/>
      <c r="C156" s="2"/>
      <c r="D156" s="2"/>
      <c r="E156" s="2"/>
      <c r="F156" s="3"/>
      <c r="G156" s="4"/>
      <c r="H156" s="13">
        <v>3.33</v>
      </c>
      <c r="I156" s="13">
        <v>3.33</v>
      </c>
    </row>
    <row r="157" spans="1:9" ht="15.75" x14ac:dyDescent="0.3">
      <c r="A157" s="22">
        <v>156</v>
      </c>
      <c r="B157" s="2" t="s">
        <v>97</v>
      </c>
      <c r="C157" s="2" t="s">
        <v>98</v>
      </c>
      <c r="D157" s="2" t="s">
        <v>76</v>
      </c>
      <c r="E157" s="2" t="str">
        <f>"০১৭৫২-১৪৫৪৬১"</f>
        <v>০১৭৫২-১৪৫৪৬১</v>
      </c>
      <c r="F157" s="3" t="str">
        <f>"8119427765804"</f>
        <v>8119427765804</v>
      </c>
      <c r="G157" s="4">
        <v>130302051191</v>
      </c>
      <c r="H157" s="13">
        <v>2.5</v>
      </c>
      <c r="I157" s="13">
        <v>2.5</v>
      </c>
    </row>
    <row r="158" spans="1:9" ht="15.75" x14ac:dyDescent="0.3">
      <c r="A158" s="22">
        <v>157</v>
      </c>
      <c r="B158" s="2" t="s">
        <v>99</v>
      </c>
      <c r="C158" s="2" t="s">
        <v>100</v>
      </c>
      <c r="D158" s="2" t="s">
        <v>76</v>
      </c>
      <c r="E158" s="2" t="str">
        <f>"০১৭২০-৬৭০৩২২"</f>
        <v>০১৭২০-৬৭০৩২২</v>
      </c>
      <c r="F158" s="3" t="str">
        <f>"8119427766722"</f>
        <v>8119427766722</v>
      </c>
      <c r="G158" s="4">
        <v>130302051190</v>
      </c>
      <c r="H158" s="13">
        <v>0.33</v>
      </c>
      <c r="I158" s="13">
        <v>0.33</v>
      </c>
    </row>
    <row r="159" spans="1:9" ht="15.75" x14ac:dyDescent="0.3">
      <c r="A159" s="22">
        <v>158</v>
      </c>
      <c r="B159" s="2" t="s">
        <v>101</v>
      </c>
      <c r="C159" s="2" t="s">
        <v>32</v>
      </c>
      <c r="D159" s="2" t="s">
        <v>76</v>
      </c>
      <c r="E159" s="2" t="str">
        <f>"০১৭৪২-৯৪৫৯৩০"</f>
        <v>০১৭৪২-৯৪৫৯৩০</v>
      </c>
      <c r="F159" s="3" t="str">
        <f>"8119427766681"</f>
        <v>8119427766681</v>
      </c>
      <c r="G159" s="4">
        <v>130302051189</v>
      </c>
      <c r="H159" s="13">
        <v>0.5</v>
      </c>
      <c r="I159" s="13">
        <v>0.5</v>
      </c>
    </row>
    <row r="160" spans="1:9" ht="15.75" x14ac:dyDescent="0.3">
      <c r="A160" s="22">
        <v>159</v>
      </c>
      <c r="B160" s="2" t="s">
        <v>51</v>
      </c>
      <c r="C160" s="2" t="s">
        <v>27</v>
      </c>
      <c r="D160" s="2" t="s">
        <v>76</v>
      </c>
      <c r="E160" s="2" t="str">
        <f>"০১৭২৩-৩৪১৮৫৬"</f>
        <v>০১৭২৩-৩৪১৮৫৬</v>
      </c>
      <c r="F160" s="3" t="str">
        <f>"8119427766991"</f>
        <v>8119427766991</v>
      </c>
      <c r="G160" s="4">
        <v>130302051188</v>
      </c>
      <c r="H160" s="13"/>
      <c r="I160" s="13"/>
    </row>
    <row r="161" spans="1:9" ht="15.75" x14ac:dyDescent="0.3">
      <c r="A161" s="22">
        <v>160</v>
      </c>
      <c r="B161" s="2" t="s">
        <v>102</v>
      </c>
      <c r="C161" s="2" t="s">
        <v>1</v>
      </c>
      <c r="D161" s="2" t="s">
        <v>76</v>
      </c>
      <c r="E161" s="2" t="str">
        <f>"০১৭৩২-৮২৬৪১৮"</f>
        <v>০১৭৩২-৮২৬৪১৮</v>
      </c>
      <c r="F161" s="3" t="str">
        <f>"19918119427000020"</f>
        <v>19918119427000020</v>
      </c>
      <c r="G161" s="4">
        <v>130302051187</v>
      </c>
      <c r="H161" s="13">
        <v>0.33</v>
      </c>
      <c r="I161" s="13">
        <v>0.33</v>
      </c>
    </row>
    <row r="162" spans="1:9" ht="15.75" x14ac:dyDescent="0.3">
      <c r="A162" s="22">
        <v>161</v>
      </c>
      <c r="B162" s="2" t="s">
        <v>103</v>
      </c>
      <c r="C162" s="2" t="s">
        <v>104</v>
      </c>
      <c r="D162" s="2" t="s">
        <v>76</v>
      </c>
      <c r="E162" s="2" t="str">
        <f>"০১৭৭২-৮২২১০০"</f>
        <v>০১৭৭২-৮২২১০০</v>
      </c>
      <c r="F162" s="3" t="str">
        <f>"8119427766715"</f>
        <v>8119427766715</v>
      </c>
      <c r="G162" s="4">
        <v>130302051186</v>
      </c>
      <c r="H162" s="13">
        <v>0.27</v>
      </c>
      <c r="I162" s="13">
        <v>0.27</v>
      </c>
    </row>
    <row r="163" spans="1:9" ht="15.75" x14ac:dyDescent="0.3">
      <c r="A163" s="22">
        <v>162</v>
      </c>
      <c r="B163" s="2" t="s">
        <v>4</v>
      </c>
      <c r="C163" s="2" t="s">
        <v>105</v>
      </c>
      <c r="D163" s="2" t="s">
        <v>76</v>
      </c>
      <c r="E163" s="2" t="str">
        <f>"০"</f>
        <v>০</v>
      </c>
      <c r="F163" s="3" t="str">
        <f>"19918119427000027"</f>
        <v>19918119427000027</v>
      </c>
      <c r="G163" s="4">
        <v>130302051185</v>
      </c>
      <c r="H163" s="13">
        <v>0.82</v>
      </c>
      <c r="I163" s="13">
        <v>0.82</v>
      </c>
    </row>
    <row r="164" spans="1:9" ht="15.75" x14ac:dyDescent="0.3">
      <c r="A164" s="22">
        <v>163</v>
      </c>
      <c r="B164" s="2" t="s">
        <v>31</v>
      </c>
      <c r="C164" s="2" t="s">
        <v>59</v>
      </c>
      <c r="D164" s="2" t="s">
        <v>76</v>
      </c>
      <c r="E164" s="2" t="str">
        <f>"০"</f>
        <v>০</v>
      </c>
      <c r="F164" s="3" t="str">
        <f>"7016583387152"</f>
        <v>7016583387152</v>
      </c>
      <c r="G164" s="4">
        <v>130302051184</v>
      </c>
      <c r="H164" s="13">
        <v>2</v>
      </c>
      <c r="I164" s="13">
        <v>2</v>
      </c>
    </row>
    <row r="165" spans="1:9" ht="15.75" x14ac:dyDescent="0.3">
      <c r="A165" s="22">
        <v>164</v>
      </c>
      <c r="B165" s="2" t="s">
        <v>106</v>
      </c>
      <c r="C165" s="2" t="s">
        <v>88</v>
      </c>
      <c r="D165" s="2" t="s">
        <v>76</v>
      </c>
      <c r="E165" s="2" t="str">
        <f>"০১৭৩৪-৭৮৮২৩০"</f>
        <v>০১৭৩৪-৭৮৮২৩০</v>
      </c>
      <c r="F165" s="3" t="str">
        <f>"8119427766674"</f>
        <v>8119427766674</v>
      </c>
      <c r="G165" s="4">
        <v>130302051183</v>
      </c>
      <c r="H165" s="13">
        <v>0.66</v>
      </c>
      <c r="I165" s="13">
        <v>0.66</v>
      </c>
    </row>
    <row r="166" spans="1:9" ht="15.75" x14ac:dyDescent="0.3">
      <c r="A166" s="22">
        <v>165</v>
      </c>
      <c r="B166" s="2" t="s">
        <v>17</v>
      </c>
      <c r="C166" s="2" t="s">
        <v>11</v>
      </c>
      <c r="D166" s="2" t="s">
        <v>76</v>
      </c>
      <c r="E166" s="2" t="str">
        <f>"০"</f>
        <v>০</v>
      </c>
      <c r="F166" s="3" t="str">
        <f>"7018859060410"</f>
        <v>7018859060410</v>
      </c>
      <c r="G166" s="4">
        <v>130302051182</v>
      </c>
      <c r="H166" s="13">
        <v>0.82</v>
      </c>
      <c r="I166" s="13">
        <v>0.82</v>
      </c>
    </row>
    <row r="167" spans="1:9" ht="15.75" x14ac:dyDescent="0.3">
      <c r="A167" s="22">
        <v>166</v>
      </c>
      <c r="B167" s="2" t="s">
        <v>34</v>
      </c>
      <c r="C167" s="2" t="s">
        <v>11</v>
      </c>
      <c r="D167" s="2" t="s">
        <v>76</v>
      </c>
      <c r="E167" s="2" t="str">
        <f>"-"</f>
        <v>-</v>
      </c>
      <c r="F167" s="3" t="str">
        <f>"7018859064079"</f>
        <v>7018859064079</v>
      </c>
      <c r="G167" s="4">
        <v>130302051181</v>
      </c>
      <c r="H167" s="13">
        <v>1.5</v>
      </c>
      <c r="I167" s="13">
        <v>1.5</v>
      </c>
    </row>
    <row r="168" spans="1:9" ht="15.75" x14ac:dyDescent="0.3">
      <c r="A168" s="22">
        <v>167</v>
      </c>
      <c r="B168" s="2" t="s">
        <v>107</v>
      </c>
      <c r="C168" s="2" t="s">
        <v>108</v>
      </c>
      <c r="D168" s="2" t="s">
        <v>76</v>
      </c>
      <c r="E168" s="2" t="str">
        <f>"০১৭৩৪-১৬২৭৩১"</f>
        <v>০১৭৩৪-১৬২৭৩১</v>
      </c>
      <c r="F168" s="3" t="str">
        <f>"8119427766731"</f>
        <v>8119427766731</v>
      </c>
      <c r="G168" s="4">
        <v>130302051180</v>
      </c>
      <c r="H168" s="13">
        <v>2</v>
      </c>
      <c r="I168" s="14">
        <v>0.2</v>
      </c>
    </row>
    <row r="169" spans="1:9" ht="15.75" x14ac:dyDescent="0.3">
      <c r="A169" s="22">
        <v>168</v>
      </c>
      <c r="B169" s="2" t="s">
        <v>38</v>
      </c>
      <c r="C169" s="2" t="s">
        <v>109</v>
      </c>
      <c r="D169" s="2" t="s">
        <v>76</v>
      </c>
      <c r="E169" s="2" t="str">
        <f>"-"</f>
        <v>-</v>
      </c>
      <c r="F169" s="3" t="str">
        <f>"8119427766734"</f>
        <v>8119427766734</v>
      </c>
      <c r="G169" s="4">
        <v>130302051179</v>
      </c>
      <c r="H169" s="13">
        <v>0.66</v>
      </c>
      <c r="I169" s="14">
        <v>0</v>
      </c>
    </row>
    <row r="170" spans="1:9" ht="15.75" x14ac:dyDescent="0.3">
      <c r="A170" s="22">
        <v>169</v>
      </c>
      <c r="B170" s="2" t="s">
        <v>31</v>
      </c>
      <c r="C170" s="2" t="s">
        <v>52</v>
      </c>
      <c r="D170" s="2" t="s">
        <v>76</v>
      </c>
      <c r="E170" s="2" t="str">
        <f>"-"</f>
        <v>-</v>
      </c>
      <c r="F170" s="3" t="str">
        <f>"8119716583387"</f>
        <v>8119716583387</v>
      </c>
      <c r="G170" s="4">
        <v>130302051178</v>
      </c>
      <c r="H170" s="13">
        <v>0.82</v>
      </c>
      <c r="I170" s="14">
        <v>0.01</v>
      </c>
    </row>
    <row r="171" spans="1:9" ht="15.75" x14ac:dyDescent="0.3">
      <c r="A171" s="22">
        <v>170</v>
      </c>
      <c r="B171" s="2" t="s">
        <v>13</v>
      </c>
      <c r="C171" s="2" t="s">
        <v>10</v>
      </c>
      <c r="D171" s="2" t="s">
        <v>76</v>
      </c>
      <c r="E171" s="2" t="str">
        <f>"-"</f>
        <v>-</v>
      </c>
      <c r="F171" s="3" t="str">
        <f>"-"</f>
        <v>-</v>
      </c>
      <c r="G171" s="4">
        <v>130302051177</v>
      </c>
      <c r="H171" s="13">
        <v>1.5</v>
      </c>
      <c r="I171" s="14">
        <v>0.01</v>
      </c>
    </row>
    <row r="172" spans="1:9" ht="15.75" x14ac:dyDescent="0.3">
      <c r="A172" s="22">
        <v>171</v>
      </c>
      <c r="B172" s="2" t="s">
        <v>110</v>
      </c>
      <c r="C172" s="2" t="s">
        <v>42</v>
      </c>
      <c r="D172" s="2" t="s">
        <v>76</v>
      </c>
      <c r="E172" s="2" t="str">
        <f>"-"</f>
        <v>-</v>
      </c>
      <c r="F172" s="3" t="str">
        <f>"8119427766767"</f>
        <v>8119427766767</v>
      </c>
      <c r="G172" s="4">
        <v>130302051176</v>
      </c>
      <c r="H172" s="13">
        <v>5</v>
      </c>
      <c r="I172" s="13">
        <v>0.5</v>
      </c>
    </row>
    <row r="173" spans="1:9" ht="15.75" x14ac:dyDescent="0.3">
      <c r="A173" s="22">
        <v>172</v>
      </c>
      <c r="B173" s="2" t="s">
        <v>40</v>
      </c>
      <c r="C173" s="2" t="s">
        <v>111</v>
      </c>
      <c r="D173" s="2" t="s">
        <v>76</v>
      </c>
      <c r="E173" s="2" t="str">
        <f>"০১৭৪৮-৯৯৬৪২৩"</f>
        <v>০১৭৪৮-৯৯৬৪২৩</v>
      </c>
      <c r="F173" s="3" t="str">
        <f>"19918119427000114"</f>
        <v>19918119427000114</v>
      </c>
      <c r="G173" s="4">
        <v>130302051175</v>
      </c>
      <c r="H173" s="13"/>
      <c r="I173" s="13"/>
    </row>
    <row r="174" spans="1:9" ht="15.75" x14ac:dyDescent="0.3">
      <c r="A174" s="22">
        <v>173</v>
      </c>
      <c r="B174" s="2" t="s">
        <v>112</v>
      </c>
      <c r="C174" s="2" t="s">
        <v>52</v>
      </c>
      <c r="D174" s="2" t="s">
        <v>76</v>
      </c>
      <c r="E174" s="2" t="str">
        <f>"-"</f>
        <v>-</v>
      </c>
      <c r="F174" s="3" t="str">
        <f>"-"</f>
        <v>-</v>
      </c>
      <c r="G174" s="4">
        <v>130302051174</v>
      </c>
      <c r="H174" s="13">
        <v>0.33</v>
      </c>
      <c r="I174" s="13">
        <v>0.33</v>
      </c>
    </row>
    <row r="175" spans="1:9" ht="15.75" x14ac:dyDescent="0.3">
      <c r="A175" s="22">
        <v>174</v>
      </c>
      <c r="B175" s="2" t="s">
        <v>6</v>
      </c>
      <c r="C175" s="2" t="s">
        <v>11</v>
      </c>
      <c r="D175" s="2" t="s">
        <v>76</v>
      </c>
      <c r="E175" s="2" t="str">
        <f>"০১৭৩৭-০৫৬৩৯৩"</f>
        <v>০১৭৩৭-০৫৬৩৯৩</v>
      </c>
      <c r="F175" s="3">
        <v>8119417766720</v>
      </c>
      <c r="G175" s="4">
        <v>130302051173</v>
      </c>
      <c r="H175" s="13">
        <v>3.33</v>
      </c>
      <c r="I175" s="13">
        <v>3.33</v>
      </c>
    </row>
    <row r="176" spans="1:9" ht="15.75" x14ac:dyDescent="0.3">
      <c r="A176" s="22">
        <v>175</v>
      </c>
      <c r="B176" s="2" t="s">
        <v>112</v>
      </c>
      <c r="C176" s="2" t="s">
        <v>52</v>
      </c>
      <c r="D176" s="2" t="s">
        <v>76</v>
      </c>
      <c r="E176" s="2" t="str">
        <f>"০১৭৪১-৪৩১২৫৬"</f>
        <v>০১৭৪১-৪৩১২৫৬</v>
      </c>
      <c r="F176" s="3" t="str">
        <f>"8119427766646"</f>
        <v>8119427766646</v>
      </c>
      <c r="G176" s="4">
        <v>130302051172</v>
      </c>
      <c r="H176" s="13">
        <v>1.5</v>
      </c>
      <c r="I176" s="13">
        <v>1.5</v>
      </c>
    </row>
    <row r="177" spans="1:9" ht="15.75" x14ac:dyDescent="0.3">
      <c r="A177" s="22">
        <v>176</v>
      </c>
      <c r="B177" s="2" t="s">
        <v>39</v>
      </c>
      <c r="C177" s="2" t="s">
        <v>3</v>
      </c>
      <c r="D177" s="2" t="s">
        <v>76</v>
      </c>
      <c r="E177" s="2" t="str">
        <f>"০১৭৬০-৯০৮২৭০"</f>
        <v>০১৭৬০-৯০৮২৭০</v>
      </c>
      <c r="F177" s="3" t="str">
        <f>"8119427766647"</f>
        <v>8119427766647</v>
      </c>
      <c r="G177" s="4">
        <v>130302051171</v>
      </c>
      <c r="H177" s="13">
        <v>0.33</v>
      </c>
      <c r="I177" s="13">
        <v>0.33</v>
      </c>
    </row>
    <row r="178" spans="1:9" ht="15.75" x14ac:dyDescent="0.3">
      <c r="A178" s="22">
        <v>177</v>
      </c>
      <c r="B178" s="2" t="s">
        <v>23</v>
      </c>
      <c r="C178" s="2" t="s">
        <v>113</v>
      </c>
      <c r="D178" s="2" t="s">
        <v>76</v>
      </c>
      <c r="E178" s="2" t="str">
        <f>"০১৭৩২-৮৮৩০৮৩"</f>
        <v>০১৭৩২-৮৮৩০৮৩</v>
      </c>
      <c r="F178" s="3" t="str">
        <f>"1991811927000114"</f>
        <v>1991811927000114</v>
      </c>
      <c r="G178" s="4">
        <v>130302051170</v>
      </c>
      <c r="H178" s="13">
        <v>10</v>
      </c>
      <c r="I178" s="13">
        <v>10</v>
      </c>
    </row>
    <row r="179" spans="1:9" ht="15.75" x14ac:dyDescent="0.3">
      <c r="A179" s="22">
        <v>178</v>
      </c>
      <c r="B179" s="2" t="s">
        <v>72</v>
      </c>
      <c r="C179" s="2" t="s">
        <v>114</v>
      </c>
      <c r="D179" s="2" t="s">
        <v>76</v>
      </c>
      <c r="E179" s="2" t="str">
        <f>"০১৭২৬-৫৮৫০০৮"</f>
        <v>০১৭২৬-৫৮৫০০৮</v>
      </c>
      <c r="F179" s="3" t="str">
        <f>"8119427766640"</f>
        <v>8119427766640</v>
      </c>
      <c r="G179" s="4">
        <v>130302051169</v>
      </c>
      <c r="H179" s="13">
        <v>0.5</v>
      </c>
      <c r="I179" s="13">
        <v>0.5</v>
      </c>
    </row>
    <row r="180" spans="1:9" ht="15.75" x14ac:dyDescent="0.3">
      <c r="A180" s="22">
        <v>179</v>
      </c>
      <c r="B180" s="2" t="s">
        <v>115</v>
      </c>
      <c r="C180" s="2" t="s">
        <v>116</v>
      </c>
      <c r="D180" s="2" t="s">
        <v>76</v>
      </c>
      <c r="E180" s="2" t="str">
        <f>"০১৭২৬-১৩১৭৩০"</f>
        <v>০১৭২৬-১৩১৭৩০</v>
      </c>
      <c r="F180" s="3" t="str">
        <f>"8119427761471"</f>
        <v>8119427761471</v>
      </c>
      <c r="G180" s="4">
        <v>130302051168</v>
      </c>
      <c r="H180" s="13">
        <v>8</v>
      </c>
      <c r="I180" s="13">
        <v>8</v>
      </c>
    </row>
    <row r="181" spans="1:9" ht="15.75" x14ac:dyDescent="0.3">
      <c r="A181" s="22">
        <v>180</v>
      </c>
      <c r="B181" s="2" t="s">
        <v>117</v>
      </c>
      <c r="C181" s="2" t="s">
        <v>43</v>
      </c>
      <c r="D181" s="2" t="s">
        <v>76</v>
      </c>
      <c r="E181" s="2" t="str">
        <f>"-"</f>
        <v>-</v>
      </c>
      <c r="F181" s="3" t="str">
        <f>"8119427761467"</f>
        <v>8119427761467</v>
      </c>
      <c r="G181" s="4">
        <v>130302051167</v>
      </c>
      <c r="H181" s="13">
        <v>3</v>
      </c>
      <c r="I181" s="13">
        <v>3</v>
      </c>
    </row>
    <row r="182" spans="1:9" ht="15.75" x14ac:dyDescent="0.3">
      <c r="A182" s="22">
        <v>181</v>
      </c>
      <c r="B182" s="2" t="s">
        <v>36</v>
      </c>
      <c r="C182" s="2" t="s">
        <v>7</v>
      </c>
      <c r="D182" s="2" t="s">
        <v>76</v>
      </c>
      <c r="E182" s="2" t="str">
        <f>"০১৭৫০-৮৮৮৮০১"</f>
        <v>০১৭৫০-৮৮৮৮০১</v>
      </c>
      <c r="F182" s="3" t="str">
        <f>"8119427766759"</f>
        <v>8119427766759</v>
      </c>
      <c r="G182" s="4">
        <v>130302051166</v>
      </c>
      <c r="H182" s="13">
        <v>0.4</v>
      </c>
      <c r="I182" s="13">
        <v>0.4</v>
      </c>
    </row>
    <row r="183" spans="1:9" ht="15.75" x14ac:dyDescent="0.3">
      <c r="A183" s="22">
        <v>182</v>
      </c>
      <c r="B183" s="2" t="s">
        <v>0</v>
      </c>
      <c r="C183" s="2" t="s">
        <v>118</v>
      </c>
      <c r="D183" s="2" t="s">
        <v>76</v>
      </c>
      <c r="E183" s="2" t="str">
        <f>"০১৭২৯-৯৩৭৩৭০"</f>
        <v>০১৭২৯-৯৩৭৩৭০</v>
      </c>
      <c r="F183" s="3" t="str">
        <f>"8119427766740"</f>
        <v>8119427766740</v>
      </c>
      <c r="G183" s="4">
        <v>130302051160</v>
      </c>
      <c r="H183" s="13">
        <v>7</v>
      </c>
      <c r="I183" s="13">
        <v>7</v>
      </c>
    </row>
    <row r="184" spans="1:9" ht="15.75" x14ac:dyDescent="0.3">
      <c r="A184" s="22">
        <v>183</v>
      </c>
      <c r="B184" s="2" t="s">
        <v>523</v>
      </c>
      <c r="C184" s="2" t="s">
        <v>524</v>
      </c>
      <c r="D184" s="2" t="s">
        <v>525</v>
      </c>
      <c r="E184" s="2" t="str">
        <f>"০১৭১৩৭৬২১৬০"</f>
        <v>০১৭১৩৭৬২১৬০</v>
      </c>
      <c r="F184" s="3" t="str">
        <f>"8119427767344"</f>
        <v>8119427767344</v>
      </c>
      <c r="G184" s="4">
        <v>130302050963</v>
      </c>
      <c r="H184" s="13">
        <v>0.33</v>
      </c>
      <c r="I184" s="13">
        <v>0.33</v>
      </c>
    </row>
    <row r="185" spans="1:9" ht="15.75" x14ac:dyDescent="0.3">
      <c r="A185" s="22">
        <v>184</v>
      </c>
      <c r="B185" s="2" t="s">
        <v>526</v>
      </c>
      <c r="C185" s="2" t="s">
        <v>455</v>
      </c>
      <c r="D185" s="2"/>
      <c r="E185" s="2" t="str">
        <f>"০১৭১৭২৬৮২৬১"</f>
        <v>০১৭১৭২৬৮২৬১</v>
      </c>
      <c r="F185" s="3" t="str">
        <f>"8119427763035"</f>
        <v>8119427763035</v>
      </c>
      <c r="G185" s="4">
        <v>130302050054</v>
      </c>
      <c r="H185" s="13">
        <v>0.66</v>
      </c>
      <c r="I185" s="13">
        <v>0.66</v>
      </c>
    </row>
    <row r="186" spans="1:9" ht="15.75" x14ac:dyDescent="0.3">
      <c r="A186" s="22">
        <v>185</v>
      </c>
      <c r="B186" s="2" t="s">
        <v>527</v>
      </c>
      <c r="C186" s="2" t="s">
        <v>411</v>
      </c>
      <c r="D186" s="2" t="s">
        <v>418</v>
      </c>
      <c r="E186" s="2" t="str">
        <f>"০১৭৬২১২৮২৯৯"</f>
        <v>০১৭৬২১২৮২৯৯</v>
      </c>
      <c r="F186" s="3" t="str">
        <f>"81194270000003"</f>
        <v>81194270000003</v>
      </c>
      <c r="G186" s="4">
        <v>130302050049</v>
      </c>
      <c r="H186" s="13">
        <v>0.33</v>
      </c>
      <c r="I186" s="13">
        <v>0.33</v>
      </c>
    </row>
    <row r="187" spans="1:9" ht="15.75" x14ac:dyDescent="0.3">
      <c r="A187" s="22">
        <v>186</v>
      </c>
      <c r="B187" s="2" t="s">
        <v>528</v>
      </c>
      <c r="C187" s="2" t="s">
        <v>116</v>
      </c>
      <c r="D187" s="2" t="s">
        <v>529</v>
      </c>
      <c r="E187" s="2" t="str">
        <f>"০১৭৭৪৭৮৬৭১৮"</f>
        <v>০১৭৭৪৭৮৬৭১৮</v>
      </c>
      <c r="F187" s="3" t="str">
        <f>"8119427766911"</f>
        <v>8119427766911</v>
      </c>
      <c r="G187" s="4">
        <v>130302051090</v>
      </c>
      <c r="H187" s="13">
        <v>0.33</v>
      </c>
      <c r="I187" s="13">
        <v>0.33</v>
      </c>
    </row>
    <row r="188" spans="1:9" ht="15.75" x14ac:dyDescent="0.3">
      <c r="A188" s="22">
        <v>187</v>
      </c>
      <c r="B188" s="2" t="s">
        <v>541</v>
      </c>
      <c r="C188" s="2" t="s">
        <v>30</v>
      </c>
      <c r="D188" s="2" t="s">
        <v>76</v>
      </c>
      <c r="E188" s="2" t="str">
        <f>"০১৭৭৩৬৪৪৯১১"</f>
        <v>০১৭৭৩৬৪৪৯১১</v>
      </c>
      <c r="F188" s="3" t="str">
        <f>"8119427766613"</f>
        <v>8119427766613</v>
      </c>
      <c r="G188" s="4">
        <v>130302051197</v>
      </c>
      <c r="H188" s="13">
        <v>8</v>
      </c>
      <c r="I188" s="14">
        <v>0.01</v>
      </c>
    </row>
    <row r="189" spans="1:9" ht="15.75" x14ac:dyDescent="0.3">
      <c r="A189" s="22">
        <v>188</v>
      </c>
      <c r="B189" s="2"/>
      <c r="C189" s="2"/>
      <c r="D189" s="2"/>
      <c r="E189" s="2"/>
      <c r="F189" s="3"/>
      <c r="G189" s="4"/>
      <c r="H189" s="13">
        <v>3</v>
      </c>
      <c r="I189" s="14">
        <v>0.01</v>
      </c>
    </row>
    <row r="190" spans="1:9" ht="15.75" x14ac:dyDescent="0.3">
      <c r="A190" s="22">
        <v>189</v>
      </c>
      <c r="B190" s="2"/>
      <c r="C190" s="2"/>
      <c r="D190" s="2"/>
      <c r="E190" s="2"/>
      <c r="F190" s="3"/>
      <c r="G190" s="4"/>
      <c r="H190" s="13">
        <v>0.4</v>
      </c>
      <c r="I190" s="14">
        <v>0</v>
      </c>
    </row>
    <row r="191" spans="1:9" ht="15.75" x14ac:dyDescent="0.3">
      <c r="A191" s="22">
        <v>190</v>
      </c>
      <c r="B191" s="2"/>
      <c r="C191" s="2"/>
      <c r="D191" s="2"/>
      <c r="E191" s="2"/>
      <c r="F191" s="3"/>
      <c r="G191" s="4"/>
      <c r="H191" s="13">
        <v>7</v>
      </c>
      <c r="I191" s="14">
        <v>0</v>
      </c>
    </row>
    <row r="192" spans="1:9" ht="15.75" x14ac:dyDescent="0.3">
      <c r="A192" s="22">
        <v>191</v>
      </c>
      <c r="B192" s="2" t="s">
        <v>543</v>
      </c>
      <c r="C192" s="2" t="s">
        <v>544</v>
      </c>
      <c r="D192" s="2" t="s">
        <v>76</v>
      </c>
      <c r="E192" s="2" t="str">
        <f>"০১৭৯৫৬৬৯১১৬"</f>
        <v>০১৭৯৫৬৬৯১১৬</v>
      </c>
      <c r="F192" s="3" t="str">
        <f>"8119427766920"</f>
        <v>8119427766920</v>
      </c>
      <c r="G192" s="4">
        <v>130302051088</v>
      </c>
      <c r="H192" s="13">
        <v>0.33</v>
      </c>
      <c r="I192" s="14">
        <v>0.5</v>
      </c>
    </row>
    <row r="193" spans="1:9" ht="15.75" x14ac:dyDescent="0.3">
      <c r="A193" s="22">
        <v>192</v>
      </c>
      <c r="B193" s="2"/>
      <c r="C193" s="2"/>
      <c r="D193" s="2"/>
      <c r="E193" s="2"/>
      <c r="F193" s="3"/>
      <c r="G193" s="4"/>
      <c r="H193" s="13">
        <v>0.66</v>
      </c>
      <c r="I193" s="14">
        <v>0.5</v>
      </c>
    </row>
    <row r="194" spans="1:9" ht="15.75" x14ac:dyDescent="0.3">
      <c r="A194" s="22">
        <v>193</v>
      </c>
      <c r="B194" s="2" t="s">
        <v>547</v>
      </c>
      <c r="C194" s="2" t="s">
        <v>548</v>
      </c>
      <c r="D194" s="2" t="s">
        <v>76</v>
      </c>
      <c r="E194" s="2" t="str">
        <f>"০১৭৪৮৯৯৬৪২৩"</f>
        <v>০১৭৪৮৯৯৬৪২৩</v>
      </c>
      <c r="F194" s="3" t="str">
        <f>"166190000060"</f>
        <v>166190000060</v>
      </c>
      <c r="G194" s="4">
        <v>130302051175</v>
      </c>
      <c r="H194" s="13">
        <v>0.33</v>
      </c>
      <c r="I194" s="14">
        <v>1.5</v>
      </c>
    </row>
    <row r="195" spans="1:9" ht="15.75" x14ac:dyDescent="0.3">
      <c r="A195" s="22">
        <v>194</v>
      </c>
      <c r="B195" s="2" t="s">
        <v>216</v>
      </c>
      <c r="C195" s="2" t="s">
        <v>549</v>
      </c>
      <c r="D195" s="2" t="s">
        <v>76</v>
      </c>
      <c r="E195" s="2" t="str">
        <f>"০১৭৩২৮৮৩০৮৩"</f>
        <v>০১৭৩২৮৮৩০৮৩</v>
      </c>
      <c r="F195" s="3" t="str">
        <f>"8119427000114"</f>
        <v>8119427000114</v>
      </c>
      <c r="G195" s="4">
        <v>130302051170</v>
      </c>
      <c r="H195" s="13">
        <v>0.33</v>
      </c>
      <c r="I195" s="14">
        <v>0</v>
      </c>
    </row>
    <row r="196" spans="1:9" ht="15.75" x14ac:dyDescent="0.3">
      <c r="A196" s="22">
        <v>195</v>
      </c>
      <c r="B196" s="6"/>
      <c r="C196" s="6"/>
      <c r="D196" s="6"/>
      <c r="E196" s="6"/>
      <c r="F196" s="7"/>
      <c r="G196" s="8"/>
      <c r="H196" s="13">
        <v>0.25</v>
      </c>
      <c r="I196" s="14">
        <v>0.2</v>
      </c>
    </row>
    <row r="197" spans="1:9" ht="15.75" x14ac:dyDescent="0.3">
      <c r="A197" s="22">
        <v>196</v>
      </c>
      <c r="B197" s="6" t="s">
        <v>1257</v>
      </c>
      <c r="C197" s="6" t="s">
        <v>1258</v>
      </c>
      <c r="D197" s="6" t="s">
        <v>76</v>
      </c>
      <c r="E197" s="6">
        <v>1794035036</v>
      </c>
      <c r="F197" s="7">
        <v>811942776</v>
      </c>
      <c r="G197" s="8">
        <v>130302051228</v>
      </c>
      <c r="H197" s="13">
        <v>1</v>
      </c>
      <c r="I197" s="14">
        <v>0.2</v>
      </c>
    </row>
    <row r="198" spans="1:9" ht="15.75" x14ac:dyDescent="0.3">
      <c r="A198" s="22">
        <v>197</v>
      </c>
      <c r="B198" s="6"/>
      <c r="C198" s="6"/>
      <c r="D198" s="6"/>
      <c r="E198" s="6"/>
      <c r="F198" s="7"/>
      <c r="G198" s="8"/>
      <c r="H198" s="13">
        <v>0.3</v>
      </c>
      <c r="I198" s="14">
        <v>0.3</v>
      </c>
    </row>
    <row r="199" spans="1:9" ht="15.75" x14ac:dyDescent="0.3">
      <c r="A199" s="22">
        <v>198</v>
      </c>
      <c r="B199" s="6" t="s">
        <v>1259</v>
      </c>
      <c r="C199" s="6" t="s">
        <v>1023</v>
      </c>
      <c r="D199" s="6" t="s">
        <v>76</v>
      </c>
      <c r="E199" s="6">
        <v>1773692233</v>
      </c>
      <c r="F199" s="7">
        <v>8119427761476</v>
      </c>
      <c r="G199" s="8">
        <v>130302051229</v>
      </c>
      <c r="H199" s="13">
        <v>0.3</v>
      </c>
      <c r="I199" s="14">
        <v>0.3</v>
      </c>
    </row>
    <row r="200" spans="1:9" ht="15.75" x14ac:dyDescent="0.3">
      <c r="A200" s="22">
        <v>199</v>
      </c>
      <c r="B200" s="6" t="s">
        <v>713</v>
      </c>
      <c r="C200" s="6" t="s">
        <v>1259</v>
      </c>
      <c r="D200" s="6" t="s">
        <v>76</v>
      </c>
      <c r="E200" s="6">
        <v>1771209459</v>
      </c>
      <c r="F200" s="7">
        <v>8119427761479</v>
      </c>
      <c r="G200" s="8">
        <v>130302051232</v>
      </c>
      <c r="H200" s="13">
        <v>3.33</v>
      </c>
      <c r="I200" s="14">
        <v>0.2</v>
      </c>
    </row>
    <row r="201" spans="1:9" ht="15.75" x14ac:dyDescent="0.3">
      <c r="A201" s="22">
        <v>200</v>
      </c>
      <c r="B201" s="6" t="s">
        <v>1260</v>
      </c>
      <c r="C201" s="6" t="s">
        <v>1261</v>
      </c>
      <c r="D201" s="6" t="s">
        <v>76</v>
      </c>
      <c r="E201" s="6"/>
      <c r="F201" s="7">
        <v>8119427766738</v>
      </c>
      <c r="G201" s="8">
        <v>130302051233</v>
      </c>
      <c r="H201" s="13">
        <v>2.5</v>
      </c>
      <c r="I201" s="14">
        <v>0</v>
      </c>
    </row>
    <row r="202" spans="1:9" ht="15.75" x14ac:dyDescent="0.3">
      <c r="A202" s="22">
        <v>201</v>
      </c>
      <c r="B202" s="6" t="s">
        <v>1262</v>
      </c>
      <c r="C202" s="6" t="s">
        <v>42</v>
      </c>
      <c r="D202" s="6" t="s">
        <v>76</v>
      </c>
      <c r="E202" s="6">
        <v>1727232896</v>
      </c>
      <c r="F202" s="7">
        <v>8119427766768</v>
      </c>
      <c r="G202" s="8">
        <v>130302051234</v>
      </c>
      <c r="H202" s="13">
        <v>0.33</v>
      </c>
      <c r="I202" s="14">
        <v>0.2</v>
      </c>
    </row>
    <row r="203" spans="1:9" ht="15.75" x14ac:dyDescent="0.3">
      <c r="A203" s="22">
        <v>202</v>
      </c>
      <c r="B203" s="6" t="s">
        <v>1263</v>
      </c>
      <c r="C203" s="6" t="s">
        <v>1264</v>
      </c>
      <c r="D203" s="6" t="s">
        <v>76</v>
      </c>
      <c r="E203" s="6"/>
      <c r="F203" s="7">
        <v>8119427766650</v>
      </c>
      <c r="G203" s="8">
        <v>130302051235</v>
      </c>
      <c r="H203" s="13">
        <v>0.5</v>
      </c>
      <c r="I203" s="14">
        <v>0.2</v>
      </c>
    </row>
    <row r="204" spans="1:9" ht="15.75" x14ac:dyDescent="0.3">
      <c r="A204" s="22">
        <v>203</v>
      </c>
      <c r="B204" s="6" t="s">
        <v>1265</v>
      </c>
      <c r="C204" s="6" t="s">
        <v>904</v>
      </c>
      <c r="D204" s="6" t="s">
        <v>76</v>
      </c>
      <c r="E204" s="6">
        <v>1795116294</v>
      </c>
      <c r="F204" s="7">
        <v>8119427761473</v>
      </c>
      <c r="G204" s="8">
        <v>130302051236</v>
      </c>
      <c r="H204" s="13"/>
      <c r="I204" s="14">
        <v>2.5</v>
      </c>
    </row>
    <row r="205" spans="1:9" ht="15.75" x14ac:dyDescent="0.3">
      <c r="A205" s="22">
        <v>204</v>
      </c>
      <c r="B205" s="6" t="s">
        <v>1266</v>
      </c>
      <c r="C205" s="6" t="s">
        <v>1267</v>
      </c>
      <c r="D205" s="6" t="s">
        <v>76</v>
      </c>
      <c r="E205" s="6">
        <v>1758593459</v>
      </c>
      <c r="F205" s="7">
        <v>7015657581248</v>
      </c>
      <c r="G205" s="8">
        <v>130302051237</v>
      </c>
      <c r="H205" s="13">
        <v>1.5</v>
      </c>
      <c r="I205" s="14">
        <v>1.5</v>
      </c>
    </row>
    <row r="206" spans="1:9" ht="15.75" x14ac:dyDescent="0.3">
      <c r="A206" s="22">
        <v>205</v>
      </c>
      <c r="B206" s="6" t="s">
        <v>1268</v>
      </c>
      <c r="C206" s="6" t="s">
        <v>1269</v>
      </c>
      <c r="D206" s="6" t="s">
        <v>76</v>
      </c>
      <c r="E206" s="6">
        <v>1744999582</v>
      </c>
      <c r="F206" s="7">
        <v>8119427766710</v>
      </c>
      <c r="G206" s="8">
        <v>130302051238</v>
      </c>
      <c r="H206" s="13">
        <v>0.27</v>
      </c>
      <c r="I206" s="14">
        <v>0.4</v>
      </c>
    </row>
    <row r="207" spans="1:9" ht="15.75" x14ac:dyDescent="0.3">
      <c r="A207" s="22">
        <v>206</v>
      </c>
      <c r="B207" s="6"/>
      <c r="C207" s="6"/>
      <c r="D207" s="6"/>
      <c r="E207" s="6"/>
      <c r="F207" s="7"/>
      <c r="G207" s="8"/>
      <c r="H207" s="13">
        <v>0.82</v>
      </c>
      <c r="I207" s="14">
        <v>0.3</v>
      </c>
    </row>
    <row r="208" spans="1:9" ht="15.75" x14ac:dyDescent="0.3">
      <c r="A208" s="22">
        <v>207</v>
      </c>
      <c r="B208" s="6" t="s">
        <v>1271</v>
      </c>
      <c r="C208" s="6" t="s">
        <v>1270</v>
      </c>
      <c r="D208" s="6" t="s">
        <v>76</v>
      </c>
      <c r="E208" s="6">
        <v>1758354915</v>
      </c>
      <c r="F208" s="7">
        <v>8119427766764</v>
      </c>
      <c r="G208" s="8">
        <v>130302051239</v>
      </c>
      <c r="H208" s="13">
        <v>2</v>
      </c>
      <c r="I208" s="14">
        <v>0.2</v>
      </c>
    </row>
    <row r="209" spans="1:9" ht="15.75" x14ac:dyDescent="0.3">
      <c r="A209" s="22">
        <v>208</v>
      </c>
      <c r="B209" s="6" t="s">
        <v>1272</v>
      </c>
      <c r="C209" s="6" t="s">
        <v>1273</v>
      </c>
      <c r="D209" s="6" t="s">
        <v>76</v>
      </c>
      <c r="E209" s="6">
        <v>1754282506</v>
      </c>
      <c r="F209" s="7"/>
      <c r="G209" s="8">
        <v>130302051419</v>
      </c>
      <c r="H209" s="13">
        <v>0.66</v>
      </c>
      <c r="I209" s="14">
        <v>0</v>
      </c>
    </row>
    <row r="210" spans="1:9" ht="15.75" x14ac:dyDescent="0.3">
      <c r="A210" s="22">
        <v>209</v>
      </c>
      <c r="B210" s="6" t="s">
        <v>1274</v>
      </c>
      <c r="C210" s="6" t="s">
        <v>1275</v>
      </c>
      <c r="D210" s="6" t="s">
        <v>76</v>
      </c>
      <c r="E210" s="6">
        <v>1751879511</v>
      </c>
      <c r="F210" s="7">
        <v>8119427766718</v>
      </c>
      <c r="G210" s="8">
        <v>130302051240</v>
      </c>
      <c r="H210" s="13">
        <v>0.82</v>
      </c>
      <c r="I210" s="14">
        <v>0.01</v>
      </c>
    </row>
    <row r="211" spans="1:9" ht="15.75" x14ac:dyDescent="0.3">
      <c r="A211" s="22">
        <v>210</v>
      </c>
      <c r="B211" s="6"/>
      <c r="C211" s="6"/>
      <c r="D211" s="6"/>
      <c r="E211" s="6"/>
      <c r="F211" s="7"/>
      <c r="G211" s="8"/>
      <c r="H211" s="13">
        <v>1.5</v>
      </c>
      <c r="I211" s="14">
        <v>0.01</v>
      </c>
    </row>
    <row r="212" spans="1:9" ht="15.75" x14ac:dyDescent="0.3">
      <c r="A212" s="22">
        <v>211</v>
      </c>
      <c r="B212" s="6"/>
      <c r="C212" s="6"/>
      <c r="D212" s="6"/>
      <c r="E212" s="6"/>
      <c r="F212" s="7"/>
      <c r="G212" s="8"/>
      <c r="H212" s="14">
        <v>0.5</v>
      </c>
      <c r="I212" s="14">
        <v>0.01</v>
      </c>
    </row>
    <row r="213" spans="1:9" ht="15.75" x14ac:dyDescent="0.3">
      <c r="A213" s="22">
        <v>212</v>
      </c>
      <c r="B213" s="6" t="s">
        <v>1276</v>
      </c>
      <c r="C213" s="6" t="s">
        <v>1277</v>
      </c>
      <c r="D213" s="6" t="s">
        <v>76</v>
      </c>
      <c r="E213" s="6">
        <v>1704806739</v>
      </c>
      <c r="F213" s="7">
        <v>1.9918119427E+16</v>
      </c>
      <c r="G213" s="8">
        <v>130302051241</v>
      </c>
      <c r="H213" s="14">
        <v>0.33</v>
      </c>
      <c r="I213" s="14">
        <v>0.2</v>
      </c>
    </row>
    <row r="214" spans="1:9" ht="15.75" x14ac:dyDescent="0.3">
      <c r="A214" s="22">
        <v>213</v>
      </c>
      <c r="B214" s="6" t="s">
        <v>1278</v>
      </c>
      <c r="C214" s="6" t="s">
        <v>1279</v>
      </c>
      <c r="D214" s="6" t="s">
        <v>76</v>
      </c>
      <c r="E214" s="6">
        <v>1734126255</v>
      </c>
      <c r="F214" s="7">
        <v>1.9888119427E+16</v>
      </c>
      <c r="G214" s="8">
        <v>130302051242</v>
      </c>
      <c r="H214" s="14">
        <v>6.6</v>
      </c>
      <c r="I214" s="14">
        <v>0</v>
      </c>
    </row>
    <row r="215" spans="1:9" ht="15.75" x14ac:dyDescent="0.3">
      <c r="A215" s="22">
        <v>214</v>
      </c>
      <c r="B215" s="6" t="s">
        <v>1280</v>
      </c>
      <c r="C215" s="6" t="s">
        <v>1281</v>
      </c>
      <c r="D215" s="6" t="s">
        <v>76</v>
      </c>
      <c r="E215" s="6">
        <v>1706839502</v>
      </c>
      <c r="F215" s="7">
        <v>8119427766728</v>
      </c>
      <c r="G215" s="8">
        <v>130302051190</v>
      </c>
      <c r="H215" s="14">
        <v>1</v>
      </c>
      <c r="I215" s="14">
        <v>0.3</v>
      </c>
    </row>
    <row r="216" spans="1:9" ht="15.75" x14ac:dyDescent="0.3">
      <c r="A216" s="22">
        <v>215</v>
      </c>
      <c r="B216" s="6"/>
      <c r="C216" s="6"/>
      <c r="D216" s="6"/>
      <c r="E216" s="6"/>
      <c r="F216" s="7"/>
      <c r="G216" s="8"/>
      <c r="H216" s="14">
        <v>2.33</v>
      </c>
      <c r="I216" s="14">
        <v>0.2</v>
      </c>
    </row>
    <row r="217" spans="1:9" ht="15.75" x14ac:dyDescent="0.3">
      <c r="A217" s="22">
        <v>216</v>
      </c>
      <c r="B217" s="6" t="s">
        <v>1282</v>
      </c>
      <c r="C217" s="6" t="s">
        <v>1283</v>
      </c>
      <c r="D217" s="6" t="s">
        <v>76</v>
      </c>
      <c r="E217" s="6">
        <v>1768760171</v>
      </c>
      <c r="F217" s="7"/>
      <c r="G217" s="8">
        <v>130302051418</v>
      </c>
      <c r="H217" s="14">
        <v>2</v>
      </c>
      <c r="I217" s="14">
        <v>0</v>
      </c>
    </row>
    <row r="218" spans="1:9" ht="15.75" x14ac:dyDescent="0.3">
      <c r="A218" s="22">
        <v>217</v>
      </c>
      <c r="B218" s="6" t="s">
        <v>1284</v>
      </c>
      <c r="C218" s="6" t="s">
        <v>1285</v>
      </c>
      <c r="D218" s="6" t="s">
        <v>76</v>
      </c>
      <c r="E218" s="6">
        <v>1726515185</v>
      </c>
      <c r="F218" s="7">
        <v>1.9828119427E+16</v>
      </c>
      <c r="G218" s="8">
        <v>130302051243</v>
      </c>
      <c r="H218" s="14">
        <v>1.66</v>
      </c>
      <c r="I218" s="14">
        <v>1.5</v>
      </c>
    </row>
    <row r="219" spans="1:9" ht="15.75" x14ac:dyDescent="0.3">
      <c r="A219" s="22">
        <v>218</v>
      </c>
      <c r="B219" s="6" t="s">
        <v>1286</v>
      </c>
      <c r="C219" s="6" t="s">
        <v>1287</v>
      </c>
      <c r="D219" s="6" t="s">
        <v>76</v>
      </c>
      <c r="E219" s="6">
        <v>1720465784</v>
      </c>
      <c r="F219" s="7">
        <v>1.9758119427E+16</v>
      </c>
      <c r="G219" s="8">
        <v>130302051244</v>
      </c>
      <c r="H219" s="14">
        <v>0.33</v>
      </c>
      <c r="I219" s="14">
        <v>1.5</v>
      </c>
    </row>
    <row r="220" spans="1:9" ht="15.75" x14ac:dyDescent="0.3">
      <c r="A220" s="22">
        <v>219</v>
      </c>
      <c r="B220" s="6" t="s">
        <v>878</v>
      </c>
      <c r="C220" s="6" t="s">
        <v>1288</v>
      </c>
      <c r="D220" s="6" t="s">
        <v>76</v>
      </c>
      <c r="E220" s="6">
        <v>1731451408</v>
      </c>
      <c r="F220" s="7">
        <v>8119427769531</v>
      </c>
      <c r="G220" s="8">
        <v>130302051195</v>
      </c>
      <c r="H220" s="14">
        <v>0.33</v>
      </c>
      <c r="I220" s="14">
        <v>0.2</v>
      </c>
    </row>
    <row r="221" spans="1:9" ht="15.75" x14ac:dyDescent="0.3">
      <c r="A221" s="22">
        <v>220</v>
      </c>
      <c r="B221" s="6" t="s">
        <v>1264</v>
      </c>
      <c r="C221" s="6" t="s">
        <v>1288</v>
      </c>
      <c r="D221" s="6" t="s">
        <v>76</v>
      </c>
      <c r="E221" s="6">
        <v>1786831543</v>
      </c>
      <c r="F221" s="7"/>
      <c r="G221" s="8">
        <v>130302051417</v>
      </c>
      <c r="H221" s="14">
        <v>0.33</v>
      </c>
      <c r="I221" s="14">
        <v>0.01</v>
      </c>
    </row>
    <row r="222" spans="1:9" ht="15.75" x14ac:dyDescent="0.3">
      <c r="A222" s="22">
        <v>221</v>
      </c>
      <c r="B222" s="6" t="s">
        <v>1289</v>
      </c>
      <c r="C222" s="6" t="s">
        <v>1288</v>
      </c>
      <c r="D222" s="6" t="s">
        <v>76</v>
      </c>
      <c r="E222" s="6">
        <v>1749149021</v>
      </c>
      <c r="F222" s="7">
        <v>8119427766747</v>
      </c>
      <c r="G222" s="8">
        <v>130302051245</v>
      </c>
      <c r="H222" s="14">
        <v>0.33</v>
      </c>
      <c r="I222" s="14">
        <v>0.5</v>
      </c>
    </row>
    <row r="223" spans="1:9" ht="15.75" x14ac:dyDescent="0.3">
      <c r="A223" s="22">
        <v>222</v>
      </c>
      <c r="B223" s="6" t="s">
        <v>1290</v>
      </c>
      <c r="C223" s="6" t="s">
        <v>1291</v>
      </c>
      <c r="D223" s="6" t="s">
        <v>76</v>
      </c>
      <c r="E223" s="6">
        <v>1737202177</v>
      </c>
      <c r="F223" s="7">
        <v>8119427766741</v>
      </c>
      <c r="G223" s="8">
        <v>130302053089</v>
      </c>
      <c r="H223" s="14">
        <v>11.05</v>
      </c>
      <c r="I223" s="14">
        <v>11</v>
      </c>
    </row>
    <row r="224" spans="1:9" ht="15.75" x14ac:dyDescent="0.3">
      <c r="A224" s="22">
        <v>223</v>
      </c>
      <c r="B224" s="6" t="s">
        <v>1258</v>
      </c>
      <c r="C224" s="6" t="s">
        <v>1292</v>
      </c>
      <c r="D224" s="6" t="s">
        <v>76</v>
      </c>
      <c r="E224" s="6">
        <v>2737032763</v>
      </c>
      <c r="F224" s="7"/>
      <c r="G224" s="8">
        <v>130302051416</v>
      </c>
      <c r="H224" s="14">
        <v>0.33</v>
      </c>
      <c r="I224" s="14">
        <v>0.33</v>
      </c>
    </row>
    <row r="225" spans="1:9" ht="15.75" x14ac:dyDescent="0.3">
      <c r="A225" s="22">
        <v>224</v>
      </c>
      <c r="B225" s="6" t="s">
        <v>1293</v>
      </c>
      <c r="C225" s="6" t="s">
        <v>1294</v>
      </c>
      <c r="D225" s="6" t="s">
        <v>76</v>
      </c>
      <c r="E225" s="6"/>
      <c r="F225" s="7">
        <v>8119427766606</v>
      </c>
      <c r="G225" s="8">
        <v>130302061246</v>
      </c>
      <c r="H225" s="13">
        <v>5</v>
      </c>
      <c r="I225" s="13">
        <v>0.5</v>
      </c>
    </row>
    <row r="226" spans="1:9" ht="15.75" x14ac:dyDescent="0.3">
      <c r="A226" s="22">
        <v>225</v>
      </c>
      <c r="B226" s="6" t="s">
        <v>1295</v>
      </c>
      <c r="C226" s="6" t="s">
        <v>1296</v>
      </c>
      <c r="D226" s="6" t="s">
        <v>76</v>
      </c>
      <c r="E226" s="6">
        <v>1747869246</v>
      </c>
      <c r="F226" s="7">
        <v>8119427767575</v>
      </c>
      <c r="G226" s="8">
        <v>130302051247</v>
      </c>
      <c r="H226" s="13"/>
      <c r="I226" s="13"/>
    </row>
    <row r="227" spans="1:9" ht="15.75" x14ac:dyDescent="0.3">
      <c r="A227" s="22">
        <v>226</v>
      </c>
      <c r="B227" s="6" t="s">
        <v>1296</v>
      </c>
      <c r="C227" s="6" t="s">
        <v>1297</v>
      </c>
      <c r="D227" s="6" t="s">
        <v>76</v>
      </c>
      <c r="E227" s="6">
        <v>1747869146</v>
      </c>
      <c r="F227" s="7">
        <v>8119427767500</v>
      </c>
      <c r="G227" s="8">
        <v>130302051248</v>
      </c>
      <c r="H227" s="13">
        <v>0.33</v>
      </c>
      <c r="I227" s="13">
        <v>0.33</v>
      </c>
    </row>
    <row r="228" spans="1:9" ht="15.75" x14ac:dyDescent="0.3">
      <c r="A228" s="22">
        <v>227</v>
      </c>
      <c r="B228" s="6" t="s">
        <v>26</v>
      </c>
      <c r="C228" s="6" t="s">
        <v>394</v>
      </c>
      <c r="D228" s="6" t="s">
        <v>76</v>
      </c>
      <c r="E228" s="6">
        <v>1717853614</v>
      </c>
      <c r="F228" s="7">
        <v>8119427767665</v>
      </c>
      <c r="G228" s="8">
        <v>130302051249</v>
      </c>
      <c r="H228" s="13">
        <v>3.33</v>
      </c>
      <c r="I228" s="13">
        <v>3.33</v>
      </c>
    </row>
    <row r="229" spans="1:9" ht="15.75" x14ac:dyDescent="0.3">
      <c r="A229" s="22">
        <v>228</v>
      </c>
      <c r="B229" s="6" t="s">
        <v>1298</v>
      </c>
      <c r="C229" s="6" t="s">
        <v>1299</v>
      </c>
      <c r="D229" s="6" t="s">
        <v>76</v>
      </c>
      <c r="E229" s="6"/>
      <c r="F229" s="7">
        <v>8119427764788</v>
      </c>
      <c r="G229" s="8">
        <v>130302051250</v>
      </c>
      <c r="H229" s="13">
        <v>1.5</v>
      </c>
      <c r="I229" s="13">
        <v>1.5</v>
      </c>
    </row>
    <row r="230" spans="1:9" ht="15.75" x14ac:dyDescent="0.3">
      <c r="A230" s="22">
        <v>229</v>
      </c>
      <c r="B230" s="6" t="s">
        <v>1300</v>
      </c>
      <c r="C230" s="6" t="s">
        <v>1301</v>
      </c>
      <c r="D230" s="6" t="s">
        <v>76</v>
      </c>
      <c r="E230" s="6">
        <v>1781449638</v>
      </c>
      <c r="F230" s="7">
        <v>8119427759133</v>
      </c>
      <c r="G230" s="8">
        <v>130302051251</v>
      </c>
      <c r="H230" s="13">
        <v>0.33</v>
      </c>
      <c r="I230" s="13">
        <v>0.33</v>
      </c>
    </row>
    <row r="231" spans="1:9" ht="15.75" x14ac:dyDescent="0.3">
      <c r="A231" s="22">
        <v>230</v>
      </c>
      <c r="B231" s="6" t="s">
        <v>1302</v>
      </c>
      <c r="C231" s="6" t="s">
        <v>1303</v>
      </c>
      <c r="D231" s="6" t="s">
        <v>76</v>
      </c>
      <c r="E231" s="6"/>
      <c r="F231" s="7"/>
      <c r="G231" s="8">
        <v>130302051415</v>
      </c>
      <c r="H231" s="13">
        <v>10</v>
      </c>
      <c r="I231" s="13">
        <v>10</v>
      </c>
    </row>
    <row r="232" spans="1:9" ht="15.75" x14ac:dyDescent="0.3">
      <c r="A232" s="22">
        <v>231</v>
      </c>
      <c r="B232" s="6" t="s">
        <v>699</v>
      </c>
      <c r="C232" s="6" t="s">
        <v>1304</v>
      </c>
      <c r="D232" s="6" t="s">
        <v>76</v>
      </c>
      <c r="E232" s="6">
        <v>1749435166</v>
      </c>
      <c r="F232" s="7">
        <v>8119427763898</v>
      </c>
      <c r="G232" s="8">
        <v>130302051252</v>
      </c>
      <c r="H232" s="13">
        <v>0.5</v>
      </c>
      <c r="I232" s="13">
        <v>0.5</v>
      </c>
    </row>
    <row r="233" spans="1:9" ht="15.75" x14ac:dyDescent="0.3">
      <c r="A233" s="22">
        <v>232</v>
      </c>
      <c r="B233" s="6" t="s">
        <v>1305</v>
      </c>
      <c r="C233" s="6" t="s">
        <v>1306</v>
      </c>
      <c r="D233" s="6" t="s">
        <v>76</v>
      </c>
      <c r="E233" s="6">
        <v>177217720</v>
      </c>
      <c r="F233" s="7">
        <v>8119427769533</v>
      </c>
      <c r="G233" s="8">
        <v>130302051217</v>
      </c>
      <c r="H233" s="13">
        <v>8</v>
      </c>
      <c r="I233" s="13">
        <v>8</v>
      </c>
    </row>
    <row r="234" spans="1:9" ht="15.75" x14ac:dyDescent="0.3">
      <c r="A234" s="22">
        <v>233</v>
      </c>
      <c r="B234" s="6" t="s">
        <v>1307</v>
      </c>
      <c r="C234" s="6" t="s">
        <v>1308</v>
      </c>
      <c r="D234" s="6" t="s">
        <v>76</v>
      </c>
      <c r="E234" s="6"/>
      <c r="F234" s="7"/>
      <c r="G234" s="8">
        <v>130302051414</v>
      </c>
      <c r="H234" s="13">
        <v>3</v>
      </c>
      <c r="I234" s="13">
        <v>3</v>
      </c>
    </row>
    <row r="235" spans="1:9" ht="15.75" x14ac:dyDescent="0.3">
      <c r="A235" s="22">
        <v>234</v>
      </c>
      <c r="B235" s="6" t="s">
        <v>1309</v>
      </c>
      <c r="C235" s="6" t="s">
        <v>1310</v>
      </c>
      <c r="D235" s="6" t="s">
        <v>76</v>
      </c>
      <c r="E235" s="6">
        <v>1765779572</v>
      </c>
      <c r="F235" s="7">
        <v>1.9628119427E+16</v>
      </c>
      <c r="G235" s="8">
        <v>130302051253</v>
      </c>
      <c r="H235" s="13">
        <v>0.4</v>
      </c>
      <c r="I235" s="13">
        <v>0.4</v>
      </c>
    </row>
    <row r="236" spans="1:9" ht="15.75" x14ac:dyDescent="0.3">
      <c r="A236" s="22">
        <v>235</v>
      </c>
      <c r="B236" s="6" t="s">
        <v>1311</v>
      </c>
      <c r="C236" s="6" t="s">
        <v>1312</v>
      </c>
      <c r="D236" s="6" t="s">
        <v>76</v>
      </c>
      <c r="E236" s="6">
        <v>1753018273</v>
      </c>
      <c r="F236" s="7">
        <v>8119427760510</v>
      </c>
      <c r="G236" s="8">
        <v>130302051254</v>
      </c>
      <c r="H236" s="13">
        <v>7</v>
      </c>
      <c r="I236" s="13">
        <v>7</v>
      </c>
    </row>
    <row r="237" spans="1:9" ht="15.75" x14ac:dyDescent="0.3">
      <c r="A237" s="22">
        <v>236</v>
      </c>
      <c r="B237" s="6" t="s">
        <v>1313</v>
      </c>
      <c r="C237" s="6" t="s">
        <v>1314</v>
      </c>
      <c r="D237" s="6" t="s">
        <v>76</v>
      </c>
      <c r="E237" s="6">
        <v>1759818788</v>
      </c>
      <c r="F237" s="7">
        <v>8119427766829</v>
      </c>
      <c r="G237" s="8">
        <v>130302051255</v>
      </c>
      <c r="H237" s="13">
        <v>0.33</v>
      </c>
      <c r="I237" s="13">
        <v>0.33</v>
      </c>
    </row>
    <row r="238" spans="1:9" ht="15.75" x14ac:dyDescent="0.3">
      <c r="A238" s="22">
        <v>237</v>
      </c>
      <c r="B238" s="6" t="s">
        <v>1315</v>
      </c>
      <c r="C238" s="6" t="s">
        <v>1316</v>
      </c>
      <c r="D238" s="6" t="s">
        <v>76</v>
      </c>
      <c r="E238" s="6"/>
      <c r="F238" s="7"/>
      <c r="G238" s="8">
        <v>130302051413</v>
      </c>
      <c r="H238" s="13">
        <v>0.66</v>
      </c>
      <c r="I238" s="13">
        <v>0.66</v>
      </c>
    </row>
    <row r="239" spans="1:9" ht="15.75" x14ac:dyDescent="0.3">
      <c r="A239" s="22">
        <v>238</v>
      </c>
      <c r="B239" s="6" t="s">
        <v>979</v>
      </c>
      <c r="C239" s="6" t="s">
        <v>1317</v>
      </c>
      <c r="D239" s="6" t="s">
        <v>76</v>
      </c>
      <c r="E239" s="6">
        <v>1781957979</v>
      </c>
      <c r="F239" s="7">
        <v>8119427760704</v>
      </c>
      <c r="G239" s="8">
        <v>130302051256</v>
      </c>
      <c r="H239" s="13">
        <v>0.33</v>
      </c>
      <c r="I239" s="13">
        <v>0.33</v>
      </c>
    </row>
    <row r="240" spans="1:9" ht="15.75" x14ac:dyDescent="0.3">
      <c r="A240" s="22">
        <v>239</v>
      </c>
      <c r="B240" s="6" t="s">
        <v>1318</v>
      </c>
      <c r="C240" s="6" t="s">
        <v>17</v>
      </c>
      <c r="D240" s="6" t="s">
        <v>76</v>
      </c>
      <c r="E240" s="6">
        <v>1771336663</v>
      </c>
      <c r="F240" s="7"/>
      <c r="G240" s="8">
        <v>130302051257</v>
      </c>
      <c r="H240" s="13">
        <v>0.33</v>
      </c>
      <c r="I240" s="13">
        <v>0.33</v>
      </c>
    </row>
    <row r="241" spans="1:9" ht="15.75" x14ac:dyDescent="0.3">
      <c r="A241" s="22">
        <v>240</v>
      </c>
      <c r="B241" s="6" t="s">
        <v>1319</v>
      </c>
      <c r="C241" s="6" t="s">
        <v>1320</v>
      </c>
      <c r="D241" s="6" t="s">
        <v>76</v>
      </c>
      <c r="E241" s="6">
        <v>1738374450</v>
      </c>
      <c r="F241" s="7"/>
      <c r="G241" s="8">
        <v>130302051258</v>
      </c>
      <c r="H241" s="13">
        <v>0.25</v>
      </c>
      <c r="I241" s="13">
        <v>0.25</v>
      </c>
    </row>
    <row r="242" spans="1:9" ht="15.75" x14ac:dyDescent="0.3">
      <c r="A242" s="22">
        <v>241</v>
      </c>
      <c r="B242" s="6" t="s">
        <v>1321</v>
      </c>
      <c r="C242" s="6" t="s">
        <v>1322</v>
      </c>
      <c r="D242" s="6" t="s">
        <v>76</v>
      </c>
      <c r="E242" s="6">
        <v>1795007185</v>
      </c>
      <c r="F242" s="7">
        <v>8119427766749</v>
      </c>
      <c r="G242" s="8">
        <v>130302051259</v>
      </c>
      <c r="H242" s="13">
        <v>1</v>
      </c>
      <c r="I242" s="13">
        <v>1</v>
      </c>
    </row>
    <row r="243" spans="1:9" ht="15.75" x14ac:dyDescent="0.3">
      <c r="A243" s="22">
        <v>242</v>
      </c>
      <c r="B243" s="6" t="s">
        <v>1323</v>
      </c>
      <c r="C243" s="6" t="s">
        <v>1324</v>
      </c>
      <c r="D243" s="6" t="s">
        <v>76</v>
      </c>
      <c r="E243" s="6">
        <v>1748994759</v>
      </c>
      <c r="F243" s="7">
        <v>8119427766624</v>
      </c>
      <c r="G243" s="8">
        <v>130302051260</v>
      </c>
      <c r="H243" s="13">
        <v>0.3</v>
      </c>
      <c r="I243" s="13">
        <v>0.3</v>
      </c>
    </row>
    <row r="244" spans="1:9" ht="15.75" x14ac:dyDescent="0.3">
      <c r="A244" s="22">
        <v>243</v>
      </c>
      <c r="B244" s="6" t="s">
        <v>336</v>
      </c>
      <c r="C244" s="6" t="s">
        <v>1325</v>
      </c>
      <c r="D244" s="6" t="s">
        <v>76</v>
      </c>
      <c r="E244" s="6">
        <v>1741962120</v>
      </c>
      <c r="F244" s="7">
        <v>1.9948119427E+16</v>
      </c>
      <c r="G244" s="8">
        <v>130302051261</v>
      </c>
      <c r="H244" s="13">
        <v>0.3</v>
      </c>
      <c r="I244" s="13">
        <v>0.3</v>
      </c>
    </row>
    <row r="245" spans="1:9" ht="15.75" x14ac:dyDescent="0.3">
      <c r="A245" s="22">
        <v>244</v>
      </c>
      <c r="B245" s="6"/>
      <c r="C245" s="6"/>
      <c r="D245" s="6"/>
      <c r="E245" s="6"/>
      <c r="F245" s="7"/>
      <c r="G245" s="8"/>
      <c r="H245" s="13">
        <v>3.33</v>
      </c>
      <c r="I245" s="13">
        <v>3.33</v>
      </c>
    </row>
    <row r="246" spans="1:9" ht="15.75" x14ac:dyDescent="0.3">
      <c r="A246" s="22">
        <v>245</v>
      </c>
      <c r="B246" s="6" t="s">
        <v>1326</v>
      </c>
      <c r="C246" s="6" t="s">
        <v>1327</v>
      </c>
      <c r="D246" s="6" t="s">
        <v>76</v>
      </c>
      <c r="E246" s="6">
        <v>1753013386</v>
      </c>
      <c r="F246" s="7">
        <v>8119427766631</v>
      </c>
      <c r="G246" s="8">
        <v>130302051262</v>
      </c>
      <c r="H246" s="13">
        <v>2.5</v>
      </c>
      <c r="I246" s="13">
        <v>2.5</v>
      </c>
    </row>
    <row r="247" spans="1:9" ht="15.75" x14ac:dyDescent="0.3">
      <c r="A247" s="22">
        <v>246</v>
      </c>
      <c r="B247" s="6" t="s">
        <v>734</v>
      </c>
      <c r="C247" s="6" t="s">
        <v>798</v>
      </c>
      <c r="D247" s="6" t="s">
        <v>76</v>
      </c>
      <c r="E247" s="6">
        <v>1878741762</v>
      </c>
      <c r="F247" s="7">
        <v>8119427000281</v>
      </c>
      <c r="G247" s="8">
        <v>130302051263</v>
      </c>
      <c r="H247" s="13">
        <v>0.33</v>
      </c>
      <c r="I247" s="13">
        <v>0.33</v>
      </c>
    </row>
    <row r="248" spans="1:9" ht="15.75" x14ac:dyDescent="0.3">
      <c r="A248" s="22">
        <v>247</v>
      </c>
      <c r="B248" s="6" t="s">
        <v>1328</v>
      </c>
      <c r="C248" s="6" t="s">
        <v>1327</v>
      </c>
      <c r="D248" s="6" t="s">
        <v>76</v>
      </c>
      <c r="E248" s="6">
        <v>1750203828</v>
      </c>
      <c r="F248" s="7">
        <v>8119427766689</v>
      </c>
      <c r="G248" s="8">
        <v>130302041264</v>
      </c>
      <c r="H248" s="13">
        <v>0.5</v>
      </c>
      <c r="I248" s="13">
        <v>0.5</v>
      </c>
    </row>
    <row r="249" spans="1:9" ht="15.75" x14ac:dyDescent="0.3">
      <c r="A249" s="22">
        <v>248</v>
      </c>
      <c r="B249" s="6"/>
      <c r="C249" s="6"/>
      <c r="D249" s="6"/>
      <c r="E249" s="6"/>
      <c r="F249" s="7"/>
      <c r="G249" s="8"/>
      <c r="H249" s="13"/>
      <c r="I249" s="13"/>
    </row>
    <row r="250" spans="1:9" ht="15.75" x14ac:dyDescent="0.3">
      <c r="A250" s="22">
        <v>249</v>
      </c>
      <c r="B250" s="6" t="s">
        <v>1327</v>
      </c>
      <c r="C250" s="6" t="s">
        <v>1329</v>
      </c>
      <c r="D250" s="6" t="s">
        <v>76</v>
      </c>
      <c r="E250" s="6">
        <v>1784475747</v>
      </c>
      <c r="F250" s="7">
        <v>8119427766614</v>
      </c>
      <c r="G250" s="8">
        <v>130302051265</v>
      </c>
      <c r="H250" s="13">
        <v>0.33</v>
      </c>
      <c r="I250" s="13">
        <v>0.33</v>
      </c>
    </row>
    <row r="251" spans="1:9" ht="15.75" x14ac:dyDescent="0.3">
      <c r="A251" s="22">
        <v>250</v>
      </c>
      <c r="B251" s="6" t="s">
        <v>90</v>
      </c>
      <c r="C251" s="6" t="s">
        <v>1330</v>
      </c>
      <c r="D251" s="6" t="s">
        <v>76</v>
      </c>
      <c r="E251" s="6">
        <v>1773644911</v>
      </c>
      <c r="F251" s="7">
        <v>81194277666613</v>
      </c>
      <c r="G251" s="8">
        <v>130302051266</v>
      </c>
      <c r="H251" s="13">
        <v>0.27</v>
      </c>
      <c r="I251" s="13">
        <v>0.27</v>
      </c>
    </row>
    <row r="252" spans="1:9" ht="15.75" x14ac:dyDescent="0.3">
      <c r="A252" s="22">
        <v>251</v>
      </c>
      <c r="B252" s="6" t="s">
        <v>1331</v>
      </c>
      <c r="C252" s="6" t="s">
        <v>1330</v>
      </c>
      <c r="D252" s="6" t="s">
        <v>76</v>
      </c>
      <c r="E252" s="6">
        <v>1788956751</v>
      </c>
      <c r="F252" s="7">
        <v>8119437766607</v>
      </c>
      <c r="G252" s="8">
        <v>130302051267</v>
      </c>
      <c r="H252" s="13">
        <v>0.82</v>
      </c>
      <c r="I252" s="13">
        <v>0.82</v>
      </c>
    </row>
    <row r="253" spans="1:9" ht="15.75" x14ac:dyDescent="0.3">
      <c r="A253" s="22">
        <v>252</v>
      </c>
      <c r="B253" s="6" t="s">
        <v>1332</v>
      </c>
      <c r="C253" s="6" t="s">
        <v>931</v>
      </c>
      <c r="D253" s="6" t="s">
        <v>76</v>
      </c>
      <c r="E253" s="6">
        <v>1729149661</v>
      </c>
      <c r="F253" s="7">
        <v>8119427000022</v>
      </c>
      <c r="G253" s="8">
        <v>130302051268</v>
      </c>
      <c r="H253" s="13">
        <v>2</v>
      </c>
      <c r="I253" s="13">
        <v>2</v>
      </c>
    </row>
    <row r="254" spans="1:9" ht="15.75" x14ac:dyDescent="0.3">
      <c r="A254" s="22">
        <v>253</v>
      </c>
      <c r="B254" s="6" t="s">
        <v>395</v>
      </c>
      <c r="C254" s="6" t="s">
        <v>1333</v>
      </c>
      <c r="D254" s="6" t="s">
        <v>76</v>
      </c>
      <c r="E254" s="6">
        <v>1782286546</v>
      </c>
      <c r="F254" s="7">
        <v>8119427766699</v>
      </c>
      <c r="G254" s="8">
        <v>130302051269</v>
      </c>
      <c r="H254" s="13">
        <v>0.66</v>
      </c>
      <c r="I254" s="13">
        <v>0.66</v>
      </c>
    </row>
    <row r="255" spans="1:9" ht="15.75" x14ac:dyDescent="0.3">
      <c r="A255" s="22">
        <v>254</v>
      </c>
      <c r="B255" s="6" t="s">
        <v>576</v>
      </c>
      <c r="C255" s="6" t="s">
        <v>1334</v>
      </c>
      <c r="D255" s="6" t="s">
        <v>76</v>
      </c>
      <c r="E255" s="6">
        <v>1747561572</v>
      </c>
      <c r="F255" s="7">
        <v>8119427761477</v>
      </c>
      <c r="G255" s="8">
        <v>130302051270</v>
      </c>
      <c r="H255" s="13">
        <v>0.82</v>
      </c>
      <c r="I255" s="13">
        <v>0.82</v>
      </c>
    </row>
    <row r="256" spans="1:9" ht="15.75" x14ac:dyDescent="0.3">
      <c r="A256" s="22">
        <v>255</v>
      </c>
      <c r="B256" s="6" t="s">
        <v>45</v>
      </c>
      <c r="C256" s="6" t="s">
        <v>1333</v>
      </c>
      <c r="D256" s="6" t="s">
        <v>76</v>
      </c>
      <c r="E256" s="6">
        <v>1732281520</v>
      </c>
      <c r="F256" s="7">
        <v>8119427766698</v>
      </c>
      <c r="G256" s="8">
        <v>130302053079</v>
      </c>
      <c r="H256" s="13">
        <v>1.5</v>
      </c>
      <c r="I256" s="13">
        <v>1.5</v>
      </c>
    </row>
    <row r="257" spans="1:9" ht="15.75" x14ac:dyDescent="0.3">
      <c r="A257" s="22">
        <v>256</v>
      </c>
      <c r="B257" s="6" t="s">
        <v>1335</v>
      </c>
      <c r="C257" s="6" t="s">
        <v>1336</v>
      </c>
      <c r="D257" s="6" t="s">
        <v>76</v>
      </c>
      <c r="E257" s="6">
        <v>1756907304</v>
      </c>
      <c r="F257" s="7">
        <v>81194277</v>
      </c>
      <c r="G257" s="8">
        <v>130302051271</v>
      </c>
      <c r="H257" s="13">
        <v>5</v>
      </c>
      <c r="I257" s="13">
        <v>0.5</v>
      </c>
    </row>
    <row r="258" spans="1:9" ht="15.75" x14ac:dyDescent="0.3">
      <c r="A258" s="22">
        <v>257</v>
      </c>
      <c r="B258" s="6" t="s">
        <v>1337</v>
      </c>
      <c r="C258" s="6" t="s">
        <v>1338</v>
      </c>
      <c r="D258" s="6" t="s">
        <v>76</v>
      </c>
      <c r="E258" s="6">
        <v>1747479719</v>
      </c>
      <c r="F258" s="7">
        <v>8119427766688</v>
      </c>
      <c r="G258" s="8">
        <v>130302051225</v>
      </c>
      <c r="H258" s="13"/>
      <c r="I258" s="13"/>
    </row>
    <row r="259" spans="1:9" ht="15.75" x14ac:dyDescent="0.3">
      <c r="A259" s="22">
        <v>258</v>
      </c>
      <c r="B259" s="6" t="s">
        <v>754</v>
      </c>
      <c r="C259" s="6" t="s">
        <v>1337</v>
      </c>
      <c r="D259" s="6" t="s">
        <v>76</v>
      </c>
      <c r="E259" s="6">
        <v>1824619133</v>
      </c>
      <c r="F259" s="7">
        <v>8119427000129</v>
      </c>
      <c r="G259" s="8">
        <v>130302051272</v>
      </c>
      <c r="H259" s="13">
        <v>0.33</v>
      </c>
      <c r="I259" s="13">
        <v>0.33</v>
      </c>
    </row>
    <row r="260" spans="1:9" ht="15.75" x14ac:dyDescent="0.3">
      <c r="A260" s="22">
        <v>259</v>
      </c>
      <c r="B260" s="6" t="s">
        <v>1339</v>
      </c>
      <c r="C260" s="6" t="s">
        <v>1340</v>
      </c>
      <c r="D260" s="6" t="s">
        <v>76</v>
      </c>
      <c r="E260" s="6">
        <v>1792855878</v>
      </c>
      <c r="F260" s="7">
        <v>8119427766692</v>
      </c>
      <c r="G260" s="8">
        <v>130302051273</v>
      </c>
      <c r="H260" s="13">
        <v>3.33</v>
      </c>
      <c r="I260" s="13">
        <v>3.33</v>
      </c>
    </row>
    <row r="261" spans="1:9" ht="15.75" x14ac:dyDescent="0.3">
      <c r="A261" s="22">
        <v>260</v>
      </c>
      <c r="B261" s="6" t="s">
        <v>1341</v>
      </c>
      <c r="C261" s="6"/>
      <c r="D261" s="6" t="s">
        <v>76</v>
      </c>
      <c r="E261" s="6"/>
      <c r="F261" s="7"/>
      <c r="G261" s="8">
        <v>130302051412</v>
      </c>
      <c r="H261" s="13">
        <v>1.5</v>
      </c>
      <c r="I261" s="13">
        <v>1.5</v>
      </c>
    </row>
    <row r="262" spans="1:9" ht="15.75" x14ac:dyDescent="0.3">
      <c r="A262" s="22">
        <v>261</v>
      </c>
      <c r="B262" s="6" t="s">
        <v>1342</v>
      </c>
      <c r="C262" s="6" t="s">
        <v>1343</v>
      </c>
      <c r="D262" s="6" t="s">
        <v>76</v>
      </c>
      <c r="E262" s="6">
        <v>1751765695</v>
      </c>
      <c r="F262" s="7">
        <v>8119427000041</v>
      </c>
      <c r="G262" s="8">
        <v>130302051274</v>
      </c>
      <c r="H262" s="13">
        <v>0.33</v>
      </c>
      <c r="I262" s="13">
        <v>0.33</v>
      </c>
    </row>
    <row r="263" spans="1:9" ht="15.75" x14ac:dyDescent="0.3">
      <c r="A263" s="22">
        <v>262</v>
      </c>
      <c r="B263" s="6" t="s">
        <v>1344</v>
      </c>
      <c r="C263" s="6" t="s">
        <v>1345</v>
      </c>
      <c r="D263" s="6" t="s">
        <v>76</v>
      </c>
      <c r="E263" s="6">
        <v>1786964221</v>
      </c>
      <c r="F263" s="7">
        <v>8119427766652</v>
      </c>
      <c r="G263" s="8">
        <v>130302051219</v>
      </c>
      <c r="H263" s="13">
        <v>10</v>
      </c>
      <c r="I263" s="13">
        <v>10</v>
      </c>
    </row>
    <row r="264" spans="1:9" ht="15.75" x14ac:dyDescent="0.3">
      <c r="A264" s="22">
        <v>263</v>
      </c>
      <c r="B264" s="6" t="s">
        <v>1346</v>
      </c>
      <c r="C264" s="6" t="s">
        <v>1347</v>
      </c>
      <c r="D264" s="6" t="s">
        <v>76</v>
      </c>
      <c r="E264" s="6">
        <v>1743019224</v>
      </c>
      <c r="F264" s="7">
        <v>8119427766651</v>
      </c>
      <c r="G264" s="8">
        <v>130302051275</v>
      </c>
      <c r="H264" s="13">
        <v>0.5</v>
      </c>
      <c r="I264" s="13">
        <v>0.5</v>
      </c>
    </row>
    <row r="265" spans="1:9" ht="15.75" x14ac:dyDescent="0.3">
      <c r="A265" s="22">
        <v>264</v>
      </c>
      <c r="B265" s="6" t="s">
        <v>295</v>
      </c>
      <c r="C265" s="6" t="s">
        <v>1348</v>
      </c>
      <c r="D265" s="6" t="s">
        <v>76</v>
      </c>
      <c r="E265" s="6">
        <v>1736879723</v>
      </c>
      <c r="F265" s="7">
        <v>8119427766653</v>
      </c>
      <c r="G265" s="8">
        <v>130302051276</v>
      </c>
      <c r="H265" s="13">
        <v>8</v>
      </c>
      <c r="I265" s="13">
        <v>8</v>
      </c>
    </row>
    <row r="266" spans="1:9" ht="15.75" x14ac:dyDescent="0.3">
      <c r="A266" s="22">
        <v>265</v>
      </c>
      <c r="B266" s="6" t="s">
        <v>1349</v>
      </c>
      <c r="C266" s="6" t="s">
        <v>1350</v>
      </c>
      <c r="D266" s="6" t="s">
        <v>76</v>
      </c>
      <c r="E266" s="6">
        <v>1703695953</v>
      </c>
      <c r="F266" s="7">
        <v>8119427766661</v>
      </c>
      <c r="G266" s="8">
        <v>130302051277</v>
      </c>
      <c r="H266" s="13">
        <v>3</v>
      </c>
      <c r="I266" s="13">
        <v>3</v>
      </c>
    </row>
    <row r="267" spans="1:9" ht="15.75" x14ac:dyDescent="0.3">
      <c r="A267" s="22">
        <v>266</v>
      </c>
      <c r="B267" s="6" t="s">
        <v>1351</v>
      </c>
      <c r="C267" s="6" t="s">
        <v>1208</v>
      </c>
      <c r="D267" s="6" t="s">
        <v>76</v>
      </c>
      <c r="E267" s="6">
        <v>1782185118</v>
      </c>
      <c r="F267" s="7">
        <v>8119427766672</v>
      </c>
      <c r="G267" s="8">
        <v>130302051278</v>
      </c>
      <c r="H267" s="13">
        <v>0.4</v>
      </c>
      <c r="I267" s="13">
        <v>0.4</v>
      </c>
    </row>
    <row r="268" spans="1:9" ht="15.75" x14ac:dyDescent="0.3">
      <c r="A268" s="22">
        <v>267</v>
      </c>
      <c r="B268" s="6"/>
      <c r="C268" s="6"/>
      <c r="D268" s="6"/>
      <c r="E268" s="6"/>
      <c r="F268" s="7"/>
      <c r="G268" s="8"/>
      <c r="H268" s="13">
        <v>7</v>
      </c>
      <c r="I268" s="13">
        <v>7</v>
      </c>
    </row>
    <row r="269" spans="1:9" ht="15.75" x14ac:dyDescent="0.3">
      <c r="A269" s="22">
        <v>268</v>
      </c>
      <c r="B269" s="6" t="s">
        <v>1352</v>
      </c>
      <c r="C269" s="6" t="s">
        <v>1354</v>
      </c>
      <c r="D269" s="6" t="s">
        <v>76</v>
      </c>
      <c r="E269" s="6">
        <v>1795342858</v>
      </c>
      <c r="F269" s="7">
        <v>8119427766742</v>
      </c>
      <c r="G269" s="8">
        <v>130302051279</v>
      </c>
      <c r="H269" s="13">
        <v>0.33</v>
      </c>
      <c r="I269" s="13">
        <v>0.33</v>
      </c>
    </row>
    <row r="270" spans="1:9" ht="15.75" x14ac:dyDescent="0.3">
      <c r="A270" s="22">
        <v>269</v>
      </c>
      <c r="B270" s="6" t="s">
        <v>1353</v>
      </c>
      <c r="C270" s="6" t="s">
        <v>1355</v>
      </c>
      <c r="D270" s="6" t="s">
        <v>76</v>
      </c>
      <c r="E270" s="6">
        <v>1705276051</v>
      </c>
      <c r="F270" s="7">
        <v>8119427766678</v>
      </c>
      <c r="G270" s="8">
        <v>130302051280</v>
      </c>
      <c r="H270" s="13">
        <v>0.66</v>
      </c>
      <c r="I270" s="13">
        <v>0.66</v>
      </c>
    </row>
    <row r="271" spans="1:9" ht="15.75" x14ac:dyDescent="0.3">
      <c r="A271" s="22">
        <v>270</v>
      </c>
      <c r="B271" s="6" t="s">
        <v>1356</v>
      </c>
      <c r="C271" s="6" t="s">
        <v>1357</v>
      </c>
      <c r="D271" s="6" t="s">
        <v>76</v>
      </c>
      <c r="E271" s="6" t="s">
        <v>910</v>
      </c>
      <c r="F271" s="7">
        <v>8119427766663</v>
      </c>
      <c r="G271" s="8">
        <v>130302051281</v>
      </c>
      <c r="H271" s="13">
        <v>0.33</v>
      </c>
      <c r="I271" s="13">
        <v>0.33</v>
      </c>
    </row>
    <row r="272" spans="1:9" ht="15.75" x14ac:dyDescent="0.3">
      <c r="A272" s="22">
        <v>271</v>
      </c>
      <c r="B272" s="6" t="s">
        <v>1358</v>
      </c>
      <c r="C272" s="6" t="s">
        <v>1357</v>
      </c>
      <c r="D272" s="6" t="s">
        <v>76</v>
      </c>
      <c r="E272" s="6">
        <v>1726810617</v>
      </c>
      <c r="F272" s="7">
        <v>8119427766702</v>
      </c>
      <c r="G272" s="8">
        <v>130302051282</v>
      </c>
      <c r="H272" s="13">
        <v>0.33</v>
      </c>
      <c r="I272" s="13">
        <v>0.33</v>
      </c>
    </row>
    <row r="273" spans="1:9" ht="15.75" x14ac:dyDescent="0.3">
      <c r="A273" s="22">
        <v>272</v>
      </c>
      <c r="B273" s="6" t="s">
        <v>927</v>
      </c>
      <c r="C273" s="6" t="s">
        <v>1359</v>
      </c>
      <c r="D273" s="6" t="s">
        <v>76</v>
      </c>
      <c r="E273" s="6">
        <v>1754398046</v>
      </c>
      <c r="F273" s="7">
        <v>8119427766737</v>
      </c>
      <c r="G273" s="8">
        <v>130302051283</v>
      </c>
      <c r="H273" s="13">
        <v>1.5</v>
      </c>
      <c r="I273" s="14">
        <v>1.5</v>
      </c>
    </row>
    <row r="274" spans="1:9" ht="15.75" x14ac:dyDescent="0.3">
      <c r="A274" s="22">
        <v>273</v>
      </c>
      <c r="B274" s="6" t="s">
        <v>1360</v>
      </c>
      <c r="C274" s="6" t="s">
        <v>1354</v>
      </c>
      <c r="D274" s="6" t="s">
        <v>76</v>
      </c>
      <c r="E274" s="6">
        <v>172270597</v>
      </c>
      <c r="F274" s="7">
        <v>8119427766682</v>
      </c>
      <c r="G274" s="8">
        <v>130302051284</v>
      </c>
      <c r="H274" s="13">
        <v>0.33</v>
      </c>
      <c r="I274" s="14">
        <v>0.3</v>
      </c>
    </row>
    <row r="275" spans="1:9" ht="15.75" x14ac:dyDescent="0.3">
      <c r="A275" s="22">
        <v>274</v>
      </c>
      <c r="B275" s="6" t="s">
        <v>1361</v>
      </c>
      <c r="C275" s="6" t="s">
        <v>1354</v>
      </c>
      <c r="D275" s="6" t="s">
        <v>76</v>
      </c>
      <c r="E275" s="6">
        <v>1727249982</v>
      </c>
      <c r="F275" s="7">
        <v>8119427000001</v>
      </c>
      <c r="G275" s="8">
        <v>130302051285</v>
      </c>
      <c r="H275" s="13">
        <v>10</v>
      </c>
      <c r="I275" s="14">
        <v>0.2</v>
      </c>
    </row>
    <row r="276" spans="1:9" ht="15.75" x14ac:dyDescent="0.3">
      <c r="A276" s="22">
        <v>275</v>
      </c>
      <c r="B276" s="6" t="s">
        <v>1362</v>
      </c>
      <c r="C276" s="6" t="s">
        <v>1363</v>
      </c>
      <c r="D276" s="6" t="s">
        <v>76</v>
      </c>
      <c r="E276" s="6">
        <v>1719933587</v>
      </c>
      <c r="F276" s="7">
        <v>8119427766677</v>
      </c>
      <c r="G276" s="8">
        <v>130302051227</v>
      </c>
      <c r="H276" s="13">
        <v>0.5</v>
      </c>
      <c r="I276" s="14">
        <v>0</v>
      </c>
    </row>
    <row r="277" spans="1:9" ht="15.75" x14ac:dyDescent="0.3">
      <c r="A277" s="22">
        <v>276</v>
      </c>
      <c r="B277" s="6" t="s">
        <v>1364</v>
      </c>
      <c r="C277" s="6" t="s">
        <v>1365</v>
      </c>
      <c r="D277" s="6" t="s">
        <v>76</v>
      </c>
      <c r="E277" s="6">
        <v>1765715745</v>
      </c>
      <c r="F277" s="7">
        <v>8119427766649</v>
      </c>
      <c r="G277" s="8">
        <v>130302051286</v>
      </c>
      <c r="H277" s="13">
        <v>8</v>
      </c>
      <c r="I277" s="14">
        <v>0.01</v>
      </c>
    </row>
    <row r="278" spans="1:9" ht="15.75" x14ac:dyDescent="0.3">
      <c r="A278" s="22">
        <v>277</v>
      </c>
      <c r="B278" s="6" t="s">
        <v>31</v>
      </c>
      <c r="C278" s="6" t="s">
        <v>1366</v>
      </c>
      <c r="D278" s="6" t="s">
        <v>76</v>
      </c>
      <c r="E278" s="6">
        <v>1773532985</v>
      </c>
      <c r="F278" s="7">
        <v>811942776</v>
      </c>
      <c r="G278" s="8">
        <v>130302051287</v>
      </c>
      <c r="H278" s="13">
        <v>3</v>
      </c>
      <c r="I278" s="14">
        <v>0.01</v>
      </c>
    </row>
    <row r="279" spans="1:9" ht="15.75" x14ac:dyDescent="0.3">
      <c r="A279" s="22">
        <v>278</v>
      </c>
      <c r="B279" s="6" t="s">
        <v>130</v>
      </c>
      <c r="C279" s="6" t="s">
        <v>1367</v>
      </c>
      <c r="D279" s="6" t="s">
        <v>76</v>
      </c>
      <c r="E279" s="6">
        <v>1786832407</v>
      </c>
      <c r="F279" s="7">
        <v>8119427000081</v>
      </c>
      <c r="G279" s="8">
        <v>130302051288</v>
      </c>
      <c r="H279" s="13">
        <v>0.4</v>
      </c>
      <c r="I279" s="14">
        <v>0</v>
      </c>
    </row>
    <row r="280" spans="1:9" ht="15.75" x14ac:dyDescent="0.3">
      <c r="A280" s="22">
        <v>279</v>
      </c>
      <c r="B280" s="6" t="s">
        <v>1368</v>
      </c>
      <c r="C280" s="6" t="s">
        <v>1369</v>
      </c>
      <c r="D280" s="6" t="s">
        <v>76</v>
      </c>
      <c r="E280" s="6">
        <v>1786832407</v>
      </c>
      <c r="F280" s="7">
        <v>8119427766605</v>
      </c>
      <c r="G280" s="8">
        <v>130302051289</v>
      </c>
      <c r="H280" s="13">
        <v>7</v>
      </c>
      <c r="I280" s="14">
        <v>0</v>
      </c>
    </row>
    <row r="281" spans="1:9" ht="15.75" x14ac:dyDescent="0.3">
      <c r="A281" s="22">
        <v>280</v>
      </c>
      <c r="B281" s="6" t="s">
        <v>1370</v>
      </c>
      <c r="C281" s="6" t="s">
        <v>1371</v>
      </c>
      <c r="D281" s="6" t="s">
        <v>76</v>
      </c>
      <c r="E281" s="6">
        <v>173112193</v>
      </c>
      <c r="F281" s="7"/>
      <c r="G281" s="8">
        <v>130302051290</v>
      </c>
      <c r="H281" s="13">
        <v>0.33</v>
      </c>
      <c r="I281" s="14">
        <v>0.5</v>
      </c>
    </row>
    <row r="282" spans="1:9" ht="15.75" x14ac:dyDescent="0.3">
      <c r="A282" s="22">
        <v>281</v>
      </c>
      <c r="B282" s="6" t="s">
        <v>1372</v>
      </c>
      <c r="C282" s="6" t="s">
        <v>1373</v>
      </c>
      <c r="D282" s="6" t="s">
        <v>76</v>
      </c>
      <c r="E282" s="6">
        <v>1774276720</v>
      </c>
      <c r="F282" s="7">
        <v>8119427766604</v>
      </c>
      <c r="G282" s="8">
        <v>130302051291</v>
      </c>
      <c r="H282" s="13">
        <v>0.66</v>
      </c>
      <c r="I282" s="14">
        <v>0.5</v>
      </c>
    </row>
    <row r="283" spans="1:9" ht="15.75" x14ac:dyDescent="0.3">
      <c r="A283" s="22">
        <v>282</v>
      </c>
      <c r="B283" s="6" t="s">
        <v>1374</v>
      </c>
      <c r="C283" s="6" t="s">
        <v>1375</v>
      </c>
      <c r="D283" s="6" t="s">
        <v>76</v>
      </c>
      <c r="E283" s="6">
        <v>1767199664</v>
      </c>
      <c r="F283" s="7">
        <v>8119427000182</v>
      </c>
      <c r="G283" s="8">
        <v>130302051292</v>
      </c>
      <c r="H283" s="13">
        <v>0.33</v>
      </c>
      <c r="I283" s="14">
        <v>1.5</v>
      </c>
    </row>
    <row r="284" spans="1:9" ht="15.75" x14ac:dyDescent="0.3">
      <c r="A284" s="22">
        <v>283</v>
      </c>
      <c r="B284" s="6" t="s">
        <v>1376</v>
      </c>
      <c r="C284" s="6" t="s">
        <v>1375</v>
      </c>
      <c r="D284" s="6" t="s">
        <v>76</v>
      </c>
      <c r="E284" s="6">
        <v>1797771879</v>
      </c>
      <c r="F284" s="7">
        <v>8119427000084</v>
      </c>
      <c r="G284" s="8">
        <v>130302051293</v>
      </c>
      <c r="H284" s="13">
        <v>0.33</v>
      </c>
      <c r="I284" s="14">
        <v>0</v>
      </c>
    </row>
    <row r="285" spans="1:9" ht="15.75" x14ac:dyDescent="0.3">
      <c r="A285" s="22">
        <v>284</v>
      </c>
      <c r="B285" s="6" t="s">
        <v>1377</v>
      </c>
      <c r="C285" s="6" t="s">
        <v>1378</v>
      </c>
      <c r="D285" s="6" t="s">
        <v>76</v>
      </c>
      <c r="E285" s="6"/>
      <c r="F285" s="7">
        <v>8119427766601</v>
      </c>
      <c r="G285" s="8">
        <v>130302051294</v>
      </c>
      <c r="H285" s="13">
        <v>0.25</v>
      </c>
      <c r="I285" s="14">
        <v>0.2</v>
      </c>
    </row>
    <row r="286" spans="1:9" ht="15.75" x14ac:dyDescent="0.3">
      <c r="A286" s="22">
        <v>285</v>
      </c>
      <c r="B286" s="6" t="s">
        <v>1372</v>
      </c>
      <c r="C286" s="6" t="s">
        <v>1379</v>
      </c>
      <c r="D286" s="6" t="s">
        <v>76</v>
      </c>
      <c r="E286" s="6">
        <v>1728227730</v>
      </c>
      <c r="F286" s="7">
        <v>81194707832117</v>
      </c>
      <c r="G286" s="8">
        <v>130302051295</v>
      </c>
      <c r="H286" s="13">
        <v>1</v>
      </c>
      <c r="I286" s="14">
        <v>0.2</v>
      </c>
    </row>
    <row r="287" spans="1:9" ht="15.75" x14ac:dyDescent="0.3">
      <c r="A287" s="22">
        <v>286</v>
      </c>
      <c r="B287" s="6" t="s">
        <v>1380</v>
      </c>
      <c r="C287" s="6" t="s">
        <v>1381</v>
      </c>
      <c r="D287" s="6" t="s">
        <v>76</v>
      </c>
      <c r="E287" s="6">
        <v>1738854027</v>
      </c>
      <c r="F287" s="7">
        <v>8119470783361</v>
      </c>
      <c r="G287" s="8">
        <v>130302051296</v>
      </c>
      <c r="H287" s="13">
        <v>0.3</v>
      </c>
      <c r="I287" s="14">
        <v>0.3</v>
      </c>
    </row>
    <row r="288" spans="1:9" ht="15.75" x14ac:dyDescent="0.3">
      <c r="A288" s="22">
        <v>287</v>
      </c>
      <c r="B288" s="6" t="s">
        <v>1382</v>
      </c>
      <c r="C288" s="6" t="s">
        <v>1383</v>
      </c>
      <c r="D288" s="6" t="s">
        <v>76</v>
      </c>
      <c r="E288" s="6">
        <v>1782743575</v>
      </c>
      <c r="F288" s="7">
        <v>8119470783026</v>
      </c>
      <c r="G288" s="8">
        <v>130302051297</v>
      </c>
      <c r="H288" s="13">
        <v>0.3</v>
      </c>
      <c r="I288" s="14">
        <v>0.3</v>
      </c>
    </row>
    <row r="289" spans="1:9" ht="15.75" x14ac:dyDescent="0.3">
      <c r="A289" s="22">
        <v>288</v>
      </c>
      <c r="B289" s="6" t="s">
        <v>51</v>
      </c>
      <c r="C289" s="6" t="s">
        <v>27</v>
      </c>
      <c r="D289" s="6" t="s">
        <v>76</v>
      </c>
      <c r="E289" s="6">
        <v>1723341856</v>
      </c>
      <c r="F289" s="7">
        <v>8119427766919</v>
      </c>
      <c r="G289" s="8">
        <v>130302051188</v>
      </c>
      <c r="H289" s="13">
        <v>3.33</v>
      </c>
      <c r="I289" s="14">
        <v>0.2</v>
      </c>
    </row>
    <row r="290" spans="1:9" ht="15.75" x14ac:dyDescent="0.3">
      <c r="A290" s="22">
        <v>289</v>
      </c>
      <c r="B290" s="6"/>
      <c r="C290" s="6"/>
      <c r="D290" s="6"/>
      <c r="E290" s="6"/>
      <c r="F290" s="7"/>
      <c r="G290" s="8"/>
      <c r="H290" s="13">
        <v>2.5</v>
      </c>
      <c r="I290" s="14">
        <v>0</v>
      </c>
    </row>
    <row r="291" spans="1:9" ht="15.75" x14ac:dyDescent="0.3">
      <c r="A291" s="22">
        <v>290</v>
      </c>
      <c r="B291" s="6" t="s">
        <v>1385</v>
      </c>
      <c r="C291" s="6" t="s">
        <v>1386</v>
      </c>
      <c r="D291" s="6" t="s">
        <v>76</v>
      </c>
      <c r="E291" s="6">
        <v>1785619395</v>
      </c>
      <c r="F291" s="7"/>
      <c r="G291" s="8">
        <v>130302051298</v>
      </c>
      <c r="H291" s="13">
        <v>0.33</v>
      </c>
      <c r="I291" s="14">
        <v>0.2</v>
      </c>
    </row>
    <row r="292" spans="1:9" ht="15.75" x14ac:dyDescent="0.3">
      <c r="A292" s="22">
        <v>291</v>
      </c>
      <c r="B292" s="6" t="s">
        <v>20</v>
      </c>
      <c r="C292" s="6" t="s">
        <v>1388</v>
      </c>
      <c r="D292" s="6" t="s">
        <v>76</v>
      </c>
      <c r="E292" s="6">
        <v>1760730561</v>
      </c>
      <c r="F292" s="7">
        <v>8119427761468</v>
      </c>
      <c r="G292" s="8">
        <v>130302051299</v>
      </c>
      <c r="H292" s="13">
        <v>0.5</v>
      </c>
      <c r="I292" s="14">
        <v>0.2</v>
      </c>
    </row>
    <row r="293" spans="1:9" ht="15.75" x14ac:dyDescent="0.3">
      <c r="A293" s="22">
        <v>292</v>
      </c>
      <c r="B293" s="6" t="s">
        <v>1387</v>
      </c>
      <c r="C293" s="6" t="s">
        <v>20</v>
      </c>
      <c r="D293" s="6" t="s">
        <v>76</v>
      </c>
      <c r="E293" s="6">
        <v>1759818778</v>
      </c>
      <c r="F293" s="7">
        <v>8119427765828</v>
      </c>
      <c r="G293" s="8">
        <v>130302051300</v>
      </c>
      <c r="H293" s="13"/>
      <c r="I293" s="14">
        <v>2.5</v>
      </c>
    </row>
    <row r="294" spans="1:9" ht="15.75" x14ac:dyDescent="0.3">
      <c r="A294" s="22">
        <v>293</v>
      </c>
      <c r="B294" s="6" t="s">
        <v>1389</v>
      </c>
      <c r="C294" s="6" t="s">
        <v>1390</v>
      </c>
      <c r="D294" s="6" t="s">
        <v>76</v>
      </c>
      <c r="E294" s="6">
        <v>1728782224</v>
      </c>
      <c r="F294" s="7">
        <v>8119427766757</v>
      </c>
      <c r="G294" s="8">
        <v>130302051301</v>
      </c>
      <c r="H294" s="13">
        <v>1.5</v>
      </c>
      <c r="I294" s="14">
        <v>1.5</v>
      </c>
    </row>
    <row r="295" spans="1:9" ht="15.75" x14ac:dyDescent="0.3">
      <c r="A295" s="22">
        <v>294</v>
      </c>
      <c r="B295" s="6" t="s">
        <v>1391</v>
      </c>
      <c r="C295" s="6" t="s">
        <v>1387</v>
      </c>
      <c r="D295" s="6" t="s">
        <v>76</v>
      </c>
      <c r="E295" s="6">
        <v>1794882996</v>
      </c>
      <c r="F295" s="7">
        <v>811942700030</v>
      </c>
      <c r="G295" s="8">
        <v>130302051302</v>
      </c>
      <c r="H295" s="13">
        <v>0.27</v>
      </c>
      <c r="I295" s="14">
        <v>0.4</v>
      </c>
    </row>
    <row r="296" spans="1:9" ht="15.75" x14ac:dyDescent="0.3">
      <c r="A296" s="22">
        <v>295</v>
      </c>
      <c r="B296" s="6" t="s">
        <v>171</v>
      </c>
      <c r="C296" s="6" t="s">
        <v>1392</v>
      </c>
      <c r="D296" s="6" t="s">
        <v>76</v>
      </c>
      <c r="E296" s="6">
        <v>1750888852</v>
      </c>
      <c r="F296" s="7">
        <v>5617076347794</v>
      </c>
      <c r="G296" s="8">
        <v>130302051303</v>
      </c>
      <c r="H296" s="13">
        <v>0.82</v>
      </c>
      <c r="I296" s="14">
        <v>0.3</v>
      </c>
    </row>
    <row r="297" spans="1:9" ht="15.75" x14ac:dyDescent="0.3">
      <c r="A297" s="22">
        <v>296</v>
      </c>
      <c r="B297" s="6" t="s">
        <v>1393</v>
      </c>
      <c r="C297" s="6" t="s">
        <v>796</v>
      </c>
      <c r="D297" s="6" t="s">
        <v>76</v>
      </c>
      <c r="E297" s="6">
        <v>1797233397</v>
      </c>
      <c r="F297" s="7">
        <v>81194277</v>
      </c>
      <c r="G297" s="8">
        <v>130302051304</v>
      </c>
      <c r="H297" s="13">
        <v>2</v>
      </c>
      <c r="I297" s="14">
        <v>0.2</v>
      </c>
    </row>
    <row r="298" spans="1:9" ht="15.75" x14ac:dyDescent="0.3">
      <c r="A298" s="22">
        <v>297</v>
      </c>
      <c r="B298" s="6" t="s">
        <v>1387</v>
      </c>
      <c r="C298" s="6" t="s">
        <v>1394</v>
      </c>
      <c r="D298" s="6" t="s">
        <v>76</v>
      </c>
      <c r="E298" s="6">
        <v>175300277</v>
      </c>
      <c r="F298" s="7">
        <v>811942776469</v>
      </c>
      <c r="G298" s="8">
        <v>130302051305</v>
      </c>
      <c r="H298" s="13">
        <v>0.66</v>
      </c>
      <c r="I298" s="14">
        <v>0</v>
      </c>
    </row>
    <row r="299" spans="1:9" ht="15.75" x14ac:dyDescent="0.3">
      <c r="A299" s="22">
        <v>298</v>
      </c>
      <c r="B299" s="6" t="s">
        <v>1395</v>
      </c>
      <c r="C299" s="6" t="s">
        <v>11</v>
      </c>
      <c r="D299" s="6" t="s">
        <v>76</v>
      </c>
      <c r="E299" s="6">
        <v>1749865328</v>
      </c>
      <c r="F299" s="7">
        <v>8119427766753</v>
      </c>
      <c r="G299" s="8">
        <v>130302051306</v>
      </c>
      <c r="H299" s="13">
        <v>0.82</v>
      </c>
      <c r="I299" s="14">
        <v>0.01</v>
      </c>
    </row>
    <row r="300" spans="1:9" ht="15.75" x14ac:dyDescent="0.3">
      <c r="A300" s="22">
        <v>299</v>
      </c>
      <c r="B300" s="6" t="s">
        <v>1396</v>
      </c>
      <c r="C300" s="6" t="s">
        <v>1397</v>
      </c>
      <c r="D300" s="6" t="s">
        <v>76</v>
      </c>
      <c r="E300" s="6"/>
      <c r="F300" s="7">
        <v>8119427766679</v>
      </c>
      <c r="G300" s="8">
        <v>130302051307</v>
      </c>
      <c r="H300" s="13">
        <v>1.5</v>
      </c>
      <c r="I300" s="14">
        <v>0.01</v>
      </c>
    </row>
    <row r="301" spans="1:9" ht="15.75" x14ac:dyDescent="0.3">
      <c r="A301" s="22">
        <v>300</v>
      </c>
      <c r="B301" s="6" t="s">
        <v>1398</v>
      </c>
      <c r="C301" s="6" t="s">
        <v>1336</v>
      </c>
      <c r="D301" s="6" t="s">
        <v>76</v>
      </c>
      <c r="E301" s="6">
        <v>1728121394</v>
      </c>
      <c r="F301" s="7">
        <v>811942766662</v>
      </c>
      <c r="G301" s="8">
        <v>130302051308</v>
      </c>
      <c r="H301" s="13">
        <v>5</v>
      </c>
      <c r="I301" s="13">
        <v>0.5</v>
      </c>
    </row>
    <row r="302" spans="1:9" ht="15.75" x14ac:dyDescent="0.3">
      <c r="A302" s="22">
        <v>301</v>
      </c>
      <c r="B302" s="6"/>
      <c r="C302" s="6"/>
      <c r="D302" s="6"/>
      <c r="E302" s="6"/>
      <c r="F302" s="7"/>
      <c r="G302" s="8"/>
      <c r="H302" s="13"/>
      <c r="I302" s="13"/>
    </row>
    <row r="303" spans="1:9" ht="15.75" x14ac:dyDescent="0.3">
      <c r="A303" s="22">
        <v>302</v>
      </c>
      <c r="B303" s="6" t="s">
        <v>3</v>
      </c>
      <c r="C303" s="6" t="s">
        <v>1399</v>
      </c>
      <c r="D303" s="6" t="s">
        <v>76</v>
      </c>
      <c r="E303" s="6">
        <v>1744381560</v>
      </c>
      <c r="F303" s="7">
        <v>8119427769558</v>
      </c>
      <c r="G303" s="8">
        <v>130302051309</v>
      </c>
      <c r="H303" s="13">
        <v>0.33</v>
      </c>
      <c r="I303" s="13">
        <v>0.33</v>
      </c>
    </row>
    <row r="304" spans="1:9" ht="15.75" x14ac:dyDescent="0.3">
      <c r="A304" s="22">
        <v>303</v>
      </c>
      <c r="B304" s="6"/>
      <c r="C304" s="6"/>
      <c r="D304" s="6"/>
      <c r="E304" s="6"/>
      <c r="F304" s="7"/>
      <c r="G304" s="8"/>
      <c r="H304" s="13">
        <v>3.33</v>
      </c>
      <c r="I304" s="13">
        <v>3.33</v>
      </c>
    </row>
    <row r="305" spans="1:9" ht="15.75" x14ac:dyDescent="0.3">
      <c r="A305" s="22">
        <v>304</v>
      </c>
      <c r="B305" s="6"/>
      <c r="C305" s="6"/>
      <c r="D305" s="6"/>
      <c r="E305" s="6"/>
      <c r="F305" s="7"/>
      <c r="G305" s="8"/>
      <c r="H305" s="13">
        <v>1.5</v>
      </c>
      <c r="I305" s="13">
        <v>1.5</v>
      </c>
    </row>
    <row r="306" spans="1:9" ht="15.75" x14ac:dyDescent="0.3">
      <c r="A306" s="22">
        <v>305</v>
      </c>
      <c r="B306" s="6" t="s">
        <v>818</v>
      </c>
      <c r="C306" s="6" t="s">
        <v>1400</v>
      </c>
      <c r="D306" s="6" t="s">
        <v>76</v>
      </c>
      <c r="E306" s="6">
        <v>1767198415</v>
      </c>
      <c r="F306" s="7">
        <v>701668300317</v>
      </c>
      <c r="G306" s="8">
        <v>130302051310</v>
      </c>
      <c r="H306" s="13">
        <v>0.33</v>
      </c>
      <c r="I306" s="13">
        <v>0.33</v>
      </c>
    </row>
    <row r="307" spans="1:9" ht="15.75" x14ac:dyDescent="0.3">
      <c r="A307" s="22">
        <v>306</v>
      </c>
      <c r="B307" s="6" t="s">
        <v>1401</v>
      </c>
      <c r="C307" s="6" t="s">
        <v>1402</v>
      </c>
      <c r="D307" s="6" t="s">
        <v>76</v>
      </c>
      <c r="E307" s="6"/>
      <c r="F307" s="7">
        <v>7016617438713</v>
      </c>
      <c r="G307" s="8">
        <v>130302051311</v>
      </c>
      <c r="H307" s="13">
        <v>10</v>
      </c>
      <c r="I307" s="13">
        <v>10</v>
      </c>
    </row>
    <row r="308" spans="1:9" ht="15.75" x14ac:dyDescent="0.3">
      <c r="A308" s="22">
        <v>307</v>
      </c>
      <c r="B308" s="6" t="s">
        <v>958</v>
      </c>
      <c r="C308" s="6" t="s">
        <v>1403</v>
      </c>
      <c r="D308" s="6" t="s">
        <v>76</v>
      </c>
      <c r="E308" s="6">
        <v>1752145461</v>
      </c>
      <c r="F308" s="7">
        <v>8119427765804</v>
      </c>
      <c r="G308" s="8">
        <v>130302051312</v>
      </c>
      <c r="H308" s="13">
        <v>0.5</v>
      </c>
      <c r="I308" s="13">
        <v>0.5</v>
      </c>
    </row>
    <row r="309" spans="1:9" ht="15.75" x14ac:dyDescent="0.3">
      <c r="A309" s="22">
        <v>308</v>
      </c>
      <c r="B309" s="6" t="s">
        <v>769</v>
      </c>
      <c r="C309" s="6" t="s">
        <v>1404</v>
      </c>
      <c r="D309" s="6" t="s">
        <v>76</v>
      </c>
      <c r="E309" s="6">
        <v>1740223733</v>
      </c>
      <c r="F309" s="7">
        <v>8119427765833</v>
      </c>
      <c r="G309" s="8">
        <v>130302051313</v>
      </c>
      <c r="H309" s="13">
        <v>8</v>
      </c>
      <c r="I309" s="13">
        <v>8</v>
      </c>
    </row>
    <row r="310" spans="1:9" ht="15.75" x14ac:dyDescent="0.3">
      <c r="A310" s="22">
        <v>309</v>
      </c>
      <c r="B310" s="6" t="s">
        <v>1405</v>
      </c>
      <c r="C310" s="6" t="s">
        <v>20</v>
      </c>
      <c r="D310" s="6" t="s">
        <v>76</v>
      </c>
      <c r="E310" s="6">
        <v>1778552309</v>
      </c>
      <c r="F310" s="7">
        <v>8119427761470</v>
      </c>
      <c r="G310" s="8">
        <v>130302051314</v>
      </c>
      <c r="H310" s="13">
        <v>3</v>
      </c>
      <c r="I310" s="13">
        <v>3</v>
      </c>
    </row>
    <row r="311" spans="1:9" ht="15.75" x14ac:dyDescent="0.3">
      <c r="A311" s="22">
        <v>310</v>
      </c>
      <c r="B311" s="6"/>
      <c r="C311" s="6"/>
      <c r="D311" s="6"/>
      <c r="E311" s="6"/>
      <c r="F311" s="7"/>
      <c r="G311" s="8"/>
      <c r="H311" s="13">
        <v>0.4</v>
      </c>
      <c r="I311" s="13">
        <v>0.4</v>
      </c>
    </row>
    <row r="312" spans="1:9" ht="15.75" x14ac:dyDescent="0.3">
      <c r="A312" s="22">
        <v>311</v>
      </c>
      <c r="B312" s="6" t="s">
        <v>47</v>
      </c>
      <c r="C312" s="6" t="s">
        <v>18</v>
      </c>
      <c r="D312" s="6" t="s">
        <v>76</v>
      </c>
      <c r="E312" s="6">
        <v>1752719456</v>
      </c>
      <c r="F312" s="7">
        <v>8119427000214</v>
      </c>
      <c r="G312" s="8">
        <v>130302051315</v>
      </c>
      <c r="H312" s="13">
        <v>7</v>
      </c>
      <c r="I312" s="13">
        <v>7</v>
      </c>
    </row>
    <row r="313" spans="1:9" ht="15.75" x14ac:dyDescent="0.3">
      <c r="A313" s="22">
        <v>312</v>
      </c>
      <c r="B313" s="6" t="s">
        <v>1406</v>
      </c>
      <c r="C313" s="6" t="s">
        <v>1407</v>
      </c>
      <c r="D313" s="6" t="s">
        <v>76</v>
      </c>
      <c r="E313" s="6">
        <v>1771660672</v>
      </c>
      <c r="F313" s="7">
        <v>7015676619070</v>
      </c>
      <c r="G313" s="8">
        <v>130302051316</v>
      </c>
      <c r="H313" s="13">
        <v>0.33</v>
      </c>
      <c r="I313" s="13">
        <v>0.33</v>
      </c>
    </row>
    <row r="314" spans="1:9" ht="15.75" x14ac:dyDescent="0.3">
      <c r="A314" s="22">
        <v>313</v>
      </c>
      <c r="B314" s="6" t="s">
        <v>1408</v>
      </c>
      <c r="C314" s="6" t="s">
        <v>1359</v>
      </c>
      <c r="D314" s="6" t="s">
        <v>76</v>
      </c>
      <c r="E314" s="6">
        <v>1726585008</v>
      </c>
      <c r="F314" s="7">
        <v>811942776640</v>
      </c>
      <c r="G314" s="8">
        <v>130302051317</v>
      </c>
      <c r="H314" s="13">
        <v>0.66</v>
      </c>
      <c r="I314" s="13">
        <v>0.66</v>
      </c>
    </row>
    <row r="315" spans="1:9" ht="15.75" x14ac:dyDescent="0.3">
      <c r="A315" s="22">
        <v>314</v>
      </c>
      <c r="B315" s="6" t="s">
        <v>1034</v>
      </c>
      <c r="C315" s="6" t="s">
        <v>35</v>
      </c>
      <c r="D315" s="6" t="s">
        <v>76</v>
      </c>
      <c r="E315" s="6">
        <v>1749517830</v>
      </c>
      <c r="F315" s="7">
        <v>8129418728220</v>
      </c>
      <c r="G315" s="8">
        <v>130302051318</v>
      </c>
      <c r="H315" s="13">
        <v>0.33</v>
      </c>
      <c r="I315" s="13">
        <v>0.33</v>
      </c>
    </row>
    <row r="316" spans="1:9" ht="15.75" x14ac:dyDescent="0.3">
      <c r="A316" s="22">
        <v>315</v>
      </c>
      <c r="B316" s="6" t="s">
        <v>1409</v>
      </c>
      <c r="C316" s="6" t="s">
        <v>1410</v>
      </c>
      <c r="D316" s="6" t="s">
        <v>76</v>
      </c>
      <c r="E316" s="6">
        <v>1706794413</v>
      </c>
      <c r="F316" s="7">
        <v>7028809219561</v>
      </c>
      <c r="G316" s="8">
        <v>130302051319</v>
      </c>
      <c r="H316" s="13">
        <v>0.33</v>
      </c>
      <c r="I316" s="13">
        <v>0.33</v>
      </c>
    </row>
    <row r="317" spans="1:9" ht="15.75" x14ac:dyDescent="0.3">
      <c r="A317" s="22">
        <v>316</v>
      </c>
      <c r="B317" s="6" t="s">
        <v>1411</v>
      </c>
      <c r="C317" s="6" t="s">
        <v>1410</v>
      </c>
      <c r="D317" s="6" t="s">
        <v>76</v>
      </c>
      <c r="E317" s="6">
        <v>1757011358</v>
      </c>
      <c r="F317" s="7">
        <v>7028809000001</v>
      </c>
      <c r="G317" s="8">
        <v>130302051320</v>
      </c>
      <c r="H317" s="13">
        <v>3.33</v>
      </c>
      <c r="I317" s="13">
        <v>3.33</v>
      </c>
    </row>
    <row r="318" spans="1:9" ht="15.75" x14ac:dyDescent="0.3">
      <c r="A318" s="22">
        <v>317</v>
      </c>
      <c r="B318" s="6" t="s">
        <v>1412</v>
      </c>
      <c r="C318" s="6" t="s">
        <v>1410</v>
      </c>
      <c r="D318" s="6" t="s">
        <v>76</v>
      </c>
      <c r="E318" s="6">
        <v>1773597614</v>
      </c>
      <c r="F318" s="7">
        <v>7028809219587</v>
      </c>
      <c r="G318" s="8">
        <v>130302051321</v>
      </c>
      <c r="H318" s="13">
        <v>1.5</v>
      </c>
      <c r="I318" s="13">
        <v>1.5</v>
      </c>
    </row>
    <row r="319" spans="1:9" ht="15.75" x14ac:dyDescent="0.3">
      <c r="A319" s="22">
        <v>318</v>
      </c>
      <c r="B319" s="6" t="s">
        <v>1413</v>
      </c>
      <c r="C319" s="6" t="s">
        <v>1414</v>
      </c>
      <c r="D319" s="6" t="s">
        <v>76</v>
      </c>
      <c r="E319" s="6">
        <v>1727541401</v>
      </c>
      <c r="F319" s="7"/>
      <c r="G319" s="8">
        <v>130302051322</v>
      </c>
      <c r="H319" s="13">
        <v>0.33</v>
      </c>
      <c r="I319" s="13">
        <v>0.33</v>
      </c>
    </row>
    <row r="320" spans="1:9" ht="15.75" x14ac:dyDescent="0.3">
      <c r="A320" s="22">
        <v>319</v>
      </c>
      <c r="B320" s="6" t="s">
        <v>1415</v>
      </c>
      <c r="C320" s="6" t="s">
        <v>54</v>
      </c>
      <c r="D320" s="6" t="s">
        <v>76</v>
      </c>
      <c r="E320" s="6">
        <v>1764380433</v>
      </c>
      <c r="F320" s="7">
        <v>8119427000048</v>
      </c>
      <c r="G320" s="8">
        <v>130302051323</v>
      </c>
      <c r="H320" s="13">
        <v>10</v>
      </c>
      <c r="I320" s="13">
        <v>10</v>
      </c>
    </row>
    <row r="321" spans="1:9" ht="15.75" x14ac:dyDescent="0.3">
      <c r="A321" s="22">
        <v>320</v>
      </c>
      <c r="B321" s="6" t="s">
        <v>1416</v>
      </c>
      <c r="C321" s="6" t="s">
        <v>1417</v>
      </c>
      <c r="D321" s="6" t="s">
        <v>76</v>
      </c>
      <c r="E321" s="6">
        <v>1740128790</v>
      </c>
      <c r="F321" s="7">
        <v>8119427766127</v>
      </c>
      <c r="G321" s="8">
        <v>130302051324</v>
      </c>
      <c r="H321" s="13">
        <v>0.5</v>
      </c>
      <c r="I321" s="13">
        <v>0.5</v>
      </c>
    </row>
    <row r="322" spans="1:9" ht="15.75" x14ac:dyDescent="0.3">
      <c r="A322" s="22">
        <v>321</v>
      </c>
      <c r="B322" s="6" t="s">
        <v>1418</v>
      </c>
      <c r="C322" s="6" t="s">
        <v>1419</v>
      </c>
      <c r="D322" s="6" t="s">
        <v>76</v>
      </c>
      <c r="E322" s="6">
        <v>1735946516</v>
      </c>
      <c r="F322" s="7">
        <v>7028808000002</v>
      </c>
      <c r="G322" s="8">
        <v>130302051325</v>
      </c>
      <c r="H322" s="13">
        <v>8</v>
      </c>
      <c r="I322" s="13">
        <v>8</v>
      </c>
    </row>
    <row r="323" spans="1:9" ht="15.75" x14ac:dyDescent="0.3">
      <c r="A323" s="22">
        <v>322</v>
      </c>
      <c r="B323" s="6" t="s">
        <v>1420</v>
      </c>
      <c r="C323" s="6" t="s">
        <v>1421</v>
      </c>
      <c r="D323" s="6" t="s">
        <v>76</v>
      </c>
      <c r="E323" s="6">
        <v>1748611046</v>
      </c>
      <c r="F323" s="7">
        <v>8119427766724</v>
      </c>
      <c r="G323" s="8">
        <v>130302051326</v>
      </c>
      <c r="H323" s="13">
        <v>3</v>
      </c>
      <c r="I323" s="13">
        <v>3</v>
      </c>
    </row>
    <row r="324" spans="1:9" ht="15.75" x14ac:dyDescent="0.3">
      <c r="A324" s="22">
        <v>323</v>
      </c>
      <c r="B324" s="6" t="s">
        <v>1422</v>
      </c>
      <c r="C324" s="6" t="s">
        <v>1423</v>
      </c>
      <c r="D324" s="6" t="s">
        <v>76</v>
      </c>
      <c r="E324" s="6">
        <v>1793572173</v>
      </c>
      <c r="F324" s="7">
        <v>8119427000169</v>
      </c>
      <c r="G324" s="8">
        <v>130302051327</v>
      </c>
      <c r="H324" s="13">
        <v>0.4</v>
      </c>
      <c r="I324" s="13">
        <v>0.4</v>
      </c>
    </row>
    <row r="325" spans="1:9" ht="15.75" x14ac:dyDescent="0.3">
      <c r="A325" s="22">
        <v>324</v>
      </c>
      <c r="B325" s="6" t="s">
        <v>1024</v>
      </c>
      <c r="C325" s="6" t="s">
        <v>30</v>
      </c>
      <c r="D325" s="6" t="s">
        <v>76</v>
      </c>
      <c r="E325" s="6">
        <v>1731949969</v>
      </c>
      <c r="F325" s="7">
        <v>811942766612</v>
      </c>
      <c r="G325" s="8">
        <v>130302051328</v>
      </c>
      <c r="H325" s="13">
        <v>7</v>
      </c>
      <c r="I325" s="13">
        <v>7</v>
      </c>
    </row>
    <row r="326" spans="1:9" ht="15.75" x14ac:dyDescent="0.3">
      <c r="A326" s="22">
        <v>325</v>
      </c>
      <c r="B326" s="6"/>
      <c r="C326" s="6"/>
      <c r="D326" s="6"/>
      <c r="E326" s="6"/>
      <c r="F326" s="7"/>
      <c r="G326" s="8"/>
      <c r="H326" s="13">
        <v>0.33</v>
      </c>
      <c r="I326" s="13">
        <v>0.33</v>
      </c>
    </row>
    <row r="327" spans="1:9" ht="15.75" x14ac:dyDescent="0.3">
      <c r="A327" s="22">
        <v>326</v>
      </c>
      <c r="B327" s="6" t="s">
        <v>57</v>
      </c>
      <c r="C327" s="6" t="s">
        <v>1358</v>
      </c>
      <c r="D327" s="6" t="s">
        <v>76</v>
      </c>
      <c r="E327" s="6">
        <v>1735392838</v>
      </c>
      <c r="F327" s="7">
        <v>8119427766683</v>
      </c>
      <c r="G327" s="8">
        <v>130302051329</v>
      </c>
      <c r="H327" s="13">
        <v>0.66</v>
      </c>
      <c r="I327" s="13">
        <v>0.66</v>
      </c>
    </row>
    <row r="328" spans="1:9" ht="15.75" x14ac:dyDescent="0.3">
      <c r="A328" s="22">
        <v>327</v>
      </c>
      <c r="B328" s="6" t="s">
        <v>1424</v>
      </c>
      <c r="C328" s="6" t="s">
        <v>931</v>
      </c>
      <c r="D328" s="6" t="s">
        <v>76</v>
      </c>
      <c r="E328" s="6">
        <v>1792253368</v>
      </c>
      <c r="F328" s="7">
        <v>8119427766739</v>
      </c>
      <c r="G328" s="8">
        <v>130302051330</v>
      </c>
      <c r="H328" s="13">
        <v>0.33</v>
      </c>
      <c r="I328" s="13">
        <v>0.33</v>
      </c>
    </row>
    <row r="329" spans="1:9" ht="15.75" x14ac:dyDescent="0.3">
      <c r="A329" s="22">
        <v>328</v>
      </c>
      <c r="B329" s="6" t="s">
        <v>1425</v>
      </c>
      <c r="C329" s="6" t="s">
        <v>1208</v>
      </c>
      <c r="D329" s="6" t="s">
        <v>76</v>
      </c>
      <c r="E329" s="6"/>
      <c r="F329" s="7">
        <v>8119427766695</v>
      </c>
      <c r="G329" s="8">
        <v>130302051331</v>
      </c>
      <c r="H329" s="13">
        <v>0.33</v>
      </c>
      <c r="I329" s="13">
        <v>0.33</v>
      </c>
    </row>
    <row r="330" spans="1:9" ht="15.75" x14ac:dyDescent="0.3">
      <c r="A330" s="22">
        <v>329</v>
      </c>
      <c r="B330" s="6" t="s">
        <v>1426</v>
      </c>
      <c r="C330" s="6" t="s">
        <v>1427</v>
      </c>
      <c r="D330" s="6" t="s">
        <v>76</v>
      </c>
      <c r="E330" s="6"/>
      <c r="F330" s="7">
        <v>8119427766638</v>
      </c>
      <c r="G330" s="8">
        <v>130302051332</v>
      </c>
      <c r="H330" s="13">
        <v>0.25</v>
      </c>
      <c r="I330" s="13">
        <v>0.25</v>
      </c>
    </row>
    <row r="331" spans="1:9" ht="15.75" x14ac:dyDescent="0.3">
      <c r="A331" s="22">
        <v>330</v>
      </c>
      <c r="B331" s="6" t="s">
        <v>1428</v>
      </c>
      <c r="C331" s="6" t="s">
        <v>1387</v>
      </c>
      <c r="D331" s="6" t="s">
        <v>76</v>
      </c>
      <c r="E331" s="6"/>
      <c r="F331" s="7"/>
      <c r="G331" s="8">
        <v>130302051411</v>
      </c>
      <c r="H331" s="13">
        <v>1</v>
      </c>
      <c r="I331" s="13">
        <v>1</v>
      </c>
    </row>
    <row r="332" spans="1:9" ht="15.75" x14ac:dyDescent="0.3">
      <c r="A332" s="22">
        <v>331</v>
      </c>
      <c r="B332" s="6" t="s">
        <v>1429</v>
      </c>
      <c r="C332" s="6" t="s">
        <v>20</v>
      </c>
      <c r="D332" s="6" t="s">
        <v>76</v>
      </c>
      <c r="E332" s="6">
        <v>1758157997</v>
      </c>
      <c r="F332" s="7">
        <v>8119427000005</v>
      </c>
      <c r="G332" s="8">
        <v>130302051333</v>
      </c>
      <c r="H332" s="13">
        <v>0.3</v>
      </c>
      <c r="I332" s="13">
        <v>0.3</v>
      </c>
    </row>
    <row r="333" spans="1:9" ht="15.75" x14ac:dyDescent="0.3">
      <c r="A333" s="22">
        <v>332</v>
      </c>
      <c r="B333" s="6" t="s">
        <v>1002</v>
      </c>
      <c r="C333" s="6" t="s">
        <v>1430</v>
      </c>
      <c r="D333" s="6" t="s">
        <v>76</v>
      </c>
      <c r="E333" s="6">
        <v>1780367465</v>
      </c>
      <c r="F333" s="7">
        <v>8119427000035</v>
      </c>
      <c r="G333" s="8">
        <v>130302051334</v>
      </c>
      <c r="H333" s="13">
        <v>0.3</v>
      </c>
      <c r="I333" s="13">
        <v>0.3</v>
      </c>
    </row>
    <row r="334" spans="1:9" ht="15.75" x14ac:dyDescent="0.3">
      <c r="A334" s="22">
        <v>333</v>
      </c>
      <c r="B334" s="6" t="s">
        <v>53</v>
      </c>
      <c r="C334" s="6" t="s">
        <v>1358</v>
      </c>
      <c r="D334" s="6" t="s">
        <v>76</v>
      </c>
      <c r="E334" s="6">
        <v>1740166808</v>
      </c>
      <c r="F334" s="7">
        <v>8119427761480</v>
      </c>
      <c r="G334" s="8">
        <v>130302051335</v>
      </c>
      <c r="H334" s="13">
        <v>3.33</v>
      </c>
      <c r="I334" s="13">
        <v>3.33</v>
      </c>
    </row>
    <row r="335" spans="1:9" ht="15.75" x14ac:dyDescent="0.3">
      <c r="A335" s="22">
        <v>334</v>
      </c>
      <c r="B335" s="6" t="s">
        <v>1431</v>
      </c>
      <c r="C335" s="6" t="s">
        <v>1432</v>
      </c>
      <c r="D335" s="6" t="s">
        <v>76</v>
      </c>
      <c r="E335" s="6">
        <v>1747501976</v>
      </c>
      <c r="F335" s="7">
        <v>7018835014216</v>
      </c>
      <c r="G335" s="8">
        <v>130302051336</v>
      </c>
      <c r="H335" s="13">
        <v>2.5</v>
      </c>
      <c r="I335" s="13">
        <v>2.5</v>
      </c>
    </row>
    <row r="336" spans="1:9" ht="15.75" x14ac:dyDescent="0.3">
      <c r="A336" s="22">
        <v>335</v>
      </c>
      <c r="B336" s="6" t="s">
        <v>31</v>
      </c>
      <c r="C336" s="6" t="s">
        <v>1433</v>
      </c>
      <c r="D336" s="6" t="s">
        <v>76</v>
      </c>
      <c r="E336" s="6">
        <v>1755270982</v>
      </c>
      <c r="F336" s="7"/>
      <c r="G336" s="8">
        <v>130302051337</v>
      </c>
      <c r="H336" s="13">
        <v>0.33</v>
      </c>
      <c r="I336" s="13">
        <v>0.33</v>
      </c>
    </row>
    <row r="337" spans="1:9" ht="15.75" x14ac:dyDescent="0.3">
      <c r="A337" s="22">
        <v>336</v>
      </c>
      <c r="B337" s="6" t="s">
        <v>812</v>
      </c>
      <c r="C337" s="6" t="s">
        <v>1434</v>
      </c>
      <c r="D337" s="6" t="s">
        <v>76</v>
      </c>
      <c r="E337" s="6">
        <v>1747334817</v>
      </c>
      <c r="F337" s="7"/>
      <c r="G337" s="8">
        <v>130302051338</v>
      </c>
      <c r="H337" s="13">
        <v>0.5</v>
      </c>
      <c r="I337" s="13">
        <v>0.5</v>
      </c>
    </row>
    <row r="338" spans="1:9" ht="15.75" x14ac:dyDescent="0.3">
      <c r="A338" s="22">
        <v>337</v>
      </c>
      <c r="B338" s="6" t="s">
        <v>1435</v>
      </c>
      <c r="C338" s="6" t="s">
        <v>1208</v>
      </c>
      <c r="D338" s="6" t="s">
        <v>76</v>
      </c>
      <c r="E338" s="6">
        <v>1767159731</v>
      </c>
      <c r="F338" s="7">
        <v>8119427766696</v>
      </c>
      <c r="G338" s="8">
        <v>130302051339</v>
      </c>
      <c r="H338" s="13"/>
      <c r="I338" s="13"/>
    </row>
    <row r="339" spans="1:9" ht="15.75" x14ac:dyDescent="0.3">
      <c r="A339" s="22">
        <v>338</v>
      </c>
      <c r="B339" s="6" t="s">
        <v>1436</v>
      </c>
      <c r="C339" s="6" t="s">
        <v>1437</v>
      </c>
      <c r="D339" s="6" t="s">
        <v>76</v>
      </c>
      <c r="E339" s="6">
        <v>1771341761</v>
      </c>
      <c r="F339" s="7">
        <v>7018859060414</v>
      </c>
      <c r="G339" s="8">
        <v>130302051182</v>
      </c>
      <c r="H339" s="13">
        <v>0.33</v>
      </c>
      <c r="I339" s="13">
        <v>0.33</v>
      </c>
    </row>
    <row r="340" spans="1:9" ht="15.75" x14ac:dyDescent="0.3">
      <c r="A340" s="22">
        <v>339</v>
      </c>
      <c r="B340" s="6" t="s">
        <v>164</v>
      </c>
      <c r="C340" s="6" t="s">
        <v>1438</v>
      </c>
      <c r="D340" s="6" t="s">
        <v>76</v>
      </c>
      <c r="E340" s="6"/>
      <c r="F340" s="7">
        <v>8119427764439</v>
      </c>
      <c r="G340" s="8">
        <v>130302051340</v>
      </c>
      <c r="H340" s="13">
        <v>0.27</v>
      </c>
      <c r="I340" s="13">
        <v>0.27</v>
      </c>
    </row>
    <row r="341" spans="1:9" ht="15.75" x14ac:dyDescent="0.3">
      <c r="A341" s="22">
        <v>340</v>
      </c>
      <c r="B341" s="6" t="s">
        <v>1439</v>
      </c>
      <c r="C341" s="6" t="s">
        <v>129</v>
      </c>
      <c r="D341" s="6" t="s">
        <v>76</v>
      </c>
      <c r="E341" s="6"/>
      <c r="F341" s="7">
        <v>8119427000011</v>
      </c>
      <c r="G341" s="8">
        <v>130302051341</v>
      </c>
      <c r="H341" s="13">
        <v>0.82</v>
      </c>
      <c r="I341" s="13">
        <v>0.82</v>
      </c>
    </row>
    <row r="342" spans="1:9" ht="15.75" x14ac:dyDescent="0.3">
      <c r="A342" s="22">
        <v>341</v>
      </c>
      <c r="B342" s="6" t="s">
        <v>1440</v>
      </c>
      <c r="C342" s="6" t="s">
        <v>1441</v>
      </c>
      <c r="D342" s="6" t="s">
        <v>76</v>
      </c>
      <c r="E342" s="6">
        <v>1787399279</v>
      </c>
      <c r="F342" s="7">
        <v>7015676000131</v>
      </c>
      <c r="G342" s="8">
        <v>130302051342</v>
      </c>
      <c r="H342" s="13">
        <v>2</v>
      </c>
      <c r="I342" s="13">
        <v>2</v>
      </c>
    </row>
    <row r="343" spans="1:9" ht="15.75" x14ac:dyDescent="0.3">
      <c r="A343" s="22">
        <v>342</v>
      </c>
      <c r="B343" s="6" t="s">
        <v>1442</v>
      </c>
      <c r="C343" s="6" t="s">
        <v>1443</v>
      </c>
      <c r="D343" s="6" t="s">
        <v>76</v>
      </c>
      <c r="E343" s="6">
        <v>1730865706</v>
      </c>
      <c r="F343" s="7">
        <v>7018835014210</v>
      </c>
      <c r="G343" s="8">
        <v>130302051343</v>
      </c>
      <c r="H343" s="13">
        <v>0.66</v>
      </c>
      <c r="I343" s="13">
        <v>0.66</v>
      </c>
    </row>
    <row r="344" spans="1:9" ht="15.75" x14ac:dyDescent="0.3">
      <c r="A344" s="22">
        <v>343</v>
      </c>
      <c r="B344" s="6" t="s">
        <v>29</v>
      </c>
      <c r="C344" s="6" t="s">
        <v>2</v>
      </c>
      <c r="D344" s="6" t="s">
        <v>76</v>
      </c>
      <c r="E344" s="6">
        <v>1759482064</v>
      </c>
      <c r="F344" s="7">
        <v>7015676291936</v>
      </c>
      <c r="G344" s="8">
        <v>130302051344</v>
      </c>
      <c r="H344" s="13">
        <v>0.82</v>
      </c>
      <c r="I344" s="13">
        <v>0.82</v>
      </c>
    </row>
    <row r="345" spans="1:9" ht="15.75" x14ac:dyDescent="0.3">
      <c r="A345" s="22">
        <v>344</v>
      </c>
      <c r="B345" s="6" t="s">
        <v>1444</v>
      </c>
      <c r="C345" s="6" t="s">
        <v>1445</v>
      </c>
      <c r="D345" s="6" t="s">
        <v>76</v>
      </c>
      <c r="E345" s="6">
        <v>1733753867</v>
      </c>
      <c r="F345" s="7"/>
      <c r="G345" s="8">
        <v>130302051345</v>
      </c>
      <c r="H345" s="13">
        <v>1.5</v>
      </c>
      <c r="I345" s="13">
        <v>1.5</v>
      </c>
    </row>
    <row r="346" spans="1:9" ht="15.75" x14ac:dyDescent="0.3">
      <c r="A346" s="22">
        <v>345</v>
      </c>
      <c r="B346" s="6" t="s">
        <v>1446</v>
      </c>
      <c r="C346" s="6" t="s">
        <v>1447</v>
      </c>
      <c r="D346" s="6" t="s">
        <v>76</v>
      </c>
      <c r="E346" s="6"/>
      <c r="F346" s="7">
        <v>8119427766776</v>
      </c>
      <c r="G346" s="8">
        <v>130302051346</v>
      </c>
      <c r="H346" s="13">
        <v>5</v>
      </c>
      <c r="I346" s="13">
        <v>0.5</v>
      </c>
    </row>
    <row r="347" spans="1:9" ht="15.75" x14ac:dyDescent="0.3">
      <c r="A347" s="22">
        <v>346</v>
      </c>
      <c r="B347" s="6" t="s">
        <v>1448</v>
      </c>
      <c r="C347" s="6" t="s">
        <v>1449</v>
      </c>
      <c r="D347" s="6" t="s">
        <v>76</v>
      </c>
      <c r="E347" s="6">
        <v>1753122385</v>
      </c>
      <c r="F347" s="7">
        <v>8119427769546</v>
      </c>
      <c r="G347" s="8">
        <v>130302053090</v>
      </c>
      <c r="H347" s="13"/>
      <c r="I347" s="13"/>
    </row>
    <row r="348" spans="1:9" ht="15.75" x14ac:dyDescent="0.3">
      <c r="A348" s="22">
        <v>347</v>
      </c>
      <c r="B348" s="6" t="s">
        <v>1450</v>
      </c>
      <c r="C348" s="6" t="s">
        <v>1451</v>
      </c>
      <c r="D348" s="6" t="s">
        <v>76</v>
      </c>
      <c r="E348" s="6">
        <v>1797079543</v>
      </c>
      <c r="F348" s="7">
        <v>8119427766775</v>
      </c>
      <c r="G348" s="8">
        <v>130302051347</v>
      </c>
      <c r="H348" s="13">
        <v>0.33</v>
      </c>
      <c r="I348" s="13">
        <v>0.33</v>
      </c>
    </row>
    <row r="349" spans="1:9" ht="15.75" x14ac:dyDescent="0.3">
      <c r="A349" s="22">
        <v>348</v>
      </c>
      <c r="B349" s="6" t="s">
        <v>1452</v>
      </c>
      <c r="C349" s="6" t="s">
        <v>1453</v>
      </c>
      <c r="D349" s="6" t="s">
        <v>76</v>
      </c>
      <c r="E349" s="6">
        <v>1797079581</v>
      </c>
      <c r="F349" s="7">
        <v>8119427766805</v>
      </c>
      <c r="G349" s="8">
        <v>130302051348</v>
      </c>
      <c r="H349" s="13">
        <v>3.33</v>
      </c>
      <c r="I349" s="13">
        <v>3.33</v>
      </c>
    </row>
    <row r="350" spans="1:9" ht="15.75" x14ac:dyDescent="0.3">
      <c r="A350" s="22">
        <v>349</v>
      </c>
      <c r="B350" s="6" t="s">
        <v>1450</v>
      </c>
      <c r="C350" s="6" t="s">
        <v>1454</v>
      </c>
      <c r="D350" s="6" t="s">
        <v>76</v>
      </c>
      <c r="E350" s="6">
        <v>1761682869</v>
      </c>
      <c r="F350" s="7">
        <v>8119427766793</v>
      </c>
      <c r="G350" s="8">
        <v>130302051349</v>
      </c>
      <c r="H350" s="13">
        <v>1.5</v>
      </c>
      <c r="I350" s="13">
        <v>1.5</v>
      </c>
    </row>
    <row r="351" spans="1:9" ht="15.75" x14ac:dyDescent="0.3">
      <c r="A351" s="22">
        <v>350</v>
      </c>
      <c r="B351" s="6" t="s">
        <v>1455</v>
      </c>
      <c r="C351" s="6" t="s">
        <v>1453</v>
      </c>
      <c r="D351" s="6" t="s">
        <v>76</v>
      </c>
      <c r="E351" s="6">
        <v>1741689814</v>
      </c>
      <c r="F351" s="7">
        <v>8119427000003</v>
      </c>
      <c r="G351" s="8">
        <v>130302051350</v>
      </c>
      <c r="H351" s="13">
        <v>0.33</v>
      </c>
      <c r="I351" s="13">
        <v>0.33</v>
      </c>
    </row>
    <row r="352" spans="1:9" ht="15.75" x14ac:dyDescent="0.3">
      <c r="A352" s="22">
        <v>351</v>
      </c>
      <c r="B352" s="6" t="s">
        <v>1456</v>
      </c>
      <c r="C352" s="6" t="s">
        <v>1457</v>
      </c>
      <c r="D352" s="6" t="s">
        <v>76</v>
      </c>
      <c r="E352" s="6">
        <v>174987893</v>
      </c>
      <c r="F352" s="7">
        <v>8119427769550</v>
      </c>
      <c r="G352" s="8">
        <v>130302051351</v>
      </c>
      <c r="H352" s="13">
        <v>10</v>
      </c>
      <c r="I352" s="13">
        <v>10</v>
      </c>
    </row>
    <row r="353" spans="1:9" ht="15.75" x14ac:dyDescent="0.3">
      <c r="A353" s="22">
        <v>352</v>
      </c>
      <c r="B353" s="6" t="s">
        <v>1458</v>
      </c>
      <c r="C353" s="6" t="s">
        <v>1459</v>
      </c>
      <c r="D353" s="6" t="s">
        <v>76</v>
      </c>
      <c r="E353" s="6">
        <v>1705308744</v>
      </c>
      <c r="F353" s="7">
        <v>7015676293055</v>
      </c>
      <c r="G353" s="8">
        <v>130302051352</v>
      </c>
      <c r="H353" s="13">
        <v>0.5</v>
      </c>
      <c r="I353" s="13">
        <v>0.5</v>
      </c>
    </row>
    <row r="354" spans="1:9" ht="15.75" x14ac:dyDescent="0.3">
      <c r="A354" s="22">
        <v>353</v>
      </c>
      <c r="B354" s="6" t="s">
        <v>1460</v>
      </c>
      <c r="C354" s="6" t="s">
        <v>1459</v>
      </c>
      <c r="D354" s="6" t="s">
        <v>76</v>
      </c>
      <c r="E354" s="6">
        <v>1782433048</v>
      </c>
      <c r="F354" s="7">
        <v>7015676293060</v>
      </c>
      <c r="G354" s="8">
        <v>130302051353</v>
      </c>
      <c r="H354" s="13">
        <v>8</v>
      </c>
      <c r="I354" s="13">
        <v>8</v>
      </c>
    </row>
    <row r="355" spans="1:9" ht="15.75" x14ac:dyDescent="0.3">
      <c r="A355" s="22">
        <v>354</v>
      </c>
      <c r="B355" s="6" t="s">
        <v>1462</v>
      </c>
      <c r="C355" s="6" t="s">
        <v>1461</v>
      </c>
      <c r="D355" s="6" t="s">
        <v>76</v>
      </c>
      <c r="E355" s="6">
        <v>1795944837</v>
      </c>
      <c r="F355" s="7"/>
      <c r="G355" s="8">
        <v>130302051354</v>
      </c>
      <c r="H355" s="13">
        <v>3</v>
      </c>
      <c r="I355" s="13">
        <v>3</v>
      </c>
    </row>
    <row r="356" spans="1:9" ht="15.75" x14ac:dyDescent="0.3">
      <c r="A356" s="22">
        <v>355</v>
      </c>
      <c r="B356" s="6" t="s">
        <v>1463</v>
      </c>
      <c r="C356" s="6" t="s">
        <v>1464</v>
      </c>
      <c r="D356" s="6" t="s">
        <v>76</v>
      </c>
      <c r="E356" s="6"/>
      <c r="F356" s="7">
        <v>8119427759130</v>
      </c>
      <c r="G356" s="8">
        <v>130302051355</v>
      </c>
      <c r="H356" s="13">
        <v>0.4</v>
      </c>
      <c r="I356" s="13">
        <v>0.4</v>
      </c>
    </row>
    <row r="357" spans="1:9" ht="15.75" x14ac:dyDescent="0.3">
      <c r="A357" s="22">
        <v>356</v>
      </c>
      <c r="B357" s="6" t="s">
        <v>1465</v>
      </c>
      <c r="C357" s="6" t="s">
        <v>1466</v>
      </c>
      <c r="D357" s="6" t="s">
        <v>76</v>
      </c>
      <c r="E357" s="6">
        <v>175275789</v>
      </c>
      <c r="F357" s="7">
        <v>6416910654446</v>
      </c>
      <c r="G357" s="8">
        <v>130302051356</v>
      </c>
      <c r="H357" s="13">
        <v>7</v>
      </c>
      <c r="I357" s="13">
        <v>7</v>
      </c>
    </row>
    <row r="358" spans="1:9" ht="15.75" x14ac:dyDescent="0.3">
      <c r="A358" s="22">
        <v>357</v>
      </c>
      <c r="B358" s="6" t="s">
        <v>1467</v>
      </c>
      <c r="C358" s="6" t="s">
        <v>1473</v>
      </c>
      <c r="D358" s="6" t="s">
        <v>76</v>
      </c>
      <c r="E358" s="6">
        <v>1780543784</v>
      </c>
      <c r="F358" s="7"/>
      <c r="G358" s="8">
        <v>130302051357</v>
      </c>
      <c r="H358" s="13">
        <v>0.33</v>
      </c>
      <c r="I358" s="13">
        <v>0.33</v>
      </c>
    </row>
    <row r="359" spans="1:9" ht="15.75" x14ac:dyDescent="0.3">
      <c r="A359" s="22">
        <v>358</v>
      </c>
      <c r="B359" s="6" t="s">
        <v>1468</v>
      </c>
      <c r="C359" s="6" t="s">
        <v>1469</v>
      </c>
      <c r="D359" s="6" t="s">
        <v>76</v>
      </c>
      <c r="E359" s="6"/>
      <c r="F359" s="7">
        <v>8119427761037</v>
      </c>
      <c r="G359" s="8">
        <v>130302051358</v>
      </c>
      <c r="H359" s="13">
        <v>0.66</v>
      </c>
      <c r="I359" s="13">
        <v>0.66</v>
      </c>
    </row>
    <row r="360" spans="1:9" ht="15.75" x14ac:dyDescent="0.3">
      <c r="A360" s="22">
        <v>359</v>
      </c>
      <c r="B360" s="6" t="s">
        <v>1470</v>
      </c>
      <c r="C360" s="6" t="s">
        <v>1471</v>
      </c>
      <c r="D360" s="6" t="s">
        <v>76</v>
      </c>
      <c r="E360" s="6">
        <v>1793504327</v>
      </c>
      <c r="F360" s="7">
        <v>8119427766778</v>
      </c>
      <c r="G360" s="8">
        <v>130302051359</v>
      </c>
      <c r="H360" s="13">
        <v>0.33</v>
      </c>
      <c r="I360" s="13">
        <v>0.33</v>
      </c>
    </row>
    <row r="361" spans="1:9" ht="15.75" x14ac:dyDescent="0.3">
      <c r="A361" s="22">
        <v>360</v>
      </c>
      <c r="B361" s="6" t="s">
        <v>1472</v>
      </c>
      <c r="C361" s="6" t="s">
        <v>1471</v>
      </c>
      <c r="D361" s="6" t="s">
        <v>76</v>
      </c>
      <c r="E361" s="6">
        <v>1747252055</v>
      </c>
      <c r="F361" s="7">
        <v>81194277000161</v>
      </c>
      <c r="G361" s="8">
        <v>130302051360</v>
      </c>
      <c r="H361" s="13">
        <v>0.33</v>
      </c>
      <c r="I361" s="13">
        <v>0.33</v>
      </c>
    </row>
    <row r="362" spans="1:9" ht="15.75" x14ac:dyDescent="0.3">
      <c r="A362" s="22">
        <v>361</v>
      </c>
      <c r="B362" s="6" t="s">
        <v>1474</v>
      </c>
      <c r="C362" s="6" t="s">
        <v>1475</v>
      </c>
      <c r="D362" s="6" t="s">
        <v>76</v>
      </c>
      <c r="E362" s="6">
        <v>1742015317</v>
      </c>
      <c r="F362" s="7"/>
      <c r="G362" s="8">
        <v>130302051361</v>
      </c>
      <c r="H362" s="13">
        <v>1.5</v>
      </c>
      <c r="I362" s="14">
        <v>1.5</v>
      </c>
    </row>
    <row r="363" spans="1:9" ht="15.75" x14ac:dyDescent="0.3">
      <c r="A363" s="22">
        <v>362</v>
      </c>
      <c r="B363" s="6" t="s">
        <v>1476</v>
      </c>
      <c r="C363" s="6" t="s">
        <v>1477</v>
      </c>
      <c r="D363" s="6" t="s">
        <v>76</v>
      </c>
      <c r="E363" s="6">
        <v>1703513222</v>
      </c>
      <c r="F363" s="7">
        <v>8119427766781</v>
      </c>
      <c r="G363" s="8">
        <v>130302051362</v>
      </c>
      <c r="H363" s="13">
        <v>0.33</v>
      </c>
      <c r="I363" s="14">
        <v>0.3</v>
      </c>
    </row>
    <row r="364" spans="1:9" ht="15.75" x14ac:dyDescent="0.3">
      <c r="A364" s="22">
        <v>363</v>
      </c>
      <c r="B364" s="6" t="s">
        <v>1478</v>
      </c>
      <c r="C364" s="6" t="s">
        <v>1479</v>
      </c>
      <c r="D364" s="6" t="s">
        <v>76</v>
      </c>
      <c r="E364" s="6">
        <v>1760135934</v>
      </c>
      <c r="F364" s="7">
        <v>8119427769556</v>
      </c>
      <c r="G364" s="8">
        <v>130302051362</v>
      </c>
      <c r="H364" s="13">
        <v>10</v>
      </c>
      <c r="I364" s="14">
        <v>0.2</v>
      </c>
    </row>
    <row r="365" spans="1:9" ht="15.75" x14ac:dyDescent="0.3">
      <c r="A365" s="22">
        <v>364</v>
      </c>
      <c r="B365" s="6" t="s">
        <v>1481</v>
      </c>
      <c r="C365" s="6" t="s">
        <v>1480</v>
      </c>
      <c r="D365" s="6" t="s">
        <v>76</v>
      </c>
      <c r="E365" s="6">
        <v>1788295997</v>
      </c>
      <c r="F365" s="7">
        <v>7015638611517</v>
      </c>
      <c r="G365" s="8">
        <v>130302051363</v>
      </c>
      <c r="H365" s="13">
        <v>0.5</v>
      </c>
      <c r="I365" s="14">
        <v>0</v>
      </c>
    </row>
    <row r="366" spans="1:9" ht="15.75" x14ac:dyDescent="0.3">
      <c r="A366" s="22">
        <v>365</v>
      </c>
      <c r="B366" s="6" t="s">
        <v>1482</v>
      </c>
      <c r="C366" s="6" t="s">
        <v>1483</v>
      </c>
      <c r="D366" s="6" t="s">
        <v>76</v>
      </c>
      <c r="E366" s="6"/>
      <c r="F366" s="7">
        <v>8119427000014</v>
      </c>
      <c r="G366" s="8">
        <v>130302051364</v>
      </c>
      <c r="H366" s="13">
        <v>8</v>
      </c>
      <c r="I366" s="14">
        <v>0.01</v>
      </c>
    </row>
    <row r="367" spans="1:9" ht="15.75" x14ac:dyDescent="0.3">
      <c r="A367" s="22">
        <v>366</v>
      </c>
      <c r="B367" s="6" t="s">
        <v>1484</v>
      </c>
      <c r="C367" s="6" t="s">
        <v>1485</v>
      </c>
      <c r="D367" s="6" t="s">
        <v>76</v>
      </c>
      <c r="E367" s="6">
        <v>1833002663</v>
      </c>
      <c r="F367" s="7">
        <v>8119427769543</v>
      </c>
      <c r="G367" s="8">
        <v>130302051365</v>
      </c>
      <c r="H367" s="13">
        <v>3</v>
      </c>
      <c r="I367" s="14">
        <v>0.01</v>
      </c>
    </row>
    <row r="368" spans="1:9" ht="15.75" x14ac:dyDescent="0.3">
      <c r="A368" s="22">
        <v>367</v>
      </c>
      <c r="B368" s="6" t="s">
        <v>1486</v>
      </c>
      <c r="C368" s="6" t="s">
        <v>1487</v>
      </c>
      <c r="D368" s="6" t="s">
        <v>76</v>
      </c>
      <c r="E368" s="6">
        <v>1747933827</v>
      </c>
      <c r="F368" s="7"/>
      <c r="G368" s="8">
        <v>130302051366</v>
      </c>
      <c r="H368" s="13">
        <v>0.4</v>
      </c>
      <c r="I368" s="14">
        <v>0</v>
      </c>
    </row>
    <row r="369" spans="1:9" ht="15.75" x14ac:dyDescent="0.3">
      <c r="A369" s="22">
        <v>368</v>
      </c>
      <c r="B369" s="6" t="s">
        <v>1488</v>
      </c>
      <c r="C369" s="6" t="s">
        <v>1489</v>
      </c>
      <c r="D369" s="6" t="s">
        <v>76</v>
      </c>
      <c r="E369" s="6">
        <v>1723777551</v>
      </c>
      <c r="F369" s="7">
        <v>8119427769544</v>
      </c>
      <c r="G369" s="8">
        <v>130302051231</v>
      </c>
      <c r="H369" s="13">
        <v>7</v>
      </c>
      <c r="I369" s="14">
        <v>0</v>
      </c>
    </row>
    <row r="370" spans="1:9" ht="15.75" x14ac:dyDescent="0.3">
      <c r="A370" s="22">
        <v>369</v>
      </c>
      <c r="B370" s="6" t="s">
        <v>1490</v>
      </c>
      <c r="C370" s="6" t="s">
        <v>1491</v>
      </c>
      <c r="D370" s="6" t="s">
        <v>76</v>
      </c>
      <c r="E370" s="6">
        <v>1747783504</v>
      </c>
      <c r="F370" s="7"/>
      <c r="G370" s="8">
        <v>130302051367</v>
      </c>
      <c r="H370" s="13">
        <v>0.33</v>
      </c>
      <c r="I370" s="14">
        <v>0.5</v>
      </c>
    </row>
    <row r="371" spans="1:9" ht="15.75" x14ac:dyDescent="0.3">
      <c r="A371" s="22">
        <v>370</v>
      </c>
      <c r="B371" s="6" t="s">
        <v>1492</v>
      </c>
      <c r="C371" s="6" t="s">
        <v>1493</v>
      </c>
      <c r="D371" s="6" t="s">
        <v>76</v>
      </c>
      <c r="E371" s="6"/>
      <c r="F371" s="7">
        <v>8119427000002</v>
      </c>
      <c r="G371" s="8">
        <v>130302051368</v>
      </c>
      <c r="H371" s="13">
        <v>0.66</v>
      </c>
      <c r="I371" s="14">
        <v>0.5</v>
      </c>
    </row>
    <row r="372" spans="1:9" ht="15.75" x14ac:dyDescent="0.3">
      <c r="A372" s="22">
        <v>371</v>
      </c>
      <c r="B372" s="6" t="s">
        <v>1494</v>
      </c>
      <c r="C372" s="6" t="s">
        <v>1495</v>
      </c>
      <c r="D372" s="6" t="s">
        <v>76</v>
      </c>
      <c r="E372" s="6">
        <v>1797859265</v>
      </c>
      <c r="F372" s="7">
        <v>7015676639338</v>
      </c>
      <c r="G372" s="8">
        <v>130302051369</v>
      </c>
      <c r="H372" s="13">
        <v>0.33</v>
      </c>
      <c r="I372" s="14">
        <v>1.5</v>
      </c>
    </row>
    <row r="373" spans="1:9" ht="15.75" x14ac:dyDescent="0.3">
      <c r="A373" s="22">
        <v>372</v>
      </c>
      <c r="B373" s="6" t="s">
        <v>1458</v>
      </c>
      <c r="C373" s="6" t="s">
        <v>1496</v>
      </c>
      <c r="D373" s="6" t="s">
        <v>76</v>
      </c>
      <c r="E373" s="6"/>
      <c r="F373" s="7">
        <v>7015638610713</v>
      </c>
      <c r="G373" s="8">
        <v>130302051370</v>
      </c>
      <c r="H373" s="13">
        <v>0.33</v>
      </c>
      <c r="I373" s="14">
        <v>0</v>
      </c>
    </row>
    <row r="374" spans="1:9" ht="15.75" x14ac:dyDescent="0.3">
      <c r="A374" s="22">
        <v>373</v>
      </c>
      <c r="B374" s="6" t="s">
        <v>1497</v>
      </c>
      <c r="C374" s="6" t="s">
        <v>1498</v>
      </c>
      <c r="D374" s="6" t="s">
        <v>76</v>
      </c>
      <c r="E374" s="6">
        <v>1791421492</v>
      </c>
      <c r="F374" s="7">
        <v>8119427759128</v>
      </c>
      <c r="G374" s="8">
        <v>130302051371</v>
      </c>
      <c r="H374" s="13">
        <v>0.25</v>
      </c>
      <c r="I374" s="14">
        <v>0.2</v>
      </c>
    </row>
    <row r="375" spans="1:9" ht="15.75" x14ac:dyDescent="0.3">
      <c r="A375" s="22">
        <v>374</v>
      </c>
      <c r="B375" s="6" t="s">
        <v>1499</v>
      </c>
      <c r="C375" s="6" t="s">
        <v>1500</v>
      </c>
      <c r="D375" s="6" t="s">
        <v>76</v>
      </c>
      <c r="E375" s="6">
        <v>1799909072</v>
      </c>
      <c r="F375" s="7">
        <v>8119427766791</v>
      </c>
      <c r="G375" s="8">
        <v>130302051372</v>
      </c>
      <c r="H375" s="13">
        <v>1</v>
      </c>
      <c r="I375" s="14">
        <v>0.2</v>
      </c>
    </row>
    <row r="376" spans="1:9" ht="15.75" x14ac:dyDescent="0.3">
      <c r="A376" s="22">
        <v>375</v>
      </c>
      <c r="B376" s="6"/>
      <c r="C376" s="6"/>
      <c r="D376" s="6"/>
      <c r="E376" s="6"/>
      <c r="F376" s="7"/>
      <c r="G376" s="8"/>
      <c r="H376" s="13">
        <v>0.3</v>
      </c>
      <c r="I376" s="14">
        <v>0.3</v>
      </c>
    </row>
    <row r="377" spans="1:9" ht="15.75" x14ac:dyDescent="0.3">
      <c r="A377" s="22">
        <v>376</v>
      </c>
      <c r="B377" s="6" t="s">
        <v>1501</v>
      </c>
      <c r="C377" s="6" t="s">
        <v>1502</v>
      </c>
      <c r="D377" s="6" t="s">
        <v>76</v>
      </c>
      <c r="E377" s="6"/>
      <c r="F377" s="7">
        <v>8119427766794</v>
      </c>
      <c r="G377" s="8">
        <v>130302051373</v>
      </c>
      <c r="H377" s="13">
        <v>0.3</v>
      </c>
      <c r="I377" s="14">
        <v>0.3</v>
      </c>
    </row>
    <row r="378" spans="1:9" ht="15.75" x14ac:dyDescent="0.3">
      <c r="A378" s="22">
        <v>377</v>
      </c>
      <c r="B378" s="6" t="s">
        <v>1503</v>
      </c>
      <c r="C378" s="6" t="s">
        <v>1504</v>
      </c>
      <c r="D378" s="6" t="s">
        <v>76</v>
      </c>
      <c r="E378" s="6">
        <v>175546537</v>
      </c>
      <c r="F378" s="7">
        <v>8119427769534</v>
      </c>
      <c r="G378" s="8">
        <v>130302051221</v>
      </c>
      <c r="H378" s="13">
        <v>3.33</v>
      </c>
      <c r="I378" s="14">
        <v>0.2</v>
      </c>
    </row>
    <row r="379" spans="1:9" ht="15.75" x14ac:dyDescent="0.3">
      <c r="A379" s="22">
        <v>378</v>
      </c>
      <c r="B379" s="6" t="s">
        <v>1505</v>
      </c>
      <c r="C379" s="6" t="s">
        <v>1506</v>
      </c>
      <c r="D379" s="6" t="s">
        <v>76</v>
      </c>
      <c r="E379" s="6">
        <v>1761577801</v>
      </c>
      <c r="F379" s="7">
        <v>8119427763896</v>
      </c>
      <c r="G379" s="8">
        <v>130302051220</v>
      </c>
      <c r="H379" s="13">
        <v>2.5</v>
      </c>
      <c r="I379" s="14">
        <v>0</v>
      </c>
    </row>
    <row r="380" spans="1:9" ht="15.75" x14ac:dyDescent="0.3">
      <c r="A380" s="22">
        <v>379</v>
      </c>
      <c r="B380" s="6" t="s">
        <v>1507</v>
      </c>
      <c r="C380" s="6" t="s">
        <v>1508</v>
      </c>
      <c r="D380" s="6" t="s">
        <v>76</v>
      </c>
      <c r="E380" s="6">
        <v>1706794396</v>
      </c>
      <c r="F380" s="7">
        <v>8119427766785</v>
      </c>
      <c r="G380" s="8">
        <v>130302051374</v>
      </c>
      <c r="H380" s="13">
        <v>0.33</v>
      </c>
      <c r="I380" s="14">
        <v>0.2</v>
      </c>
    </row>
    <row r="381" spans="1:9" ht="15.75" x14ac:dyDescent="0.3">
      <c r="A381" s="22">
        <v>380</v>
      </c>
      <c r="B381" s="6" t="s">
        <v>1509</v>
      </c>
      <c r="C381" s="6" t="s">
        <v>1510</v>
      </c>
      <c r="D381" s="6" t="s">
        <v>76</v>
      </c>
      <c r="E381" s="6"/>
      <c r="F381" s="7">
        <v>8119427769542</v>
      </c>
      <c r="G381" s="8">
        <v>130302051230</v>
      </c>
      <c r="H381" s="13">
        <v>0.5</v>
      </c>
      <c r="I381" s="14">
        <v>0.2</v>
      </c>
    </row>
    <row r="382" spans="1:9" ht="15.75" x14ac:dyDescent="0.3">
      <c r="A382" s="22">
        <v>381</v>
      </c>
      <c r="B382" s="6" t="s">
        <v>1511</v>
      </c>
      <c r="C382" s="6" t="s">
        <v>1512</v>
      </c>
      <c r="D382" s="6" t="s">
        <v>76</v>
      </c>
      <c r="E382" s="6"/>
      <c r="F382" s="7"/>
      <c r="G382" s="8">
        <v>130302051375</v>
      </c>
      <c r="H382" s="13"/>
      <c r="I382" s="14">
        <v>2.5</v>
      </c>
    </row>
    <row r="383" spans="1:9" ht="15.75" x14ac:dyDescent="0.3">
      <c r="A383" s="22">
        <v>382</v>
      </c>
      <c r="B383" s="6" t="s">
        <v>84</v>
      </c>
      <c r="C383" s="6" t="s">
        <v>57</v>
      </c>
      <c r="D383" s="6" t="s">
        <v>76</v>
      </c>
      <c r="E383" s="6">
        <v>1746234758</v>
      </c>
      <c r="F383" s="7"/>
      <c r="G383" s="8">
        <v>130302051376</v>
      </c>
      <c r="H383" s="13">
        <v>1.5</v>
      </c>
      <c r="I383" s="14">
        <v>1.5</v>
      </c>
    </row>
    <row r="384" spans="1:9" ht="15.75" x14ac:dyDescent="0.3">
      <c r="A384" s="22">
        <v>383</v>
      </c>
      <c r="B384" s="6" t="s">
        <v>1513</v>
      </c>
      <c r="C384" s="6" t="s">
        <v>1514</v>
      </c>
      <c r="D384" s="6" t="s">
        <v>76</v>
      </c>
      <c r="E384" s="6">
        <v>1777113525</v>
      </c>
      <c r="F384" s="7">
        <v>7015676291958</v>
      </c>
      <c r="G384" s="8">
        <v>130302051377</v>
      </c>
      <c r="H384" s="13">
        <v>0.27</v>
      </c>
      <c r="I384" s="14">
        <v>0.4</v>
      </c>
    </row>
    <row r="385" spans="1:9" ht="15.75" x14ac:dyDescent="0.3">
      <c r="A385" s="22">
        <v>384</v>
      </c>
      <c r="B385" s="6" t="s">
        <v>1515</v>
      </c>
      <c r="C385" s="6" t="s">
        <v>1510</v>
      </c>
      <c r="D385" s="6" t="s">
        <v>76</v>
      </c>
      <c r="E385" s="6">
        <v>1732394894</v>
      </c>
      <c r="F385" s="7">
        <v>8119427766797</v>
      </c>
      <c r="G385" s="8">
        <v>130302053092</v>
      </c>
      <c r="H385" s="13">
        <v>0.82</v>
      </c>
      <c r="I385" s="14">
        <v>0.3</v>
      </c>
    </row>
    <row r="386" spans="1:9" ht="15.75" x14ac:dyDescent="0.3">
      <c r="A386" s="22">
        <v>385</v>
      </c>
      <c r="B386" s="6" t="s">
        <v>1516</v>
      </c>
      <c r="C386" s="6" t="s">
        <v>1279</v>
      </c>
      <c r="D386" s="6" t="s">
        <v>76</v>
      </c>
      <c r="E386" s="6">
        <v>1700894684</v>
      </c>
      <c r="F386" s="7">
        <v>8119427769547</v>
      </c>
      <c r="G386" s="8">
        <v>130302051378</v>
      </c>
      <c r="H386" s="13">
        <v>2</v>
      </c>
      <c r="I386" s="14">
        <v>0.2</v>
      </c>
    </row>
    <row r="387" spans="1:9" ht="15.75" x14ac:dyDescent="0.3">
      <c r="A387" s="22">
        <v>386</v>
      </c>
      <c r="B387" s="6" t="s">
        <v>103</v>
      </c>
      <c r="C387" s="6" t="s">
        <v>1517</v>
      </c>
      <c r="D387" s="6" t="s">
        <v>76</v>
      </c>
      <c r="E387" s="6">
        <v>1763547634</v>
      </c>
      <c r="F387" s="7">
        <v>7018859064210</v>
      </c>
      <c r="G387" s="8">
        <v>130302051379</v>
      </c>
      <c r="H387" s="13">
        <v>0.66</v>
      </c>
      <c r="I387" s="14">
        <v>0</v>
      </c>
    </row>
    <row r="388" spans="1:9" ht="15.75" x14ac:dyDescent="0.3">
      <c r="A388" s="22">
        <v>387</v>
      </c>
      <c r="B388" s="6" t="s">
        <v>1518</v>
      </c>
      <c r="C388" s="6" t="s">
        <v>1519</v>
      </c>
      <c r="D388" s="6" t="s">
        <v>76</v>
      </c>
      <c r="E388" s="6">
        <v>1767429122</v>
      </c>
      <c r="F388" s="7">
        <v>7013773547525</v>
      </c>
      <c r="G388" s="8">
        <v>130302051380</v>
      </c>
      <c r="H388" s="13">
        <v>5</v>
      </c>
      <c r="I388" s="13">
        <v>0.5</v>
      </c>
    </row>
    <row r="389" spans="1:9" ht="15.75" x14ac:dyDescent="0.3">
      <c r="A389" s="22">
        <v>388</v>
      </c>
      <c r="B389" s="6" t="s">
        <v>1520</v>
      </c>
      <c r="C389" s="6" t="s">
        <v>555</v>
      </c>
      <c r="D389" s="6" t="s">
        <v>76</v>
      </c>
      <c r="E389" s="6">
        <v>1767198441</v>
      </c>
      <c r="F389" s="7"/>
      <c r="G389" s="8">
        <v>130302051381</v>
      </c>
      <c r="H389" s="13"/>
      <c r="I389" s="13"/>
    </row>
    <row r="390" spans="1:9" ht="15.75" x14ac:dyDescent="0.3">
      <c r="A390" s="22">
        <v>389</v>
      </c>
      <c r="B390" s="6" t="s">
        <v>555</v>
      </c>
      <c r="C390" s="6" t="s">
        <v>1521</v>
      </c>
      <c r="D390" s="6" t="s">
        <v>76</v>
      </c>
      <c r="E390" s="6">
        <v>1767285403</v>
      </c>
      <c r="F390" s="7">
        <v>701567629236</v>
      </c>
      <c r="G390" s="8">
        <v>130302051382</v>
      </c>
      <c r="H390" s="13">
        <v>0.33</v>
      </c>
      <c r="I390" s="13">
        <v>0.33</v>
      </c>
    </row>
    <row r="391" spans="1:9" ht="15.75" x14ac:dyDescent="0.3">
      <c r="A391" s="22">
        <v>390</v>
      </c>
      <c r="B391" s="6" t="s">
        <v>1522</v>
      </c>
      <c r="C391" s="6" t="s">
        <v>1523</v>
      </c>
      <c r="D391" s="6" t="s">
        <v>76</v>
      </c>
      <c r="E391" s="6"/>
      <c r="F391" s="7"/>
      <c r="G391" s="8">
        <v>130302051383</v>
      </c>
      <c r="H391" s="13">
        <v>3.33</v>
      </c>
      <c r="I391" s="13">
        <v>3.33</v>
      </c>
    </row>
    <row r="392" spans="1:9" ht="15.75" x14ac:dyDescent="0.3">
      <c r="A392" s="22">
        <v>391</v>
      </c>
      <c r="B392" s="6" t="s">
        <v>555</v>
      </c>
      <c r="C392" s="6" t="s">
        <v>1524</v>
      </c>
      <c r="D392" s="6" t="s">
        <v>76</v>
      </c>
      <c r="E392" s="6">
        <v>1727670738</v>
      </c>
      <c r="F392" s="7">
        <v>7018859054801</v>
      </c>
      <c r="G392" s="8">
        <v>130302051384</v>
      </c>
      <c r="H392" s="13">
        <v>1.5</v>
      </c>
      <c r="I392" s="13">
        <v>1.5</v>
      </c>
    </row>
    <row r="393" spans="1:9" ht="15.75" x14ac:dyDescent="0.3">
      <c r="A393" s="22">
        <v>392</v>
      </c>
      <c r="B393" s="6" t="s">
        <v>1525</v>
      </c>
      <c r="C393" s="6" t="s">
        <v>1526</v>
      </c>
      <c r="D393" s="6" t="s">
        <v>76</v>
      </c>
      <c r="E393" s="6">
        <v>1727049634</v>
      </c>
      <c r="F393" s="7">
        <v>8119427090028</v>
      </c>
      <c r="G393" s="8">
        <v>130302051385</v>
      </c>
      <c r="H393" s="13">
        <v>0.33</v>
      </c>
      <c r="I393" s="13">
        <v>0.33</v>
      </c>
    </row>
    <row r="394" spans="1:9" ht="15.75" x14ac:dyDescent="0.3">
      <c r="A394" s="22">
        <v>393</v>
      </c>
      <c r="B394" s="6" t="s">
        <v>1527</v>
      </c>
      <c r="C394" s="6" t="s">
        <v>1528</v>
      </c>
      <c r="D394" s="6" t="s">
        <v>76</v>
      </c>
      <c r="E394" s="6"/>
      <c r="F394" s="7">
        <v>8119427659131</v>
      </c>
      <c r="G394" s="8">
        <v>130302051386</v>
      </c>
      <c r="H394" s="13">
        <v>10</v>
      </c>
      <c r="I394" s="13">
        <v>10</v>
      </c>
    </row>
    <row r="395" spans="1:9" ht="15.75" x14ac:dyDescent="0.3">
      <c r="A395" s="22">
        <v>394</v>
      </c>
      <c r="B395" s="6" t="s">
        <v>1529</v>
      </c>
      <c r="C395" s="6" t="s">
        <v>1530</v>
      </c>
      <c r="D395" s="6" t="s">
        <v>76</v>
      </c>
      <c r="E395" s="6">
        <v>1766823250</v>
      </c>
      <c r="F395" s="7">
        <v>8119427090055</v>
      </c>
      <c r="G395" s="8">
        <v>130302051387</v>
      </c>
      <c r="H395" s="13">
        <v>0.5</v>
      </c>
      <c r="I395" s="13">
        <v>0.5</v>
      </c>
    </row>
    <row r="396" spans="1:9" ht="15.75" x14ac:dyDescent="0.3">
      <c r="A396" s="22">
        <v>395</v>
      </c>
      <c r="B396" s="6" t="s">
        <v>1531</v>
      </c>
      <c r="C396" s="6" t="s">
        <v>1532</v>
      </c>
      <c r="D396" s="6" t="s">
        <v>76</v>
      </c>
      <c r="E396" s="6">
        <v>1763708127</v>
      </c>
      <c r="F396" s="7">
        <v>8129415809609</v>
      </c>
      <c r="G396" s="8">
        <v>130302051388</v>
      </c>
      <c r="H396" s="13">
        <v>8</v>
      </c>
      <c r="I396" s="13">
        <v>8</v>
      </c>
    </row>
    <row r="397" spans="1:9" ht="15.75" x14ac:dyDescent="0.3">
      <c r="A397" s="22">
        <v>396</v>
      </c>
      <c r="B397" s="6" t="s">
        <v>1533</v>
      </c>
      <c r="C397" s="6" t="s">
        <v>1534</v>
      </c>
      <c r="D397" s="6" t="s">
        <v>76</v>
      </c>
      <c r="E397" s="6">
        <v>1759728619</v>
      </c>
      <c r="F397" s="7">
        <v>8129415809575</v>
      </c>
      <c r="G397" s="8">
        <v>130302051389</v>
      </c>
      <c r="H397" s="13">
        <v>3</v>
      </c>
      <c r="I397" s="13">
        <v>3</v>
      </c>
    </row>
    <row r="398" spans="1:9" ht="15.75" x14ac:dyDescent="0.3">
      <c r="A398" s="22">
        <v>397</v>
      </c>
      <c r="B398" s="6" t="s">
        <v>902</v>
      </c>
      <c r="C398" s="6" t="s">
        <v>1535</v>
      </c>
      <c r="D398" s="6" t="s">
        <v>76</v>
      </c>
      <c r="E398" s="6"/>
      <c r="F398" s="7">
        <v>8129415809670</v>
      </c>
      <c r="G398" s="8">
        <v>130302051390</v>
      </c>
      <c r="H398" s="13">
        <v>0.4</v>
      </c>
      <c r="I398" s="13">
        <v>0.4</v>
      </c>
    </row>
    <row r="399" spans="1:9" ht="15.75" x14ac:dyDescent="0.3">
      <c r="A399" s="22">
        <v>398</v>
      </c>
      <c r="B399" s="6" t="s">
        <v>1536</v>
      </c>
      <c r="C399" s="6" t="s">
        <v>1537</v>
      </c>
      <c r="D399" s="6" t="s">
        <v>76</v>
      </c>
      <c r="E399" s="6">
        <v>1770119117</v>
      </c>
      <c r="F399" s="7">
        <v>8119427767673</v>
      </c>
      <c r="G399" s="8">
        <v>130302051391</v>
      </c>
      <c r="H399" s="13">
        <v>7</v>
      </c>
      <c r="I399" s="13">
        <v>7</v>
      </c>
    </row>
    <row r="400" spans="1:9" ht="15.75" x14ac:dyDescent="0.3">
      <c r="A400" s="22">
        <v>399</v>
      </c>
      <c r="B400" s="6" t="s">
        <v>1537</v>
      </c>
      <c r="C400" s="6" t="s">
        <v>2</v>
      </c>
      <c r="D400" s="6" t="s">
        <v>76</v>
      </c>
      <c r="E400" s="6">
        <v>1749462381</v>
      </c>
      <c r="F400" s="7">
        <v>7015676000373</v>
      </c>
      <c r="G400" s="8">
        <v>130302051392</v>
      </c>
      <c r="H400" s="13">
        <v>0.33</v>
      </c>
      <c r="I400" s="13">
        <v>0.33</v>
      </c>
    </row>
    <row r="401" spans="1:9" ht="15.75" x14ac:dyDescent="0.3">
      <c r="A401" s="22">
        <v>400</v>
      </c>
      <c r="B401" s="6" t="s">
        <v>1538</v>
      </c>
      <c r="C401" s="6" t="s">
        <v>805</v>
      </c>
      <c r="D401" s="6" t="s">
        <v>76</v>
      </c>
      <c r="E401" s="6">
        <v>1781341428</v>
      </c>
      <c r="F401" s="7">
        <v>7015676619343</v>
      </c>
      <c r="G401" s="8">
        <v>130302051393</v>
      </c>
      <c r="H401" s="13">
        <v>0.66</v>
      </c>
      <c r="I401" s="13">
        <v>0.66</v>
      </c>
    </row>
    <row r="402" spans="1:9" ht="15.75" x14ac:dyDescent="0.3">
      <c r="A402" s="22">
        <v>401</v>
      </c>
      <c r="B402" s="6" t="s">
        <v>1539</v>
      </c>
      <c r="C402" s="6" t="s">
        <v>77</v>
      </c>
      <c r="D402" s="6" t="s">
        <v>76</v>
      </c>
      <c r="E402" s="6">
        <v>1766964778</v>
      </c>
      <c r="F402" s="7">
        <v>71676000070</v>
      </c>
      <c r="G402" s="8">
        <v>130302051394</v>
      </c>
      <c r="H402" s="13">
        <v>0.33</v>
      </c>
      <c r="I402" s="13">
        <v>0.33</v>
      </c>
    </row>
    <row r="403" spans="1:9" ht="15.75" x14ac:dyDescent="0.3">
      <c r="A403" s="22">
        <v>402</v>
      </c>
      <c r="B403" s="6" t="s">
        <v>1540</v>
      </c>
      <c r="C403" s="6" t="s">
        <v>1541</v>
      </c>
      <c r="D403" s="6" t="s">
        <v>76</v>
      </c>
      <c r="E403" s="6">
        <v>1727227632</v>
      </c>
      <c r="F403" s="7">
        <v>8119427767720</v>
      </c>
      <c r="G403" s="8">
        <v>130302051395</v>
      </c>
      <c r="H403" s="13">
        <v>0.33</v>
      </c>
      <c r="I403" s="13">
        <v>0.33</v>
      </c>
    </row>
    <row r="404" spans="1:9" ht="15.75" x14ac:dyDescent="0.3">
      <c r="A404" s="22">
        <v>403</v>
      </c>
      <c r="B404" s="6" t="s">
        <v>4</v>
      </c>
      <c r="C404" s="6" t="s">
        <v>1542</v>
      </c>
      <c r="D404" s="6" t="s">
        <v>76</v>
      </c>
      <c r="E404" s="6">
        <v>1741148761</v>
      </c>
      <c r="F404" s="7">
        <v>8119427667767</v>
      </c>
      <c r="G404" s="8">
        <v>130302051396</v>
      </c>
      <c r="H404" s="13"/>
      <c r="I404" s="13"/>
    </row>
    <row r="405" spans="1:9" ht="15.75" x14ac:dyDescent="0.3">
      <c r="A405" s="22">
        <v>404</v>
      </c>
      <c r="B405" s="6" t="s">
        <v>1543</v>
      </c>
      <c r="C405" s="6" t="s">
        <v>1521</v>
      </c>
      <c r="D405" s="6" t="s">
        <v>76</v>
      </c>
      <c r="E405" s="6">
        <v>1761149632</v>
      </c>
      <c r="F405" s="7"/>
      <c r="G405" s="8">
        <v>130302051397</v>
      </c>
      <c r="H405" s="13">
        <v>0.33</v>
      </c>
      <c r="I405" s="13">
        <v>0.33</v>
      </c>
    </row>
    <row r="406" spans="1:9" ht="15.75" x14ac:dyDescent="0.3">
      <c r="A406" s="22">
        <v>405</v>
      </c>
      <c r="B406" s="6" t="s">
        <v>1544</v>
      </c>
      <c r="C406" s="6" t="s">
        <v>1545</v>
      </c>
      <c r="D406" s="6" t="s">
        <v>76</v>
      </c>
      <c r="E406" s="6">
        <v>1753471343</v>
      </c>
      <c r="F406" s="7">
        <v>8119427669548</v>
      </c>
      <c r="G406" s="8">
        <v>130302051398</v>
      </c>
      <c r="H406" s="13">
        <v>3.33</v>
      </c>
      <c r="I406" s="13">
        <v>3.33</v>
      </c>
    </row>
    <row r="407" spans="1:9" ht="15.75" x14ac:dyDescent="0.3">
      <c r="A407" s="22">
        <v>406</v>
      </c>
      <c r="B407" s="6" t="s">
        <v>913</v>
      </c>
      <c r="C407" s="6" t="s">
        <v>670</v>
      </c>
      <c r="D407" s="6" t="s">
        <v>76</v>
      </c>
      <c r="E407" s="6">
        <v>1776953543</v>
      </c>
      <c r="F407" s="7">
        <v>8119427769541</v>
      </c>
      <c r="G407" s="8">
        <v>130302051399</v>
      </c>
      <c r="H407" s="13">
        <v>1.5</v>
      </c>
      <c r="I407" s="13">
        <v>1.5</v>
      </c>
    </row>
    <row r="408" spans="1:9" ht="15.75" x14ac:dyDescent="0.3">
      <c r="A408" s="22">
        <v>407</v>
      </c>
      <c r="B408" s="6" t="s">
        <v>1546</v>
      </c>
      <c r="C408" s="6" t="s">
        <v>1547</v>
      </c>
      <c r="D408" s="6" t="s">
        <v>76</v>
      </c>
      <c r="E408" s="6">
        <v>1775031205</v>
      </c>
      <c r="F408" s="7">
        <v>8119427760571</v>
      </c>
      <c r="G408" s="8">
        <v>130302051400</v>
      </c>
      <c r="H408" s="13">
        <v>0.33</v>
      </c>
      <c r="I408" s="13">
        <v>0.33</v>
      </c>
    </row>
    <row r="409" spans="1:9" ht="15.75" x14ac:dyDescent="0.3">
      <c r="A409" s="22">
        <v>408</v>
      </c>
      <c r="B409" s="6" t="s">
        <v>1548</v>
      </c>
      <c r="C409" s="6" t="s">
        <v>1549</v>
      </c>
      <c r="D409" s="6" t="s">
        <v>76</v>
      </c>
      <c r="E409" s="6">
        <v>1746029543</v>
      </c>
      <c r="F409" s="7">
        <v>8119427766826</v>
      </c>
      <c r="G409" s="8">
        <v>130302051401</v>
      </c>
      <c r="H409" s="13">
        <v>10</v>
      </c>
      <c r="I409" s="13">
        <v>10</v>
      </c>
    </row>
    <row r="410" spans="1:9" ht="15.75" x14ac:dyDescent="0.3">
      <c r="A410" s="22">
        <v>409</v>
      </c>
      <c r="B410" s="6" t="s">
        <v>555</v>
      </c>
      <c r="C410" s="6" t="s">
        <v>1550</v>
      </c>
      <c r="D410" s="6" t="s">
        <v>76</v>
      </c>
      <c r="E410" s="6">
        <v>1789117416</v>
      </c>
      <c r="F410" s="7">
        <v>8119427759123</v>
      </c>
      <c r="G410" s="8">
        <v>130302051402</v>
      </c>
      <c r="H410" s="13">
        <v>0.5</v>
      </c>
      <c r="I410" s="13">
        <v>0.5</v>
      </c>
    </row>
    <row r="411" spans="1:9" ht="15.75" x14ac:dyDescent="0.3">
      <c r="A411" s="22">
        <v>410</v>
      </c>
      <c r="B411" s="6" t="s">
        <v>1551</v>
      </c>
      <c r="C411" s="6" t="s">
        <v>1552</v>
      </c>
      <c r="D411" s="6" t="s">
        <v>76</v>
      </c>
      <c r="E411" s="6">
        <v>1764767356</v>
      </c>
      <c r="F411" s="7">
        <v>8119427766816</v>
      </c>
      <c r="G411" s="8">
        <v>130302051403</v>
      </c>
      <c r="H411" s="13">
        <v>8</v>
      </c>
      <c r="I411" s="13">
        <v>8</v>
      </c>
    </row>
    <row r="412" spans="1:9" ht="15.75" x14ac:dyDescent="0.3">
      <c r="A412" s="22">
        <v>411</v>
      </c>
      <c r="B412" s="6" t="s">
        <v>1553</v>
      </c>
      <c r="C412" s="6" t="s">
        <v>1554</v>
      </c>
      <c r="D412" s="6" t="s">
        <v>76</v>
      </c>
      <c r="E412" s="6"/>
      <c r="F412" s="7"/>
      <c r="G412" s="8">
        <v>130302051404</v>
      </c>
      <c r="H412" s="13">
        <v>3</v>
      </c>
      <c r="I412" s="13">
        <v>3</v>
      </c>
    </row>
    <row r="413" spans="1:9" ht="15.75" x14ac:dyDescent="0.3">
      <c r="A413" s="22">
        <v>412</v>
      </c>
      <c r="B413" s="6" t="s">
        <v>1555</v>
      </c>
      <c r="C413" s="6" t="s">
        <v>1556</v>
      </c>
      <c r="D413" s="6" t="s">
        <v>76</v>
      </c>
      <c r="E413" s="6">
        <v>1777252056</v>
      </c>
      <c r="F413" s="7">
        <v>8119427766819</v>
      </c>
      <c r="G413" s="8">
        <v>130302051222</v>
      </c>
      <c r="H413" s="13">
        <v>0.4</v>
      </c>
      <c r="I413" s="13">
        <v>0.4</v>
      </c>
    </row>
    <row r="414" spans="1:9" ht="15.75" x14ac:dyDescent="0.3">
      <c r="A414" s="22">
        <v>413</v>
      </c>
      <c r="B414" s="6" t="s">
        <v>1557</v>
      </c>
      <c r="C414" s="6" t="s">
        <v>1558</v>
      </c>
      <c r="D414" s="6" t="s">
        <v>76</v>
      </c>
      <c r="E414" s="6">
        <v>1796083175</v>
      </c>
      <c r="F414" s="7">
        <v>7015676619163</v>
      </c>
      <c r="G414" s="8">
        <v>130302051405</v>
      </c>
      <c r="H414" s="13">
        <v>7</v>
      </c>
      <c r="I414" s="13">
        <v>7</v>
      </c>
    </row>
    <row r="415" spans="1:9" ht="15.75" x14ac:dyDescent="0.3">
      <c r="A415" s="22">
        <v>414</v>
      </c>
      <c r="B415" s="6" t="s">
        <v>1559</v>
      </c>
      <c r="C415" s="6" t="s">
        <v>1560</v>
      </c>
      <c r="D415" s="6" t="s">
        <v>76</v>
      </c>
      <c r="E415" s="6">
        <v>1710799678</v>
      </c>
      <c r="F415" s="7">
        <v>8119427766820</v>
      </c>
      <c r="G415" s="8">
        <v>130302051406</v>
      </c>
      <c r="H415" s="13">
        <v>0.33</v>
      </c>
      <c r="I415" s="13">
        <v>0.33</v>
      </c>
    </row>
    <row r="416" spans="1:9" ht="15.75" x14ac:dyDescent="0.3">
      <c r="A416" s="22">
        <v>415</v>
      </c>
      <c r="B416" s="6" t="s">
        <v>1387</v>
      </c>
      <c r="C416" s="6" t="s">
        <v>1561</v>
      </c>
      <c r="D416" s="6" t="s">
        <v>76</v>
      </c>
      <c r="E416" s="6">
        <v>1774786718</v>
      </c>
      <c r="F416" s="7">
        <v>8119427766823</v>
      </c>
      <c r="G416" s="8">
        <v>130302051407</v>
      </c>
      <c r="H416" s="13">
        <v>0.66</v>
      </c>
      <c r="I416" s="13">
        <v>0.66</v>
      </c>
    </row>
    <row r="417" spans="1:9" ht="15.75" x14ac:dyDescent="0.3">
      <c r="A417" s="22">
        <v>416</v>
      </c>
      <c r="B417" s="6" t="s">
        <v>31</v>
      </c>
      <c r="C417" s="6" t="s">
        <v>1562</v>
      </c>
      <c r="D417" s="6" t="s">
        <v>76</v>
      </c>
      <c r="E417" s="6">
        <v>1790473911</v>
      </c>
      <c r="F417" s="7">
        <v>8119427766821</v>
      </c>
      <c r="G417" s="8">
        <v>130302050898</v>
      </c>
      <c r="H417" s="13">
        <v>0.33</v>
      </c>
      <c r="I417" s="13">
        <v>0.33</v>
      </c>
    </row>
    <row r="418" spans="1:9" ht="15.75" x14ac:dyDescent="0.3">
      <c r="A418" s="22">
        <v>417</v>
      </c>
      <c r="B418" s="6" t="s">
        <v>1563</v>
      </c>
      <c r="C418" s="6" t="s">
        <v>1564</v>
      </c>
      <c r="D418" s="6" t="s">
        <v>76</v>
      </c>
      <c r="E418" s="6"/>
      <c r="F418" s="7">
        <v>8119427767710</v>
      </c>
      <c r="G418" s="8">
        <v>130302051408</v>
      </c>
      <c r="H418" s="13">
        <v>0.33</v>
      </c>
      <c r="I418" s="13">
        <v>0.33</v>
      </c>
    </row>
    <row r="419" spans="1:9" ht="15.75" x14ac:dyDescent="0.3">
      <c r="A419" s="22">
        <v>418</v>
      </c>
      <c r="B419" s="6"/>
      <c r="C419" s="6"/>
      <c r="D419" s="6"/>
      <c r="E419" s="6"/>
      <c r="F419" s="7"/>
      <c r="G419" s="8"/>
      <c r="H419" s="13">
        <v>0.25</v>
      </c>
      <c r="I419" s="13">
        <v>0.25</v>
      </c>
    </row>
    <row r="420" spans="1:9" ht="15.75" x14ac:dyDescent="0.3">
      <c r="A420" s="22">
        <v>419</v>
      </c>
      <c r="B420" s="6" t="s">
        <v>2123</v>
      </c>
      <c r="C420" s="6" t="s">
        <v>7</v>
      </c>
      <c r="D420" s="6" t="s">
        <v>76</v>
      </c>
      <c r="E420" s="6">
        <v>1743441762</v>
      </c>
      <c r="F420" s="7">
        <v>8119427765864</v>
      </c>
      <c r="G420" s="8">
        <v>130302051409</v>
      </c>
      <c r="H420" s="13">
        <v>1</v>
      </c>
      <c r="I420" s="13">
        <v>1</v>
      </c>
    </row>
    <row r="421" spans="1:9" ht="15.75" x14ac:dyDescent="0.3">
      <c r="A421" s="22">
        <v>420</v>
      </c>
      <c r="B421" s="6" t="s">
        <v>197</v>
      </c>
      <c r="C421" s="6" t="s">
        <v>2124</v>
      </c>
      <c r="D421" s="6" t="s">
        <v>76</v>
      </c>
      <c r="E421" s="6">
        <v>1767248608</v>
      </c>
      <c r="F421" s="7">
        <v>8119427765817</v>
      </c>
      <c r="G421" s="8">
        <v>130302051410</v>
      </c>
      <c r="H421" s="13">
        <v>0.3</v>
      </c>
      <c r="I421" s="13">
        <v>0.3</v>
      </c>
    </row>
    <row r="422" spans="1:9" ht="15.75" x14ac:dyDescent="0.3">
      <c r="A422" s="22">
        <v>421</v>
      </c>
      <c r="B422" s="2" t="s">
        <v>138</v>
      </c>
      <c r="C422" s="2" t="s">
        <v>18</v>
      </c>
      <c r="D422" s="2" t="s">
        <v>139</v>
      </c>
      <c r="E422" s="2" t="str">
        <f>"০১৭১৩-৭৬২১৬০"</f>
        <v>০১৭১৩-৭৬২১৬০</v>
      </c>
      <c r="F422" s="3" t="str">
        <f>"000169"</f>
        <v>000169</v>
      </c>
      <c r="G422" s="4">
        <v>130302050968</v>
      </c>
      <c r="H422" s="13">
        <v>5</v>
      </c>
      <c r="I422" s="13">
        <v>0.5</v>
      </c>
    </row>
    <row r="423" spans="1:9" ht="15.75" x14ac:dyDescent="0.3">
      <c r="A423" s="22">
        <v>422</v>
      </c>
      <c r="B423" s="2" t="s">
        <v>56</v>
      </c>
      <c r="C423" s="2" t="s">
        <v>140</v>
      </c>
      <c r="D423" s="2" t="s">
        <v>139</v>
      </c>
      <c r="E423" s="2" t="str">
        <f>"০১৭১৩-৭৬২১৬০"</f>
        <v>০১৭১৩-৭৬২১৬০</v>
      </c>
      <c r="F423" s="3" t="str">
        <f>"8119427767345"</f>
        <v>8119427767345</v>
      </c>
      <c r="G423" s="4">
        <v>130302050967</v>
      </c>
      <c r="H423" s="13"/>
      <c r="I423" s="13"/>
    </row>
    <row r="424" spans="1:9" ht="15.75" x14ac:dyDescent="0.3">
      <c r="A424" s="22">
        <v>423</v>
      </c>
      <c r="B424" s="2" t="s">
        <v>89</v>
      </c>
      <c r="C424" s="2" t="s">
        <v>22</v>
      </c>
      <c r="D424" s="2" t="s">
        <v>139</v>
      </c>
      <c r="E424" s="2" t="str">
        <f>"০১৭৪৯-০২৬৫৪৮"</f>
        <v>০১৭৪৯-০২৬৫৪৮</v>
      </c>
      <c r="F424" s="3" t="str">
        <f>"8119427760566"</f>
        <v>8119427760566</v>
      </c>
      <c r="G424" s="4">
        <v>130302050966</v>
      </c>
      <c r="H424" s="13">
        <v>0.33</v>
      </c>
      <c r="I424" s="13">
        <v>0.33</v>
      </c>
    </row>
    <row r="425" spans="1:9" ht="15.75" x14ac:dyDescent="0.3">
      <c r="A425" s="22">
        <v>424</v>
      </c>
      <c r="B425" s="2" t="s">
        <v>141</v>
      </c>
      <c r="C425" s="2"/>
      <c r="D425" s="2" t="s">
        <v>139</v>
      </c>
      <c r="E425" s="2" t="str">
        <f>"০১৭১৮-৬৪৯৭১৫"</f>
        <v>০১৭১৮-৬৪৯৭১৫</v>
      </c>
      <c r="F425" s="3" t="str">
        <f>"8119427767"</f>
        <v>8119427767</v>
      </c>
      <c r="G425" s="4">
        <v>130302050965</v>
      </c>
      <c r="H425" s="13">
        <v>3.33</v>
      </c>
      <c r="I425" s="13">
        <v>3.33</v>
      </c>
    </row>
    <row r="426" spans="1:9" ht="15.75" x14ac:dyDescent="0.3">
      <c r="A426" s="22">
        <v>425</v>
      </c>
      <c r="B426" s="2" t="s">
        <v>142</v>
      </c>
      <c r="C426" s="2"/>
      <c r="D426" s="2" t="s">
        <v>139</v>
      </c>
      <c r="E426" s="2" t="str">
        <f>"০১৭১৮-৪০১০৪৭"</f>
        <v>০১৭১৮-৪০১০৪৭</v>
      </c>
      <c r="F426" s="3" t="str">
        <f>"8119427767"</f>
        <v>8119427767</v>
      </c>
      <c r="G426" s="4">
        <v>130302050964</v>
      </c>
      <c r="H426" s="13">
        <v>1.5</v>
      </c>
      <c r="I426" s="13">
        <v>1.5</v>
      </c>
    </row>
    <row r="427" spans="1:9" ht="15.75" x14ac:dyDescent="0.3">
      <c r="A427" s="22">
        <v>426</v>
      </c>
      <c r="B427" s="2" t="s">
        <v>143</v>
      </c>
      <c r="C427" s="2" t="s">
        <v>140</v>
      </c>
      <c r="D427" s="2" t="s">
        <v>139</v>
      </c>
      <c r="E427" s="2" t="str">
        <f>"০১৭১৩-৭৬২১৬০"</f>
        <v>০১৭১৩-৭৬২১৬০</v>
      </c>
      <c r="F427" s="3" t="str">
        <f>"8119427767344"</f>
        <v>8119427767344</v>
      </c>
      <c r="G427" s="4">
        <v>130302050963</v>
      </c>
      <c r="H427" s="13">
        <v>0.33</v>
      </c>
      <c r="I427" s="13">
        <v>0.33</v>
      </c>
    </row>
    <row r="428" spans="1:9" ht="15.75" x14ac:dyDescent="0.3">
      <c r="A428" s="22">
        <v>427</v>
      </c>
      <c r="B428" s="2" t="s">
        <v>144</v>
      </c>
      <c r="C428" s="2" t="s">
        <v>48</v>
      </c>
      <c r="D428" s="2" t="s">
        <v>139</v>
      </c>
      <c r="E428" s="2" t="str">
        <f>"০"</f>
        <v>০</v>
      </c>
      <c r="F428" s="3" t="str">
        <f>"8119427767209"</f>
        <v>8119427767209</v>
      </c>
      <c r="G428" s="4">
        <v>130302050962</v>
      </c>
      <c r="H428" s="13">
        <v>10</v>
      </c>
      <c r="I428" s="13">
        <v>10</v>
      </c>
    </row>
    <row r="429" spans="1:9" ht="15.75" x14ac:dyDescent="0.3">
      <c r="A429" s="22">
        <v>428</v>
      </c>
      <c r="B429" s="2" t="s">
        <v>145</v>
      </c>
      <c r="C429" s="2" t="s">
        <v>146</v>
      </c>
      <c r="D429" s="2" t="s">
        <v>139</v>
      </c>
      <c r="E429" s="2" t="str">
        <f>"০"</f>
        <v>০</v>
      </c>
      <c r="F429" s="3" t="str">
        <f>"8119427767285"</f>
        <v>8119427767285</v>
      </c>
      <c r="G429" s="4">
        <v>130302050961</v>
      </c>
      <c r="H429" s="13">
        <v>0.5</v>
      </c>
      <c r="I429" s="13">
        <v>0.5</v>
      </c>
    </row>
    <row r="430" spans="1:9" ht="15.75" x14ac:dyDescent="0.3">
      <c r="A430" s="22">
        <v>429</v>
      </c>
      <c r="B430" s="2" t="s">
        <v>29</v>
      </c>
      <c r="C430" s="2" t="s">
        <v>140</v>
      </c>
      <c r="D430" s="2" t="s">
        <v>139</v>
      </c>
      <c r="E430" s="2" t="str">
        <f>"০১৭১৩-৭৬২১৬০"</f>
        <v>০১৭১৩-৭৬২১৬০</v>
      </c>
      <c r="F430" s="3" t="str">
        <f>"8119427767348"</f>
        <v>8119427767348</v>
      </c>
      <c r="G430" s="4">
        <v>130302050960</v>
      </c>
      <c r="H430" s="13">
        <v>8</v>
      </c>
      <c r="I430" s="13">
        <v>8</v>
      </c>
    </row>
    <row r="431" spans="1:9" ht="15.75" x14ac:dyDescent="0.3">
      <c r="A431" s="22">
        <v>430</v>
      </c>
      <c r="B431" s="2" t="s">
        <v>147</v>
      </c>
      <c r="C431" s="2" t="s">
        <v>2</v>
      </c>
      <c r="D431" s="2" t="s">
        <v>139</v>
      </c>
      <c r="E431" s="2" t="str">
        <f>"০"</f>
        <v>০</v>
      </c>
      <c r="F431" s="3" t="str">
        <f>"8119427767184"</f>
        <v>8119427767184</v>
      </c>
      <c r="G431" s="4">
        <v>130302050959</v>
      </c>
      <c r="H431" s="13">
        <v>3</v>
      </c>
      <c r="I431" s="13">
        <v>3</v>
      </c>
    </row>
    <row r="432" spans="1:9" ht="15.75" x14ac:dyDescent="0.3">
      <c r="A432" s="22">
        <v>431</v>
      </c>
      <c r="B432" s="2" t="s">
        <v>18</v>
      </c>
      <c r="C432" s="2" t="s">
        <v>140</v>
      </c>
      <c r="D432" s="2" t="s">
        <v>139</v>
      </c>
      <c r="E432" s="2" t="str">
        <f>"০১৭১৩-৭৬২১৬০"</f>
        <v>০১৭১৩-৭৬২১৬০</v>
      </c>
      <c r="F432" s="3" t="str">
        <f>"8119427767347"</f>
        <v>8119427767347</v>
      </c>
      <c r="G432" s="4">
        <v>130302050958</v>
      </c>
      <c r="H432" s="13">
        <v>0.4</v>
      </c>
      <c r="I432" s="13">
        <v>0.4</v>
      </c>
    </row>
    <row r="433" spans="1:9" ht="15.75" x14ac:dyDescent="0.3">
      <c r="A433" s="22">
        <v>432</v>
      </c>
      <c r="B433" s="2" t="s">
        <v>148</v>
      </c>
      <c r="C433" s="2" t="s">
        <v>142</v>
      </c>
      <c r="D433" s="2" t="s">
        <v>139</v>
      </c>
      <c r="E433" s="2" t="str">
        <f>"০১৭৩৪-৬৮১৮৯৫"</f>
        <v>০১৭৩৪-৬৮১৮৯৫</v>
      </c>
      <c r="F433" s="3" t="str">
        <f>"8119427767281"</f>
        <v>8119427767281</v>
      </c>
      <c r="G433" s="4">
        <v>130302050957</v>
      </c>
      <c r="H433" s="13">
        <v>7</v>
      </c>
      <c r="I433" s="13">
        <v>7</v>
      </c>
    </row>
    <row r="434" spans="1:9" ht="15.75" x14ac:dyDescent="0.3">
      <c r="A434" s="22">
        <v>433</v>
      </c>
      <c r="B434" s="2" t="s">
        <v>149</v>
      </c>
      <c r="C434" s="2" t="s">
        <v>142</v>
      </c>
      <c r="D434" s="2" t="s">
        <v>139</v>
      </c>
      <c r="E434" s="2" t="str">
        <f>"০"</f>
        <v>০</v>
      </c>
      <c r="F434" s="3" t="str">
        <f>"8119427767280"</f>
        <v>8119427767280</v>
      </c>
      <c r="G434" s="4">
        <v>130302050956</v>
      </c>
      <c r="H434" s="13">
        <v>0.33</v>
      </c>
      <c r="I434" s="13">
        <v>0.33</v>
      </c>
    </row>
    <row r="435" spans="1:9" ht="15.75" x14ac:dyDescent="0.3">
      <c r="A435" s="22">
        <v>434</v>
      </c>
      <c r="B435" s="2" t="s">
        <v>150</v>
      </c>
      <c r="C435" s="2" t="s">
        <v>146</v>
      </c>
      <c r="D435" s="2" t="s">
        <v>139</v>
      </c>
      <c r="E435" s="2" t="str">
        <f>"০"</f>
        <v>০</v>
      </c>
      <c r="F435" s="3" t="str">
        <f>"8119427767296"</f>
        <v>8119427767296</v>
      </c>
      <c r="G435" s="4">
        <v>130302050955</v>
      </c>
      <c r="H435" s="13">
        <v>0.66</v>
      </c>
      <c r="I435" s="13">
        <v>0.66</v>
      </c>
    </row>
    <row r="436" spans="1:9" ht="15.75" x14ac:dyDescent="0.3">
      <c r="A436" s="22">
        <v>435</v>
      </c>
      <c r="B436" s="2" t="s">
        <v>151</v>
      </c>
      <c r="C436" s="2" t="s">
        <v>2</v>
      </c>
      <c r="D436" s="2" t="s">
        <v>139</v>
      </c>
      <c r="E436" s="2" t="str">
        <f>"০"</f>
        <v>০</v>
      </c>
      <c r="F436" s="3" t="str">
        <f>"19838119427000012"</f>
        <v>19838119427000012</v>
      </c>
      <c r="G436" s="4">
        <v>130302050954</v>
      </c>
      <c r="H436" s="13">
        <v>0.33</v>
      </c>
      <c r="I436" s="13">
        <v>0.33</v>
      </c>
    </row>
    <row r="437" spans="1:9" ht="15.75" x14ac:dyDescent="0.3">
      <c r="A437" s="22">
        <v>436</v>
      </c>
      <c r="B437" s="2" t="s">
        <v>152</v>
      </c>
      <c r="C437" s="2" t="s">
        <v>146</v>
      </c>
      <c r="D437" s="2" t="s">
        <v>139</v>
      </c>
      <c r="E437" s="2" t="str">
        <f>"০"</f>
        <v>০</v>
      </c>
      <c r="F437" s="3" t="str">
        <f>"8119427767270"</f>
        <v>8119427767270</v>
      </c>
      <c r="G437" s="4">
        <v>130302050953</v>
      </c>
      <c r="H437" s="13">
        <v>0.33</v>
      </c>
      <c r="I437" s="13">
        <v>0.33</v>
      </c>
    </row>
    <row r="438" spans="1:9" ht="15.75" x14ac:dyDescent="0.3">
      <c r="A438" s="22">
        <v>437</v>
      </c>
      <c r="B438" s="2" t="s">
        <v>153</v>
      </c>
      <c r="C438" s="2" t="s">
        <v>146</v>
      </c>
      <c r="D438" s="2" t="s">
        <v>139</v>
      </c>
      <c r="E438" s="2" t="str">
        <f>"০১৭৩৭-৬৩৬৮৮৫"</f>
        <v>০১৭৩৭-৬৩৬৮৮৫</v>
      </c>
      <c r="F438" s="3" t="str">
        <f>"8119427767285"</f>
        <v>8119427767285</v>
      </c>
      <c r="G438" s="4">
        <v>130302050952</v>
      </c>
      <c r="H438" s="13">
        <v>0.25</v>
      </c>
      <c r="I438" s="13">
        <v>0.25</v>
      </c>
    </row>
    <row r="439" spans="1:9" ht="15.75" x14ac:dyDescent="0.3">
      <c r="A439" s="22">
        <v>438</v>
      </c>
      <c r="B439" s="2" t="s">
        <v>28</v>
      </c>
      <c r="C439" s="2" t="s">
        <v>154</v>
      </c>
      <c r="D439" s="2" t="s">
        <v>139</v>
      </c>
      <c r="E439" s="2" t="str">
        <f>"০"</f>
        <v>০</v>
      </c>
      <c r="F439" s="3" t="str">
        <f>"8192220171558"</f>
        <v>8192220171558</v>
      </c>
      <c r="G439" s="4">
        <v>130302050951</v>
      </c>
      <c r="H439" s="13">
        <v>1</v>
      </c>
      <c r="I439" s="13">
        <v>1</v>
      </c>
    </row>
    <row r="440" spans="1:9" ht="15.75" x14ac:dyDescent="0.3">
      <c r="A440" s="22">
        <v>439</v>
      </c>
      <c r="B440" s="2" t="s">
        <v>155</v>
      </c>
      <c r="C440" s="2" t="s">
        <v>156</v>
      </c>
      <c r="D440" s="2" t="s">
        <v>139</v>
      </c>
      <c r="E440" s="2" t="str">
        <f>"০"</f>
        <v>০</v>
      </c>
      <c r="F440" s="3" t="str">
        <f>"8119427767403"</f>
        <v>8119427767403</v>
      </c>
      <c r="G440" s="4">
        <v>130302050950</v>
      </c>
      <c r="H440" s="13">
        <v>0.3</v>
      </c>
      <c r="I440" s="13">
        <v>0.3</v>
      </c>
    </row>
    <row r="441" spans="1:9" ht="15.75" x14ac:dyDescent="0.3">
      <c r="A441" s="22">
        <v>440</v>
      </c>
      <c r="B441" s="2" t="s">
        <v>26</v>
      </c>
      <c r="C441" s="2" t="s">
        <v>53</v>
      </c>
      <c r="D441" s="2" t="s">
        <v>139</v>
      </c>
      <c r="E441" s="2" t="str">
        <f>"০"</f>
        <v>০</v>
      </c>
      <c r="F441" s="3" t="str">
        <f>"8119427767291"</f>
        <v>8119427767291</v>
      </c>
      <c r="G441" s="4">
        <v>130302050949</v>
      </c>
      <c r="H441" s="13">
        <v>0.3</v>
      </c>
      <c r="I441" s="13">
        <v>0.3</v>
      </c>
    </row>
    <row r="442" spans="1:9" ht="15.75" x14ac:dyDescent="0.3">
      <c r="A442" s="22">
        <v>441</v>
      </c>
      <c r="B442" s="1" t="s">
        <v>657</v>
      </c>
      <c r="C442" s="1" t="s">
        <v>656</v>
      </c>
      <c r="D442" s="1" t="s">
        <v>525</v>
      </c>
      <c r="E442" s="9">
        <v>1774313981</v>
      </c>
      <c r="F442" s="10">
        <v>8119427767457</v>
      </c>
      <c r="G442" s="10">
        <v>130302050975</v>
      </c>
      <c r="H442" s="13">
        <v>3.33</v>
      </c>
      <c r="I442" s="13">
        <v>3.33</v>
      </c>
    </row>
    <row r="443" spans="1:9" ht="15.75" x14ac:dyDescent="0.3">
      <c r="A443" s="22">
        <v>442</v>
      </c>
      <c r="B443" s="1" t="s">
        <v>655</v>
      </c>
      <c r="C443" s="1" t="s">
        <v>656</v>
      </c>
      <c r="D443" s="1" t="s">
        <v>525</v>
      </c>
      <c r="E443" s="1">
        <v>1792672252</v>
      </c>
      <c r="F443" s="1">
        <v>8119427767354</v>
      </c>
      <c r="G443" s="1">
        <v>130302050976</v>
      </c>
      <c r="H443" s="13">
        <v>2.5</v>
      </c>
      <c r="I443" s="13">
        <v>2.5</v>
      </c>
    </row>
    <row r="444" spans="1:9" ht="15.75" x14ac:dyDescent="0.3">
      <c r="A444" s="22">
        <v>443</v>
      </c>
      <c r="B444" s="1" t="s">
        <v>658</v>
      </c>
      <c r="C444" s="1" t="s">
        <v>656</v>
      </c>
      <c r="D444" s="1" t="s">
        <v>525</v>
      </c>
      <c r="E444" s="1">
        <v>1739545384</v>
      </c>
      <c r="F444" s="1">
        <v>8119427767404</v>
      </c>
      <c r="G444" s="1">
        <v>130302050977</v>
      </c>
      <c r="H444" s="13">
        <v>0.33</v>
      </c>
      <c r="I444" s="13">
        <v>0.33</v>
      </c>
    </row>
    <row r="445" spans="1:9" ht="15.75" x14ac:dyDescent="0.3">
      <c r="A445" s="22">
        <v>444</v>
      </c>
      <c r="B445" s="1" t="s">
        <v>659</v>
      </c>
      <c r="C445" s="1" t="s">
        <v>655</v>
      </c>
      <c r="D445" s="1" t="s">
        <v>525</v>
      </c>
      <c r="E445" s="1">
        <v>1744439831</v>
      </c>
      <c r="F445" s="1">
        <v>8119427767395</v>
      </c>
      <c r="G445" s="1">
        <v>130302050978</v>
      </c>
      <c r="H445" s="13">
        <v>0.5</v>
      </c>
      <c r="I445" s="13">
        <v>0.5</v>
      </c>
    </row>
    <row r="446" spans="1:9" ht="15.75" x14ac:dyDescent="0.3">
      <c r="A446" s="22">
        <v>445</v>
      </c>
      <c r="B446" s="1" t="s">
        <v>660</v>
      </c>
      <c r="C446" s="1" t="s">
        <v>9</v>
      </c>
      <c r="D446" s="1" t="s">
        <v>525</v>
      </c>
      <c r="E446" s="1">
        <v>1745870849</v>
      </c>
      <c r="F446" s="1">
        <v>8119427767372</v>
      </c>
      <c r="G446" s="1">
        <v>130302050979</v>
      </c>
      <c r="H446" s="13"/>
      <c r="I446" s="13"/>
    </row>
    <row r="447" spans="1:9" ht="15.75" x14ac:dyDescent="0.3">
      <c r="A447" s="22">
        <v>446</v>
      </c>
      <c r="B447" s="1" t="s">
        <v>661</v>
      </c>
      <c r="C447" s="1" t="s">
        <v>662</v>
      </c>
      <c r="D447" s="1" t="s">
        <v>525</v>
      </c>
      <c r="E447" s="1">
        <v>1780463106</v>
      </c>
      <c r="F447" s="1">
        <v>8119427767020</v>
      </c>
      <c r="G447" s="1">
        <v>130302050985</v>
      </c>
      <c r="H447" s="13">
        <v>0.33</v>
      </c>
      <c r="I447" s="13">
        <v>0.33</v>
      </c>
    </row>
    <row r="448" spans="1:9" ht="15.75" x14ac:dyDescent="0.3">
      <c r="A448" s="22">
        <v>447</v>
      </c>
      <c r="B448" s="1" t="s">
        <v>663</v>
      </c>
      <c r="C448" s="1" t="s">
        <v>664</v>
      </c>
      <c r="D448" s="1" t="s">
        <v>525</v>
      </c>
      <c r="E448" s="1">
        <v>1780463106</v>
      </c>
      <c r="F448" s="1">
        <v>8119427767362</v>
      </c>
      <c r="G448" s="1">
        <v>130302050986</v>
      </c>
      <c r="H448" s="13">
        <v>0.27</v>
      </c>
      <c r="I448" s="13">
        <v>0.27</v>
      </c>
    </row>
    <row r="449" spans="1:9" ht="15.75" x14ac:dyDescent="0.3">
      <c r="A449" s="22">
        <v>448</v>
      </c>
      <c r="B449" s="1" t="s">
        <v>665</v>
      </c>
      <c r="C449" s="1" t="s">
        <v>664</v>
      </c>
      <c r="D449" s="1" t="s">
        <v>525</v>
      </c>
      <c r="E449" s="1">
        <v>1731075347</v>
      </c>
      <c r="F449" s="1">
        <v>8119427767394</v>
      </c>
      <c r="G449" s="1">
        <v>130302050987</v>
      </c>
      <c r="H449" s="13">
        <v>0.82</v>
      </c>
      <c r="I449" s="13">
        <v>0.82</v>
      </c>
    </row>
    <row r="450" spans="1:9" ht="15.75" x14ac:dyDescent="0.3">
      <c r="A450" s="22">
        <v>449</v>
      </c>
      <c r="B450" s="1" t="s">
        <v>666</v>
      </c>
      <c r="C450" s="1" t="s">
        <v>667</v>
      </c>
      <c r="D450" s="1" t="s">
        <v>525</v>
      </c>
      <c r="E450" s="1">
        <v>1718849982</v>
      </c>
      <c r="F450" s="1">
        <v>8119427767343</v>
      </c>
      <c r="G450" s="1">
        <v>130302050988</v>
      </c>
      <c r="H450" s="13">
        <v>2</v>
      </c>
      <c r="I450" s="13">
        <v>2</v>
      </c>
    </row>
    <row r="451" spans="1:9" ht="15.75" x14ac:dyDescent="0.3">
      <c r="A451" s="22">
        <v>450</v>
      </c>
      <c r="B451" s="1" t="s">
        <v>26</v>
      </c>
      <c r="C451" s="1" t="s">
        <v>667</v>
      </c>
      <c r="D451" s="1" t="s">
        <v>525</v>
      </c>
      <c r="E451" s="1">
        <v>1771665089</v>
      </c>
      <c r="F451" s="1">
        <v>8119427767213</v>
      </c>
      <c r="G451" s="1">
        <v>130302050989</v>
      </c>
      <c r="H451" s="13">
        <v>0.66</v>
      </c>
      <c r="I451" s="13">
        <v>0.66</v>
      </c>
    </row>
    <row r="452" spans="1:9" ht="15.75" x14ac:dyDescent="0.3">
      <c r="A452" s="22">
        <v>451</v>
      </c>
      <c r="B452" s="1" t="s">
        <v>5</v>
      </c>
      <c r="C452" s="1" t="s">
        <v>667</v>
      </c>
      <c r="D452" s="1" t="s">
        <v>525</v>
      </c>
      <c r="E452" s="1">
        <v>1707764105</v>
      </c>
      <c r="F452" s="1"/>
      <c r="G452" s="1">
        <v>130302050990</v>
      </c>
      <c r="H452" s="13">
        <v>0.82</v>
      </c>
      <c r="I452" s="13">
        <v>0.82</v>
      </c>
    </row>
    <row r="453" spans="1:9" ht="15.75" x14ac:dyDescent="0.3">
      <c r="A453" s="22">
        <v>452</v>
      </c>
      <c r="B453" s="1" t="s">
        <v>668</v>
      </c>
      <c r="C453" s="1" t="s">
        <v>669</v>
      </c>
      <c r="D453" s="1" t="s">
        <v>525</v>
      </c>
      <c r="E453" s="1">
        <v>1729662588</v>
      </c>
      <c r="F453" s="1">
        <v>8119427767340</v>
      </c>
      <c r="G453" s="1">
        <v>130302050991</v>
      </c>
      <c r="H453" s="13">
        <v>1.5</v>
      </c>
      <c r="I453" s="13">
        <v>1.5</v>
      </c>
    </row>
    <row r="454" spans="1:9" ht="15.75" x14ac:dyDescent="0.3">
      <c r="A454" s="22">
        <v>453</v>
      </c>
      <c r="B454" s="1" t="s">
        <v>35</v>
      </c>
      <c r="C454" s="1" t="s">
        <v>669</v>
      </c>
      <c r="D454" s="1" t="s">
        <v>525</v>
      </c>
      <c r="E454" s="1">
        <v>1713703849</v>
      </c>
      <c r="F454" s="1">
        <v>8119427767371</v>
      </c>
      <c r="G454" s="1">
        <v>130302050992</v>
      </c>
      <c r="H454" s="13">
        <v>2</v>
      </c>
      <c r="I454" s="14">
        <v>0.2</v>
      </c>
    </row>
    <row r="455" spans="1:9" ht="15.75" x14ac:dyDescent="0.3">
      <c r="A455" s="22">
        <v>454</v>
      </c>
      <c r="B455" s="1" t="s">
        <v>670</v>
      </c>
      <c r="C455" s="1" t="s">
        <v>35</v>
      </c>
      <c r="D455" s="1" t="s">
        <v>525</v>
      </c>
      <c r="E455" s="1">
        <v>1772668806</v>
      </c>
      <c r="F455" s="1"/>
      <c r="G455" s="1">
        <v>130302050993</v>
      </c>
      <c r="H455" s="13">
        <v>0.66</v>
      </c>
      <c r="I455" s="14">
        <v>0</v>
      </c>
    </row>
    <row r="456" spans="1:9" ht="15.75" x14ac:dyDescent="0.3">
      <c r="A456" s="22">
        <v>455</v>
      </c>
      <c r="B456" s="1" t="s">
        <v>671</v>
      </c>
      <c r="D456" s="1" t="s">
        <v>525</v>
      </c>
      <c r="E456" s="1">
        <v>1795183431</v>
      </c>
      <c r="F456" s="1">
        <v>8119427767353</v>
      </c>
      <c r="G456" s="1">
        <v>130302050995</v>
      </c>
      <c r="H456" s="13">
        <v>0.82</v>
      </c>
      <c r="I456" s="14">
        <v>0.01</v>
      </c>
    </row>
    <row r="457" spans="1:9" ht="15.75" x14ac:dyDescent="0.3">
      <c r="A457" s="22">
        <v>456</v>
      </c>
      <c r="B457" s="1" t="s">
        <v>672</v>
      </c>
      <c r="C457" s="1" t="s">
        <v>673</v>
      </c>
      <c r="D457" s="1" t="s">
        <v>525</v>
      </c>
      <c r="E457" s="1">
        <v>1742820766</v>
      </c>
      <c r="F457" s="1">
        <v>8119427767356</v>
      </c>
      <c r="G457" s="1">
        <v>130302050995</v>
      </c>
      <c r="H457" s="13">
        <v>1.5</v>
      </c>
      <c r="I457" s="14">
        <v>0.01</v>
      </c>
    </row>
    <row r="458" spans="1:9" ht="15.75" x14ac:dyDescent="0.3">
      <c r="A458" s="22">
        <v>457</v>
      </c>
      <c r="B458" s="1" t="s">
        <v>674</v>
      </c>
      <c r="C458" s="1" t="s">
        <v>673</v>
      </c>
      <c r="D458" s="1" t="s">
        <v>525</v>
      </c>
      <c r="F458" s="1">
        <v>8119427767357</v>
      </c>
      <c r="G458" s="1">
        <v>130302050995</v>
      </c>
      <c r="H458" s="13">
        <v>5</v>
      </c>
      <c r="I458" s="13">
        <v>0.5</v>
      </c>
    </row>
    <row r="459" spans="1:9" ht="15.75" x14ac:dyDescent="0.3">
      <c r="A459" s="22">
        <v>458</v>
      </c>
      <c r="B459" s="1" t="s">
        <v>675</v>
      </c>
      <c r="C459" s="1" t="s">
        <v>676</v>
      </c>
      <c r="D459" s="1" t="s">
        <v>525</v>
      </c>
      <c r="E459" s="1">
        <v>1762883512</v>
      </c>
      <c r="F459" s="1">
        <v>8119427767360</v>
      </c>
      <c r="G459" s="1">
        <v>130302050996</v>
      </c>
      <c r="H459" s="13"/>
      <c r="I459" s="13"/>
    </row>
    <row r="460" spans="1:9" ht="15.75" x14ac:dyDescent="0.3">
      <c r="A460" s="22">
        <v>459</v>
      </c>
      <c r="B460" s="1" t="s">
        <v>677</v>
      </c>
      <c r="C460" s="1" t="s">
        <v>676</v>
      </c>
      <c r="D460" s="1" t="s">
        <v>525</v>
      </c>
      <c r="E460" s="1">
        <v>1713701586</v>
      </c>
      <c r="F460" s="1">
        <v>8119427767464</v>
      </c>
      <c r="G460" s="1">
        <v>130302050997</v>
      </c>
      <c r="H460" s="13">
        <v>0.33</v>
      </c>
      <c r="I460" s="13">
        <v>0.33</v>
      </c>
    </row>
    <row r="461" spans="1:9" ht="15.75" x14ac:dyDescent="0.3">
      <c r="A461" s="22">
        <v>460</v>
      </c>
      <c r="B461" s="1" t="s">
        <v>197</v>
      </c>
      <c r="C461" s="1" t="s">
        <v>678</v>
      </c>
      <c r="D461" s="1" t="s">
        <v>525</v>
      </c>
      <c r="F461" s="1"/>
      <c r="G461" s="1">
        <v>130302050998</v>
      </c>
      <c r="H461" s="13">
        <v>3.33</v>
      </c>
      <c r="I461" s="13">
        <v>3.33</v>
      </c>
    </row>
    <row r="462" spans="1:9" ht="15.75" x14ac:dyDescent="0.3">
      <c r="A462" s="22">
        <v>461</v>
      </c>
      <c r="B462" s="1" t="s">
        <v>679</v>
      </c>
      <c r="C462" s="1" t="s">
        <v>680</v>
      </c>
      <c r="D462" s="1" t="s">
        <v>525</v>
      </c>
      <c r="E462" s="1">
        <v>1726330008</v>
      </c>
      <c r="F462" s="1">
        <v>8119427767348</v>
      </c>
      <c r="G462" s="1">
        <v>130302050999</v>
      </c>
      <c r="H462" s="13">
        <v>1.5</v>
      </c>
      <c r="I462" s="13">
        <v>1.5</v>
      </c>
    </row>
    <row r="463" spans="1:9" ht="15.75" x14ac:dyDescent="0.3">
      <c r="A463" s="22">
        <v>462</v>
      </c>
      <c r="B463" s="1" t="s">
        <v>681</v>
      </c>
      <c r="C463" s="1" t="s">
        <v>682</v>
      </c>
      <c r="D463" s="1" t="s">
        <v>525</v>
      </c>
      <c r="E463" s="1">
        <v>1795537067</v>
      </c>
      <c r="F463" s="1">
        <v>8119427767352</v>
      </c>
      <c r="G463" s="1">
        <v>130302050999</v>
      </c>
      <c r="H463" s="13">
        <v>0.33</v>
      </c>
      <c r="I463" s="13">
        <v>0.33</v>
      </c>
    </row>
    <row r="464" spans="1:9" ht="15.75" x14ac:dyDescent="0.3">
      <c r="A464" s="22">
        <v>463</v>
      </c>
      <c r="B464" s="1" t="s">
        <v>683</v>
      </c>
      <c r="C464" s="1" t="s">
        <v>684</v>
      </c>
      <c r="D464" s="1" t="s">
        <v>525</v>
      </c>
      <c r="E464" s="1">
        <v>172688752</v>
      </c>
      <c r="F464" s="1">
        <v>8119427767379</v>
      </c>
      <c r="G464" s="1">
        <v>130302051000</v>
      </c>
      <c r="H464" s="13">
        <v>10</v>
      </c>
      <c r="I464" s="13">
        <v>10</v>
      </c>
    </row>
    <row r="465" spans="1:9" ht="15.75" x14ac:dyDescent="0.3">
      <c r="A465" s="22">
        <v>464</v>
      </c>
      <c r="B465" s="1" t="s">
        <v>685</v>
      </c>
      <c r="D465" s="1" t="s">
        <v>525</v>
      </c>
      <c r="F465" s="1">
        <v>8119427767382</v>
      </c>
      <c r="G465" s="1">
        <v>130302051001</v>
      </c>
      <c r="H465" s="13">
        <v>0.5</v>
      </c>
      <c r="I465" s="13">
        <v>0.5</v>
      </c>
    </row>
    <row r="466" spans="1:9" ht="15.75" x14ac:dyDescent="0.3">
      <c r="A466" s="22">
        <v>465</v>
      </c>
      <c r="B466" s="1" t="s">
        <v>686</v>
      </c>
      <c r="C466" s="1" t="s">
        <v>687</v>
      </c>
      <c r="D466" s="1" t="s">
        <v>525</v>
      </c>
      <c r="E466" s="1">
        <v>1764900207</v>
      </c>
      <c r="F466" s="1">
        <v>8119427767087</v>
      </c>
      <c r="G466" s="1">
        <v>130302051002</v>
      </c>
      <c r="H466" s="13">
        <v>8</v>
      </c>
      <c r="I466" s="13">
        <v>8</v>
      </c>
    </row>
    <row r="467" spans="1:9" ht="15.75" x14ac:dyDescent="0.3">
      <c r="A467" s="22">
        <v>466</v>
      </c>
      <c r="B467" s="1" t="s">
        <v>688</v>
      </c>
      <c r="C467" s="1" t="s">
        <v>534</v>
      </c>
      <c r="D467" s="1" t="s">
        <v>525</v>
      </c>
      <c r="E467" s="1">
        <v>1796153084</v>
      </c>
      <c r="F467" s="1">
        <v>8119427767399</v>
      </c>
      <c r="G467" s="1">
        <v>130302051003</v>
      </c>
      <c r="H467" s="13">
        <v>3</v>
      </c>
      <c r="I467" s="13">
        <v>3</v>
      </c>
    </row>
    <row r="468" spans="1:9" ht="15.75" x14ac:dyDescent="0.3">
      <c r="A468" s="22">
        <v>467</v>
      </c>
      <c r="B468" s="1" t="s">
        <v>689</v>
      </c>
      <c r="C468" s="1" t="s">
        <v>144</v>
      </c>
      <c r="D468" s="1" t="s">
        <v>525</v>
      </c>
      <c r="E468" s="1">
        <v>1732062581</v>
      </c>
      <c r="F468" s="1">
        <v>8119427767383</v>
      </c>
      <c r="G468" s="1">
        <v>130302051004</v>
      </c>
      <c r="H468" s="13">
        <v>0.4</v>
      </c>
      <c r="I468" s="13">
        <v>0.4</v>
      </c>
    </row>
    <row r="469" spans="1:9" ht="15.75" x14ac:dyDescent="0.3">
      <c r="A469" s="22">
        <v>468</v>
      </c>
      <c r="B469" s="1" t="s">
        <v>690</v>
      </c>
      <c r="C469" s="1" t="s">
        <v>144</v>
      </c>
      <c r="D469" s="1" t="s">
        <v>525</v>
      </c>
      <c r="E469" s="1">
        <v>1750207546</v>
      </c>
      <c r="F469" s="1"/>
      <c r="G469" s="1">
        <v>130302051005</v>
      </c>
      <c r="H469" s="13">
        <v>7</v>
      </c>
      <c r="I469" s="13">
        <v>7</v>
      </c>
    </row>
    <row r="470" spans="1:9" ht="15.75" x14ac:dyDescent="0.3">
      <c r="A470" s="22">
        <v>469</v>
      </c>
      <c r="B470" s="1" t="s">
        <v>691</v>
      </c>
      <c r="C470" s="1" t="s">
        <v>692</v>
      </c>
      <c r="D470" s="1" t="s">
        <v>525</v>
      </c>
      <c r="E470" s="1">
        <v>1777991431</v>
      </c>
      <c r="F470" s="1">
        <v>8119427767388</v>
      </c>
      <c r="G470" s="1">
        <v>130302051006</v>
      </c>
      <c r="H470" s="13">
        <v>0.33</v>
      </c>
      <c r="I470" s="13">
        <v>0.33</v>
      </c>
    </row>
    <row r="471" spans="1:9" ht="15.75" x14ac:dyDescent="0.3">
      <c r="A471" s="22">
        <v>470</v>
      </c>
      <c r="B471" s="1" t="s">
        <v>693</v>
      </c>
      <c r="C471" s="1" t="s">
        <v>230</v>
      </c>
      <c r="D471" s="1" t="s">
        <v>525</v>
      </c>
      <c r="E471" s="1">
        <v>174677797</v>
      </c>
      <c r="F471" s="1">
        <v>8119427767563</v>
      </c>
      <c r="G471" s="1">
        <v>130302051007</v>
      </c>
      <c r="H471" s="13">
        <v>0.66</v>
      </c>
      <c r="I471" s="13">
        <v>0.66</v>
      </c>
    </row>
    <row r="472" spans="1:9" ht="15.75" x14ac:dyDescent="0.3">
      <c r="A472" s="22">
        <v>471</v>
      </c>
      <c r="B472" s="1" t="s">
        <v>636</v>
      </c>
      <c r="C472" s="1" t="s">
        <v>694</v>
      </c>
      <c r="D472" s="1" t="s">
        <v>525</v>
      </c>
      <c r="F472" s="1">
        <v>8119427767346</v>
      </c>
      <c r="G472" s="1">
        <v>130302051008</v>
      </c>
      <c r="H472" s="13">
        <v>0.33</v>
      </c>
      <c r="I472" s="13">
        <v>0.33</v>
      </c>
    </row>
    <row r="473" spans="1:9" ht="15.75" x14ac:dyDescent="0.3">
      <c r="A473" s="22">
        <v>472</v>
      </c>
      <c r="B473" s="1" t="s">
        <v>695</v>
      </c>
      <c r="C473" s="1" t="s">
        <v>696</v>
      </c>
      <c r="D473" s="1" t="s">
        <v>525</v>
      </c>
      <c r="E473" s="1">
        <v>1793352969</v>
      </c>
      <c r="F473" s="1">
        <v>8119427767466</v>
      </c>
      <c r="G473" s="1">
        <v>130302051009</v>
      </c>
      <c r="H473" s="13">
        <v>0.33</v>
      </c>
      <c r="I473" s="13">
        <v>0.33</v>
      </c>
    </row>
    <row r="474" spans="1:9" ht="15.75" x14ac:dyDescent="0.3">
      <c r="A474" s="22">
        <v>473</v>
      </c>
      <c r="B474" s="1" t="s">
        <v>697</v>
      </c>
      <c r="C474" s="1" t="s">
        <v>698</v>
      </c>
      <c r="D474" s="1" t="s">
        <v>525</v>
      </c>
      <c r="E474" s="1">
        <v>1763884573</v>
      </c>
      <c r="F474" s="1">
        <v>8119427767374</v>
      </c>
      <c r="G474" s="1">
        <v>130302051010</v>
      </c>
      <c r="H474" s="13">
        <v>8</v>
      </c>
      <c r="I474" s="14">
        <v>0.01</v>
      </c>
    </row>
    <row r="475" spans="1:9" ht="15.75" x14ac:dyDescent="0.3">
      <c r="A475" s="22">
        <v>474</v>
      </c>
      <c r="B475" s="1" t="s">
        <v>699</v>
      </c>
      <c r="C475" s="1" t="s">
        <v>701</v>
      </c>
      <c r="D475" s="1" t="s">
        <v>525</v>
      </c>
      <c r="E475" s="1">
        <v>1741582023</v>
      </c>
      <c r="F475" s="1">
        <v>8119417767320</v>
      </c>
      <c r="G475" s="1">
        <v>130302051011</v>
      </c>
      <c r="H475" s="13">
        <v>3</v>
      </c>
      <c r="I475" s="14">
        <v>0.01</v>
      </c>
    </row>
    <row r="476" spans="1:9" ht="15.75" x14ac:dyDescent="0.3">
      <c r="A476" s="22">
        <v>475</v>
      </c>
      <c r="B476" s="1" t="s">
        <v>700</v>
      </c>
      <c r="C476" s="1" t="s">
        <v>702</v>
      </c>
      <c r="D476" s="1" t="s">
        <v>525</v>
      </c>
      <c r="E476" s="1">
        <v>1788703815</v>
      </c>
      <c r="F476" s="1">
        <v>8119427767088</v>
      </c>
      <c r="G476" s="1">
        <v>130302053093</v>
      </c>
      <c r="H476" s="13">
        <v>0.4</v>
      </c>
      <c r="I476" s="14">
        <v>0</v>
      </c>
    </row>
    <row r="477" spans="1:9" ht="15.75" x14ac:dyDescent="0.3">
      <c r="A477" s="22">
        <v>476</v>
      </c>
      <c r="B477" s="1" t="s">
        <v>684</v>
      </c>
      <c r="C477" s="1" t="s">
        <v>703</v>
      </c>
      <c r="D477" s="1" t="s">
        <v>525</v>
      </c>
      <c r="E477" s="1">
        <v>1773491853</v>
      </c>
      <c r="F477" s="1">
        <v>8119427767300</v>
      </c>
      <c r="G477" s="1">
        <v>130302053094</v>
      </c>
      <c r="H477" s="13">
        <v>7</v>
      </c>
      <c r="I477" s="14">
        <v>0</v>
      </c>
    </row>
    <row r="478" spans="1:9" ht="15.75" x14ac:dyDescent="0.3">
      <c r="A478" s="22">
        <v>477</v>
      </c>
      <c r="B478" s="1" t="s">
        <v>704</v>
      </c>
      <c r="C478" s="1" t="s">
        <v>705</v>
      </c>
      <c r="D478" s="1" t="s">
        <v>525</v>
      </c>
      <c r="E478" s="1">
        <v>1726215663</v>
      </c>
      <c r="F478" s="1">
        <v>8119427767021</v>
      </c>
      <c r="G478" s="1">
        <v>130302053095</v>
      </c>
      <c r="H478" s="13">
        <v>0.33</v>
      </c>
      <c r="I478" s="14">
        <v>0.5</v>
      </c>
    </row>
    <row r="479" spans="1:9" ht="15.75" x14ac:dyDescent="0.3">
      <c r="A479" s="22">
        <v>478</v>
      </c>
      <c r="B479" s="1" t="s">
        <v>706</v>
      </c>
      <c r="C479" s="1" t="s">
        <v>707</v>
      </c>
      <c r="D479" s="1" t="s">
        <v>525</v>
      </c>
      <c r="E479" s="1">
        <v>1765719087</v>
      </c>
      <c r="F479" s="1">
        <v>8119427767318</v>
      </c>
      <c r="G479" s="1">
        <v>130302053096</v>
      </c>
      <c r="H479" s="13">
        <v>0.66</v>
      </c>
      <c r="I479" s="14">
        <v>0.5</v>
      </c>
    </row>
    <row r="480" spans="1:9" ht="15.75" x14ac:dyDescent="0.3">
      <c r="A480" s="22">
        <v>479</v>
      </c>
      <c r="B480" s="1" t="s">
        <v>708</v>
      </c>
      <c r="C480" s="1" t="s">
        <v>709</v>
      </c>
      <c r="D480" s="1" t="s">
        <v>525</v>
      </c>
      <c r="E480" s="1">
        <v>1732399518</v>
      </c>
      <c r="F480" s="1">
        <v>8119427767400</v>
      </c>
      <c r="G480" s="1">
        <v>130302053097</v>
      </c>
      <c r="H480" s="13">
        <v>0.33</v>
      </c>
      <c r="I480" s="14">
        <v>1.5</v>
      </c>
    </row>
    <row r="481" spans="1:9" ht="15.75" x14ac:dyDescent="0.3">
      <c r="A481" s="22">
        <v>480</v>
      </c>
      <c r="B481" s="1" t="s">
        <v>17</v>
      </c>
      <c r="C481" s="1" t="s">
        <v>710</v>
      </c>
      <c r="D481" s="1" t="s">
        <v>525</v>
      </c>
      <c r="F481" s="1">
        <v>8119427767322</v>
      </c>
      <c r="G481" s="1">
        <v>130302053098</v>
      </c>
      <c r="H481" s="13">
        <v>0.33</v>
      </c>
      <c r="I481" s="14">
        <v>0</v>
      </c>
    </row>
    <row r="482" spans="1:9" ht="15.75" x14ac:dyDescent="0.3">
      <c r="A482" s="22">
        <v>481</v>
      </c>
      <c r="B482" s="1" t="s">
        <v>711</v>
      </c>
      <c r="C482" s="1" t="s">
        <v>343</v>
      </c>
      <c r="D482" s="1" t="s">
        <v>525</v>
      </c>
      <c r="E482" s="1">
        <v>1741476691</v>
      </c>
      <c r="F482" s="1">
        <v>8119427767087</v>
      </c>
      <c r="G482" s="1">
        <v>130302053099</v>
      </c>
      <c r="H482" s="13">
        <v>0.25</v>
      </c>
      <c r="I482" s="14">
        <v>0.2</v>
      </c>
    </row>
    <row r="483" spans="1:9" ht="15.75" x14ac:dyDescent="0.3">
      <c r="A483" s="22">
        <v>482</v>
      </c>
      <c r="B483" s="1" t="s">
        <v>712</v>
      </c>
      <c r="C483" s="1" t="s">
        <v>343</v>
      </c>
      <c r="D483" s="1" t="s">
        <v>525</v>
      </c>
      <c r="F483" s="1">
        <v>8119427767307</v>
      </c>
      <c r="G483" s="1">
        <v>130302053100</v>
      </c>
      <c r="H483" s="13">
        <v>1</v>
      </c>
      <c r="I483" s="14">
        <v>0.2</v>
      </c>
    </row>
    <row r="484" spans="1:9" ht="15.75" x14ac:dyDescent="0.3">
      <c r="A484" s="22">
        <v>483</v>
      </c>
      <c r="B484" s="1" t="s">
        <v>713</v>
      </c>
      <c r="C484" s="1" t="s">
        <v>714</v>
      </c>
      <c r="D484" s="1" t="s">
        <v>525</v>
      </c>
      <c r="F484" s="1">
        <v>8119427767309</v>
      </c>
      <c r="G484" s="1">
        <v>130302053101</v>
      </c>
      <c r="H484" s="13">
        <v>0.3</v>
      </c>
      <c r="I484" s="14">
        <v>0.3</v>
      </c>
    </row>
    <row r="485" spans="1:9" ht="15.75" x14ac:dyDescent="0.3">
      <c r="A485" s="22">
        <v>484</v>
      </c>
      <c r="B485" s="1" t="s">
        <v>715</v>
      </c>
      <c r="C485" s="1" t="s">
        <v>716</v>
      </c>
      <c r="D485" s="1" t="s">
        <v>525</v>
      </c>
      <c r="F485" s="1">
        <v>8119427767310</v>
      </c>
      <c r="G485" s="1">
        <v>130302053102</v>
      </c>
      <c r="H485" s="13">
        <v>0.3</v>
      </c>
      <c r="I485" s="14">
        <v>0.3</v>
      </c>
    </row>
    <row r="486" spans="1:9" ht="15.75" x14ac:dyDescent="0.3">
      <c r="A486" s="22">
        <v>485</v>
      </c>
      <c r="B486" s="1" t="s">
        <v>717</v>
      </c>
      <c r="C486" s="1" t="s">
        <v>718</v>
      </c>
      <c r="D486" s="1" t="s">
        <v>525</v>
      </c>
      <c r="F486" s="1">
        <v>8119427767018</v>
      </c>
      <c r="G486" s="1">
        <v>130302053103</v>
      </c>
      <c r="H486" s="13">
        <v>3.33</v>
      </c>
      <c r="I486" s="14">
        <v>0.2</v>
      </c>
    </row>
    <row r="487" spans="1:9" ht="15.75" x14ac:dyDescent="0.3">
      <c r="A487" s="22">
        <v>486</v>
      </c>
      <c r="B487" s="1" t="s">
        <v>719</v>
      </c>
      <c r="C487" s="1" t="s">
        <v>720</v>
      </c>
      <c r="D487" s="1" t="s">
        <v>525</v>
      </c>
      <c r="E487" s="1">
        <v>1784783914</v>
      </c>
      <c r="F487" s="1">
        <v>8119427767314</v>
      </c>
      <c r="G487" s="1">
        <v>130302053104</v>
      </c>
      <c r="H487" s="13">
        <v>2.5</v>
      </c>
      <c r="I487" s="14">
        <v>0</v>
      </c>
    </row>
    <row r="488" spans="1:9" ht="15.75" x14ac:dyDescent="0.3">
      <c r="A488" s="22">
        <v>487</v>
      </c>
      <c r="B488" s="1" t="s">
        <v>17</v>
      </c>
      <c r="C488" s="1" t="s">
        <v>721</v>
      </c>
      <c r="D488" s="1" t="s">
        <v>525</v>
      </c>
      <c r="F488" s="1">
        <v>8119427767369</v>
      </c>
      <c r="G488" s="1">
        <v>130302053105</v>
      </c>
      <c r="H488" s="13">
        <v>0.33</v>
      </c>
      <c r="I488" s="14">
        <v>0.2</v>
      </c>
    </row>
    <row r="489" spans="1:9" ht="15.75" x14ac:dyDescent="0.3">
      <c r="A489" s="22">
        <v>488</v>
      </c>
      <c r="B489" s="1" t="s">
        <v>722</v>
      </c>
      <c r="C489" s="1" t="s">
        <v>720</v>
      </c>
      <c r="D489" s="1" t="s">
        <v>525</v>
      </c>
      <c r="E489" s="1">
        <v>1750518438</v>
      </c>
      <c r="F489" s="1">
        <v>8119427767319</v>
      </c>
      <c r="G489" s="1">
        <v>130302053106</v>
      </c>
      <c r="H489" s="13">
        <v>0.5</v>
      </c>
      <c r="I489" s="14">
        <v>0.2</v>
      </c>
    </row>
    <row r="490" spans="1:9" ht="15.75" x14ac:dyDescent="0.3">
      <c r="A490" s="22">
        <v>489</v>
      </c>
      <c r="B490" s="1" t="s">
        <v>723</v>
      </c>
      <c r="C490" s="1" t="s">
        <v>722</v>
      </c>
      <c r="D490" s="1" t="s">
        <v>525</v>
      </c>
      <c r="E490" s="1">
        <v>1797925694</v>
      </c>
      <c r="F490" s="1">
        <v>8119427767329</v>
      </c>
      <c r="G490" s="1">
        <v>130302053107</v>
      </c>
      <c r="H490" s="13"/>
      <c r="I490" s="14">
        <v>2.5</v>
      </c>
    </row>
    <row r="491" spans="1:9" ht="15.75" x14ac:dyDescent="0.3">
      <c r="A491" s="22">
        <v>490</v>
      </c>
      <c r="B491" s="1" t="s">
        <v>724</v>
      </c>
      <c r="C491" s="1" t="s">
        <v>720</v>
      </c>
      <c r="D491" s="1" t="s">
        <v>525</v>
      </c>
      <c r="E491" s="1">
        <v>1706812267</v>
      </c>
      <c r="F491" s="1">
        <v>8119427767315</v>
      </c>
      <c r="G491" s="1">
        <v>130302053108</v>
      </c>
      <c r="H491" s="13">
        <v>1.5</v>
      </c>
      <c r="I491" s="14">
        <v>1.5</v>
      </c>
    </row>
    <row r="492" spans="1:9" ht="15.75" x14ac:dyDescent="0.3">
      <c r="A492" s="22">
        <v>491</v>
      </c>
      <c r="B492" s="1" t="s">
        <v>725</v>
      </c>
      <c r="C492" s="1" t="s">
        <v>703</v>
      </c>
      <c r="D492" s="1" t="s">
        <v>525</v>
      </c>
      <c r="E492" s="1">
        <v>1783812548</v>
      </c>
      <c r="F492" s="1">
        <v>8119427767279</v>
      </c>
      <c r="G492" s="1">
        <v>130302053109</v>
      </c>
      <c r="H492" s="13">
        <v>0.27</v>
      </c>
      <c r="I492" s="14">
        <v>0.4</v>
      </c>
    </row>
    <row r="493" spans="1:9" ht="15.75" x14ac:dyDescent="0.3">
      <c r="A493" s="22">
        <v>492</v>
      </c>
      <c r="B493" s="1" t="s">
        <v>726</v>
      </c>
      <c r="C493" s="1" t="s">
        <v>727</v>
      </c>
      <c r="D493" s="1" t="s">
        <v>525</v>
      </c>
      <c r="F493" s="1">
        <v>8119427767280</v>
      </c>
      <c r="G493" s="1">
        <v>130302053110</v>
      </c>
      <c r="H493" s="13">
        <v>0.82</v>
      </c>
      <c r="I493" s="14">
        <v>0.3</v>
      </c>
    </row>
    <row r="494" spans="1:9" ht="15.75" x14ac:dyDescent="0.3">
      <c r="A494" s="22">
        <v>493</v>
      </c>
      <c r="B494" s="1" t="s">
        <v>715</v>
      </c>
      <c r="C494" s="1" t="s">
        <v>707</v>
      </c>
      <c r="D494" s="1" t="s">
        <v>525</v>
      </c>
      <c r="E494" s="1">
        <v>1720292494</v>
      </c>
      <c r="F494" s="1">
        <v>8119427767412</v>
      </c>
      <c r="G494" s="1">
        <v>130302053111</v>
      </c>
      <c r="H494" s="13">
        <v>2</v>
      </c>
      <c r="I494" s="14">
        <v>0.2</v>
      </c>
    </row>
    <row r="495" spans="1:9" ht="15.75" x14ac:dyDescent="0.3">
      <c r="A495" s="22">
        <v>494</v>
      </c>
      <c r="B495" s="1" t="s">
        <v>728</v>
      </c>
      <c r="C495" s="1" t="s">
        <v>729</v>
      </c>
      <c r="D495" s="1" t="s">
        <v>525</v>
      </c>
      <c r="F495" s="1">
        <v>8119427767222</v>
      </c>
      <c r="G495" s="1">
        <v>130302053112</v>
      </c>
      <c r="H495" s="13">
        <v>0.66</v>
      </c>
      <c r="I495" s="14">
        <v>0</v>
      </c>
    </row>
    <row r="496" spans="1:9" ht="15.75" x14ac:dyDescent="0.3">
      <c r="A496" s="22">
        <v>495</v>
      </c>
      <c r="B496" s="1" t="s">
        <v>730</v>
      </c>
      <c r="C496" s="1" t="s">
        <v>707</v>
      </c>
      <c r="D496" s="1" t="s">
        <v>525</v>
      </c>
      <c r="F496" s="1">
        <v>8119427767297</v>
      </c>
      <c r="G496" s="1">
        <v>130302053113</v>
      </c>
      <c r="H496" s="13">
        <v>0.82</v>
      </c>
      <c r="I496" s="14">
        <v>0.01</v>
      </c>
    </row>
    <row r="497" spans="1:9" ht="15.75" x14ac:dyDescent="0.3">
      <c r="A497" s="22">
        <v>496</v>
      </c>
      <c r="B497" s="1" t="s">
        <v>731</v>
      </c>
      <c r="C497" s="1" t="s">
        <v>732</v>
      </c>
      <c r="D497" s="1" t="s">
        <v>525</v>
      </c>
      <c r="E497" s="1">
        <v>1738876670</v>
      </c>
      <c r="F497" s="1">
        <v>8119427767237</v>
      </c>
      <c r="G497" s="1">
        <v>130302053114</v>
      </c>
      <c r="H497" s="13">
        <v>1.5</v>
      </c>
      <c r="I497" s="14">
        <v>0.01</v>
      </c>
    </row>
    <row r="498" spans="1:9" ht="15.75" x14ac:dyDescent="0.3">
      <c r="A498" s="22">
        <v>497</v>
      </c>
      <c r="B498" s="1" t="s">
        <v>733</v>
      </c>
      <c r="C498" s="1" t="s">
        <v>721</v>
      </c>
      <c r="D498" s="1" t="s">
        <v>525</v>
      </c>
      <c r="E498" s="1">
        <v>1709018600</v>
      </c>
      <c r="F498" s="1">
        <v>8119427767236</v>
      </c>
      <c r="G498" s="1">
        <v>130302053115</v>
      </c>
      <c r="H498" s="14">
        <v>0.5</v>
      </c>
      <c r="I498" s="14">
        <v>0.01</v>
      </c>
    </row>
    <row r="499" spans="1:9" ht="15.75" x14ac:dyDescent="0.3">
      <c r="A499" s="22">
        <v>498</v>
      </c>
      <c r="B499" s="1" t="s">
        <v>734</v>
      </c>
      <c r="C499" s="1" t="s">
        <v>735</v>
      </c>
      <c r="D499" s="1" t="s">
        <v>525</v>
      </c>
      <c r="F499" s="1">
        <v>8119427767057</v>
      </c>
      <c r="G499" s="1">
        <v>130302053116</v>
      </c>
      <c r="H499" s="14">
        <v>0.33</v>
      </c>
      <c r="I499" s="14">
        <v>0.2</v>
      </c>
    </row>
    <row r="500" spans="1:9" ht="15.75" x14ac:dyDescent="0.3">
      <c r="A500" s="22">
        <v>499</v>
      </c>
      <c r="B500" s="1" t="s">
        <v>736</v>
      </c>
      <c r="C500" s="1" t="s">
        <v>737</v>
      </c>
      <c r="D500" s="1" t="s">
        <v>525</v>
      </c>
      <c r="F500" s="1">
        <v>8119427767373</v>
      </c>
      <c r="G500" s="1">
        <v>130302053117</v>
      </c>
      <c r="H500" s="14">
        <v>6.6</v>
      </c>
      <c r="I500" s="14">
        <v>0</v>
      </c>
    </row>
    <row r="501" spans="1:9" ht="15.75" x14ac:dyDescent="0.3">
      <c r="A501" s="22">
        <v>500</v>
      </c>
      <c r="B501" s="1" t="s">
        <v>738</v>
      </c>
      <c r="C501" s="1" t="s">
        <v>718</v>
      </c>
      <c r="D501" s="1" t="s">
        <v>525</v>
      </c>
      <c r="E501" s="1">
        <v>1733790871</v>
      </c>
      <c r="F501" s="1">
        <v>8119427767278</v>
      </c>
      <c r="G501" s="1">
        <v>130302053118</v>
      </c>
      <c r="H501" s="14">
        <v>1</v>
      </c>
      <c r="I501" s="14">
        <v>0.3</v>
      </c>
    </row>
    <row r="502" spans="1:9" ht="15.75" x14ac:dyDescent="0.3">
      <c r="A502" s="22">
        <v>501</v>
      </c>
      <c r="B502" s="1" t="s">
        <v>739</v>
      </c>
      <c r="C502" s="1" t="s">
        <v>740</v>
      </c>
      <c r="D502" s="1" t="s">
        <v>525</v>
      </c>
      <c r="F502" s="1">
        <v>8119427767028</v>
      </c>
      <c r="G502" s="1">
        <v>130302053119</v>
      </c>
      <c r="H502" s="14">
        <v>2.33</v>
      </c>
      <c r="I502" s="14">
        <v>0.2</v>
      </c>
    </row>
    <row r="503" spans="1:9" ht="15.75" x14ac:dyDescent="0.3">
      <c r="A503" s="22">
        <v>502</v>
      </c>
      <c r="B503" s="1" t="s">
        <v>741</v>
      </c>
      <c r="C503" s="1" t="s">
        <v>739</v>
      </c>
      <c r="D503" s="1" t="s">
        <v>525</v>
      </c>
      <c r="F503" s="1">
        <v>8119427767377</v>
      </c>
      <c r="G503" s="1">
        <v>13030205320</v>
      </c>
      <c r="H503" s="14">
        <v>2</v>
      </c>
      <c r="I503" s="14">
        <v>0</v>
      </c>
    </row>
    <row r="504" spans="1:9" ht="15.75" x14ac:dyDescent="0.3">
      <c r="A504" s="22">
        <v>503</v>
      </c>
      <c r="B504" s="1" t="s">
        <v>742</v>
      </c>
      <c r="C504" s="1" t="s">
        <v>743</v>
      </c>
      <c r="D504" s="1" t="s">
        <v>525</v>
      </c>
      <c r="F504" s="1">
        <v>8119427767294</v>
      </c>
      <c r="G504" s="1">
        <v>130302053121</v>
      </c>
      <c r="H504" s="14">
        <v>1.66</v>
      </c>
      <c r="I504" s="14">
        <v>1.5</v>
      </c>
    </row>
    <row r="505" spans="1:9" ht="15.75" x14ac:dyDescent="0.3">
      <c r="A505" s="22">
        <v>504</v>
      </c>
      <c r="B505" s="1" t="s">
        <v>744</v>
      </c>
      <c r="C505" s="1" t="s">
        <v>745</v>
      </c>
      <c r="D505" s="1" t="s">
        <v>525</v>
      </c>
      <c r="E505" s="1">
        <v>1719013387</v>
      </c>
      <c r="F505" s="1">
        <v>8119427767228</v>
      </c>
      <c r="G505" s="1">
        <v>130302053122</v>
      </c>
      <c r="H505" s="14">
        <v>0.33</v>
      </c>
      <c r="I505" s="14">
        <v>1.5</v>
      </c>
    </row>
    <row r="506" spans="1:9" ht="15.75" x14ac:dyDescent="0.3">
      <c r="A506" s="22">
        <v>505</v>
      </c>
      <c r="B506" s="1" t="s">
        <v>746</v>
      </c>
      <c r="C506" s="1" t="s">
        <v>745</v>
      </c>
      <c r="D506" s="1" t="s">
        <v>525</v>
      </c>
      <c r="E506" s="1">
        <v>1776955315</v>
      </c>
      <c r="F506" s="1">
        <v>8119427767230</v>
      </c>
      <c r="G506" s="1">
        <v>130302053123</v>
      </c>
      <c r="H506" s="14">
        <v>0.33</v>
      </c>
      <c r="I506" s="14">
        <v>0.2</v>
      </c>
    </row>
    <row r="507" spans="1:9" ht="15.75" x14ac:dyDescent="0.3">
      <c r="A507" s="22">
        <v>506</v>
      </c>
      <c r="B507" s="1" t="s">
        <v>48</v>
      </c>
      <c r="C507" s="1" t="s">
        <v>747</v>
      </c>
      <c r="D507" s="1" t="s">
        <v>525</v>
      </c>
      <c r="E507" s="1">
        <v>1705746857</v>
      </c>
      <c r="F507" s="1">
        <v>8119427767207</v>
      </c>
      <c r="G507" s="1">
        <v>130302053124</v>
      </c>
      <c r="H507" s="14">
        <v>0.33</v>
      </c>
      <c r="I507" s="14">
        <v>0.01</v>
      </c>
    </row>
    <row r="508" spans="1:9" ht="15.75" x14ac:dyDescent="0.3">
      <c r="A508" s="22">
        <v>507</v>
      </c>
      <c r="B508" s="1" t="s">
        <v>748</v>
      </c>
      <c r="C508" s="1" t="s">
        <v>656</v>
      </c>
      <c r="D508" s="1" t="s">
        <v>525</v>
      </c>
      <c r="F508" s="1">
        <v>8119427767221</v>
      </c>
      <c r="G508" s="1">
        <v>130302053125</v>
      </c>
      <c r="H508" s="14">
        <v>0.33</v>
      </c>
      <c r="I508" s="14">
        <v>0.5</v>
      </c>
    </row>
    <row r="509" spans="1:9" ht="15.75" x14ac:dyDescent="0.3">
      <c r="A509" s="22">
        <v>508</v>
      </c>
      <c r="B509" s="1" t="s">
        <v>749</v>
      </c>
      <c r="C509" s="1" t="s">
        <v>656</v>
      </c>
      <c r="D509" s="1" t="s">
        <v>525</v>
      </c>
      <c r="F509" s="1">
        <v>8119427767219</v>
      </c>
      <c r="G509" s="1">
        <v>130302053126</v>
      </c>
      <c r="H509" s="14">
        <v>11.05</v>
      </c>
      <c r="I509" s="14">
        <v>11</v>
      </c>
    </row>
    <row r="510" spans="1:9" ht="15.75" x14ac:dyDescent="0.3">
      <c r="A510" s="22">
        <v>509</v>
      </c>
      <c r="B510" s="1" t="s">
        <v>750</v>
      </c>
      <c r="C510" s="1" t="s">
        <v>699</v>
      </c>
      <c r="D510" s="1" t="s">
        <v>525</v>
      </c>
      <c r="F510" s="1"/>
      <c r="G510" s="1">
        <v>130302053127</v>
      </c>
      <c r="H510" s="14">
        <v>0.33</v>
      </c>
      <c r="I510" s="14">
        <v>0.33</v>
      </c>
    </row>
    <row r="511" spans="1:9" ht="15.75" x14ac:dyDescent="0.3">
      <c r="A511" s="22">
        <v>510</v>
      </c>
      <c r="B511" s="1" t="s">
        <v>751</v>
      </c>
      <c r="C511" s="1" t="s">
        <v>752</v>
      </c>
      <c r="D511" s="1" t="s">
        <v>525</v>
      </c>
      <c r="F511" s="1">
        <v>8119427767813</v>
      </c>
      <c r="G511" s="1">
        <v>130302053128</v>
      </c>
      <c r="H511" s="13">
        <v>5</v>
      </c>
      <c r="I511" s="13">
        <v>0.5</v>
      </c>
    </row>
    <row r="512" spans="1:9" ht="15.75" x14ac:dyDescent="0.3">
      <c r="A512" s="22">
        <v>511</v>
      </c>
      <c r="B512" s="1" t="s">
        <v>753</v>
      </c>
      <c r="C512" s="1" t="s">
        <v>754</v>
      </c>
      <c r="D512" s="1" t="s">
        <v>525</v>
      </c>
      <c r="F512" s="1">
        <v>8119427767142</v>
      </c>
      <c r="G512" s="1">
        <v>130302053129</v>
      </c>
      <c r="H512" s="13"/>
      <c r="I512" s="13"/>
    </row>
    <row r="513" spans="1:9" ht="15.75" x14ac:dyDescent="0.3">
      <c r="A513" s="22">
        <v>512</v>
      </c>
      <c r="B513" s="1" t="s">
        <v>755</v>
      </c>
      <c r="C513" s="1" t="s">
        <v>756</v>
      </c>
      <c r="D513" s="1" t="s">
        <v>525</v>
      </c>
      <c r="E513" s="1">
        <v>1753101321</v>
      </c>
      <c r="F513" s="1">
        <v>8119427767385</v>
      </c>
      <c r="G513" s="1">
        <v>130302053130</v>
      </c>
      <c r="H513" s="13">
        <v>0.33</v>
      </c>
      <c r="I513" s="13">
        <v>0.33</v>
      </c>
    </row>
    <row r="514" spans="1:9" ht="15.75" x14ac:dyDescent="0.3">
      <c r="A514" s="22">
        <v>513</v>
      </c>
      <c r="B514" s="1" t="s">
        <v>757</v>
      </c>
      <c r="C514" s="1" t="s">
        <v>758</v>
      </c>
      <c r="D514" s="1" t="s">
        <v>525</v>
      </c>
      <c r="E514" s="1">
        <v>1732399179</v>
      </c>
      <c r="F514" s="1">
        <v>8119427767213</v>
      </c>
      <c r="G514" s="1">
        <v>130302053131</v>
      </c>
      <c r="H514" s="13">
        <v>3.33</v>
      </c>
      <c r="I514" s="13">
        <v>3.33</v>
      </c>
    </row>
    <row r="515" spans="1:9" ht="15.75" x14ac:dyDescent="0.3">
      <c r="A515" s="22">
        <v>514</v>
      </c>
      <c r="B515" s="1" t="s">
        <v>17</v>
      </c>
      <c r="C515" s="1" t="s">
        <v>759</v>
      </c>
      <c r="D515" s="1" t="s">
        <v>525</v>
      </c>
      <c r="E515" s="1">
        <v>1705906893</v>
      </c>
      <c r="F515" s="1">
        <v>8119427767215</v>
      </c>
      <c r="G515" s="1">
        <v>130302053132</v>
      </c>
      <c r="H515" s="13">
        <v>1.5</v>
      </c>
      <c r="I515" s="13">
        <v>1.5</v>
      </c>
    </row>
    <row r="516" spans="1:9" ht="15.75" x14ac:dyDescent="0.3">
      <c r="A516" s="22">
        <v>515</v>
      </c>
      <c r="B516" s="1" t="s">
        <v>760</v>
      </c>
      <c r="C516" s="1" t="s">
        <v>761</v>
      </c>
      <c r="D516" s="1" t="s">
        <v>525</v>
      </c>
      <c r="E516" s="1">
        <v>1718531978</v>
      </c>
      <c r="F516" s="1">
        <v>8119427767190</v>
      </c>
      <c r="G516" s="1">
        <v>130302053133</v>
      </c>
      <c r="H516" s="13">
        <v>0.33</v>
      </c>
      <c r="I516" s="13">
        <v>0.33</v>
      </c>
    </row>
    <row r="517" spans="1:9" ht="15.75" x14ac:dyDescent="0.3">
      <c r="A517" s="22">
        <v>516</v>
      </c>
      <c r="B517" s="1" t="s">
        <v>762</v>
      </c>
      <c r="C517" s="1" t="s">
        <v>754</v>
      </c>
      <c r="D517" s="1" t="s">
        <v>525</v>
      </c>
      <c r="E517" s="9">
        <v>1789399096</v>
      </c>
      <c r="F517" s="1">
        <v>8119427767203</v>
      </c>
      <c r="G517" s="1">
        <v>130302053134</v>
      </c>
      <c r="H517" s="13">
        <v>10</v>
      </c>
      <c r="I517" s="13">
        <v>10</v>
      </c>
    </row>
    <row r="518" spans="1:9" ht="15.75" x14ac:dyDescent="0.3">
      <c r="A518" s="22">
        <v>517</v>
      </c>
      <c r="B518" s="1" t="s">
        <v>122</v>
      </c>
      <c r="C518" s="1" t="s">
        <v>763</v>
      </c>
      <c r="D518" s="1" t="s">
        <v>525</v>
      </c>
      <c r="E518" s="1">
        <v>1733294218</v>
      </c>
      <c r="F518" s="1">
        <v>8119427767268</v>
      </c>
      <c r="G518" s="1">
        <v>130302053135</v>
      </c>
      <c r="H518" s="13">
        <v>0.5</v>
      </c>
      <c r="I518" s="13">
        <v>0.5</v>
      </c>
    </row>
    <row r="519" spans="1:9" ht="15.75" x14ac:dyDescent="0.3">
      <c r="A519" s="22">
        <v>518</v>
      </c>
      <c r="B519" s="1" t="s">
        <v>764</v>
      </c>
      <c r="C519" s="1" t="s">
        <v>763</v>
      </c>
      <c r="D519" s="1" t="s">
        <v>525</v>
      </c>
      <c r="E519" s="1">
        <v>1732054465</v>
      </c>
      <c r="F519" s="1">
        <v>8119427767002</v>
      </c>
      <c r="G519" s="1">
        <v>130302053136</v>
      </c>
      <c r="H519" s="13">
        <v>8</v>
      </c>
      <c r="I519" s="13">
        <v>8</v>
      </c>
    </row>
    <row r="520" spans="1:9" ht="15.75" x14ac:dyDescent="0.3">
      <c r="A520" s="22">
        <v>519</v>
      </c>
      <c r="B520" s="1" t="s">
        <v>765</v>
      </c>
      <c r="C520" s="1" t="s">
        <v>763</v>
      </c>
      <c r="D520" s="1" t="s">
        <v>525</v>
      </c>
      <c r="E520" s="1">
        <v>1751751422</v>
      </c>
      <c r="F520" s="1">
        <v>8119427767205</v>
      </c>
      <c r="G520" s="1">
        <v>130302053137</v>
      </c>
      <c r="H520" s="13">
        <v>3</v>
      </c>
      <c r="I520" s="13">
        <v>3</v>
      </c>
    </row>
    <row r="521" spans="1:9" ht="15.75" x14ac:dyDescent="0.3">
      <c r="A521" s="22">
        <v>520</v>
      </c>
      <c r="B521" s="1" t="s">
        <v>45</v>
      </c>
      <c r="C521" s="1" t="s">
        <v>766</v>
      </c>
      <c r="D521" s="1" t="s">
        <v>525</v>
      </c>
      <c r="F521" s="1">
        <v>8119427767461</v>
      </c>
      <c r="G521" s="1">
        <v>130302053138</v>
      </c>
      <c r="H521" s="13">
        <v>0.4</v>
      </c>
      <c r="I521" s="13">
        <v>0.4</v>
      </c>
    </row>
    <row r="522" spans="1:9" ht="15.75" x14ac:dyDescent="0.3">
      <c r="A522" s="22">
        <v>521</v>
      </c>
      <c r="B522" s="1" t="s">
        <v>767</v>
      </c>
      <c r="C522" s="1" t="s">
        <v>768</v>
      </c>
      <c r="D522" s="1" t="s">
        <v>525</v>
      </c>
      <c r="F522" s="1">
        <v>8119427767610</v>
      </c>
      <c r="G522" s="1">
        <v>130302053139</v>
      </c>
      <c r="H522" s="13">
        <v>7</v>
      </c>
      <c r="I522" s="13">
        <v>7</v>
      </c>
    </row>
    <row r="523" spans="1:9" ht="15.75" x14ac:dyDescent="0.3">
      <c r="A523" s="22">
        <v>522</v>
      </c>
      <c r="B523" s="1" t="s">
        <v>769</v>
      </c>
      <c r="C523" s="1" t="s">
        <v>770</v>
      </c>
      <c r="D523" s="1" t="s">
        <v>525</v>
      </c>
      <c r="F523" s="1">
        <v>8119427767202</v>
      </c>
      <c r="G523" s="1">
        <v>130302053140</v>
      </c>
      <c r="H523" s="13">
        <v>0.33</v>
      </c>
      <c r="I523" s="13">
        <v>0.33</v>
      </c>
    </row>
    <row r="524" spans="1:9" ht="15.75" x14ac:dyDescent="0.3">
      <c r="A524" s="22">
        <v>523</v>
      </c>
      <c r="B524" s="1" t="s">
        <v>771</v>
      </c>
      <c r="C524" s="1" t="s">
        <v>678</v>
      </c>
      <c r="D524" s="1" t="s">
        <v>525</v>
      </c>
      <c r="F524" s="1"/>
      <c r="G524" s="1">
        <v>130302053141</v>
      </c>
      <c r="H524" s="13">
        <v>0.66</v>
      </c>
      <c r="I524" s="13">
        <v>0.66</v>
      </c>
    </row>
    <row r="525" spans="1:9" ht="15.75" x14ac:dyDescent="0.3">
      <c r="A525" s="22">
        <v>524</v>
      </c>
      <c r="B525" s="1" t="s">
        <v>772</v>
      </c>
      <c r="C525" s="1" t="s">
        <v>678</v>
      </c>
      <c r="D525" s="1" t="s">
        <v>525</v>
      </c>
      <c r="E525" s="1">
        <v>1713701493</v>
      </c>
      <c r="F525" s="1">
        <v>1.9908119427E+16</v>
      </c>
      <c r="G525" s="1">
        <v>130302050969</v>
      </c>
      <c r="H525" s="13">
        <v>0.33</v>
      </c>
      <c r="I525" s="13">
        <v>0.33</v>
      </c>
    </row>
    <row r="526" spans="1:9" ht="15.75" x14ac:dyDescent="0.3">
      <c r="A526" s="22">
        <v>525</v>
      </c>
      <c r="B526" s="1" t="s">
        <v>773</v>
      </c>
      <c r="C526" s="1" t="s">
        <v>774</v>
      </c>
      <c r="D526" s="1" t="s">
        <v>525</v>
      </c>
      <c r="F526" s="1">
        <v>8119427767243</v>
      </c>
      <c r="G526" s="1">
        <v>130302050970</v>
      </c>
      <c r="H526" s="13">
        <v>0.33</v>
      </c>
      <c r="I526" s="13">
        <v>0.33</v>
      </c>
    </row>
    <row r="527" spans="1:9" ht="15.75" x14ac:dyDescent="0.3">
      <c r="A527" s="22">
        <v>526</v>
      </c>
      <c r="B527" s="1" t="s">
        <v>775</v>
      </c>
      <c r="C527" s="1" t="s">
        <v>776</v>
      </c>
      <c r="D527" s="1" t="s">
        <v>525</v>
      </c>
      <c r="E527" s="1">
        <v>1706027111</v>
      </c>
      <c r="F527" s="1">
        <v>70156769341462</v>
      </c>
      <c r="G527" s="1">
        <v>130302050972</v>
      </c>
      <c r="H527" s="13">
        <v>0.25</v>
      </c>
      <c r="I527" s="13">
        <v>0.25</v>
      </c>
    </row>
    <row r="528" spans="1:9" ht="15.75" x14ac:dyDescent="0.3">
      <c r="A528" s="22">
        <v>527</v>
      </c>
      <c r="B528" s="1" t="s">
        <v>13</v>
      </c>
      <c r="C528" s="1" t="s">
        <v>213</v>
      </c>
      <c r="D528" s="1" t="s">
        <v>525</v>
      </c>
      <c r="E528" s="1">
        <v>1759061429</v>
      </c>
      <c r="F528" s="1">
        <v>8119427767410</v>
      </c>
      <c r="G528" s="1">
        <v>130302050973</v>
      </c>
      <c r="H528" s="13">
        <v>1</v>
      </c>
      <c r="I528" s="13">
        <v>1</v>
      </c>
    </row>
    <row r="529" spans="1:9" ht="15.75" x14ac:dyDescent="0.3">
      <c r="A529" s="22">
        <v>528</v>
      </c>
      <c r="B529" s="1" t="s">
        <v>745</v>
      </c>
      <c r="C529" s="1" t="s">
        <v>777</v>
      </c>
      <c r="D529" s="1" t="s">
        <v>525</v>
      </c>
      <c r="E529" s="1">
        <v>1753521873</v>
      </c>
      <c r="F529" s="1">
        <v>8119427766226</v>
      </c>
      <c r="G529" s="1">
        <v>130302050974</v>
      </c>
      <c r="H529" s="13">
        <v>0.3</v>
      </c>
      <c r="I529" s="13">
        <v>0.3</v>
      </c>
    </row>
    <row r="530" spans="1:9" ht="15.75" x14ac:dyDescent="0.3">
      <c r="A530" s="22">
        <v>529</v>
      </c>
      <c r="B530" s="1" t="s">
        <v>778</v>
      </c>
      <c r="C530" s="1" t="s">
        <v>779</v>
      </c>
      <c r="D530" s="1" t="s">
        <v>525</v>
      </c>
      <c r="E530" s="1">
        <v>1750518438</v>
      </c>
      <c r="F530" s="1">
        <v>8119427766319</v>
      </c>
      <c r="G530" s="1">
        <v>130302050984</v>
      </c>
      <c r="H530" s="13">
        <v>0.3</v>
      </c>
      <c r="I530" s="13">
        <v>0.3</v>
      </c>
    </row>
    <row r="531" spans="1:9" ht="15.75" x14ac:dyDescent="0.3">
      <c r="A531" s="22">
        <v>530</v>
      </c>
      <c r="B531" s="1" t="s">
        <v>780</v>
      </c>
      <c r="C531" s="1" t="s">
        <v>656</v>
      </c>
      <c r="D531" s="1" t="s">
        <v>525</v>
      </c>
      <c r="F531" s="1">
        <v>8119427767217</v>
      </c>
      <c r="G531" s="1">
        <v>130302053080</v>
      </c>
      <c r="H531" s="13">
        <v>3.33</v>
      </c>
      <c r="I531" s="13">
        <v>3.33</v>
      </c>
    </row>
    <row r="532" spans="1:9" ht="15.75" x14ac:dyDescent="0.3">
      <c r="A532" s="22">
        <v>531</v>
      </c>
      <c r="B532" s="2" t="s">
        <v>157</v>
      </c>
      <c r="C532" s="2" t="s">
        <v>158</v>
      </c>
      <c r="D532" s="2" t="s">
        <v>159</v>
      </c>
      <c r="E532" s="2" t="str">
        <f>"০১৭৭৬-৬৬১৩৫১"</f>
        <v>০১৭৭৬-৬৬১৩৫১</v>
      </c>
      <c r="F532" s="3" t="str">
        <f>"8119427767151"</f>
        <v>8119427767151</v>
      </c>
      <c r="G532" s="4" t="str">
        <f>"১৩০৩০২০৪০৮৮৫"</f>
        <v>১৩০৩০২০৪০৮৮৫</v>
      </c>
      <c r="H532" s="13">
        <v>5</v>
      </c>
      <c r="I532" s="13">
        <v>0.5</v>
      </c>
    </row>
    <row r="533" spans="1:9" ht="15.75" x14ac:dyDescent="0.3">
      <c r="A533" s="22">
        <v>532</v>
      </c>
      <c r="B533" s="2" t="s">
        <v>160</v>
      </c>
      <c r="C533" s="2" t="s">
        <v>45</v>
      </c>
      <c r="D533" s="2" t="s">
        <v>159</v>
      </c>
      <c r="E533" s="2" t="str">
        <f>"০১৭৭৪-২০৭৬৯১"</f>
        <v>০১৭৭৪-২০৭৬৯১</v>
      </c>
      <c r="F533" s="3" t="str">
        <f>"000010"</f>
        <v>000010</v>
      </c>
      <c r="G533" s="4" t="str">
        <f>"১৩০৩০২০৪০৮৮৩"</f>
        <v>১৩০৩০২০৪০৮৮৩</v>
      </c>
      <c r="H533" s="13"/>
      <c r="I533" s="13"/>
    </row>
    <row r="534" spans="1:9" ht="15.75" x14ac:dyDescent="0.3">
      <c r="A534" s="22">
        <v>533</v>
      </c>
      <c r="B534" s="2" t="s">
        <v>161</v>
      </c>
      <c r="C534" s="2" t="s">
        <v>162</v>
      </c>
      <c r="D534" s="2" t="s">
        <v>159</v>
      </c>
      <c r="E534" s="2" t="str">
        <f>"০১৭৭২-৯৩৬৭৩৫"</f>
        <v>০১৭৭২-৯৩৬৭৩৫</v>
      </c>
      <c r="F534" s="3" t="str">
        <f>"8119427767753"</f>
        <v>8119427767753</v>
      </c>
      <c r="G534" s="4" t="str">
        <f>"১৩০৩০২০৪০৮৮২"</f>
        <v>১৩০৩০২০৪০৮৮২</v>
      </c>
      <c r="H534" s="13">
        <v>0.33</v>
      </c>
      <c r="I534" s="13">
        <v>0.33</v>
      </c>
    </row>
    <row r="535" spans="1:9" ht="15.75" x14ac:dyDescent="0.3">
      <c r="A535" s="22">
        <v>534</v>
      </c>
      <c r="B535" s="2" t="s">
        <v>12</v>
      </c>
      <c r="C535" s="2" t="s">
        <v>163</v>
      </c>
      <c r="D535" s="2" t="s">
        <v>159</v>
      </c>
      <c r="E535" s="2" t="str">
        <f>"০১৭৭৪-৭৮৬৭১৮"</f>
        <v>০১৭৭৪-৭৮৬৭১৮</v>
      </c>
      <c r="F535" s="3" t="str">
        <f>"8119427767182"</f>
        <v>8119427767182</v>
      </c>
      <c r="G535" s="4" t="str">
        <f>"১৩০৩০২০৪০৮৮০"</f>
        <v>১৩০৩০২০৪০৮৮০</v>
      </c>
      <c r="H535" s="13">
        <v>3.33</v>
      </c>
      <c r="I535" s="13">
        <v>3.33</v>
      </c>
    </row>
    <row r="536" spans="1:9" ht="15.75" x14ac:dyDescent="0.3">
      <c r="A536" s="22">
        <v>535</v>
      </c>
      <c r="B536" s="2" t="s">
        <v>164</v>
      </c>
      <c r="C536" s="2" t="s">
        <v>165</v>
      </c>
      <c r="D536" s="2" t="s">
        <v>159</v>
      </c>
      <c r="E536" s="2" t="str">
        <f>"০১৭২৬-২৬২৩৭১"</f>
        <v>০১৭২৬-২৬২৩৭১</v>
      </c>
      <c r="F536" s="3" t="str">
        <f>"8119440776439"</f>
        <v>8119440776439</v>
      </c>
      <c r="G536" s="4" t="str">
        <f>"১৩০৩০২০৪০৮৭৮"</f>
        <v>১৩০৩০২০৪০৮৭৮</v>
      </c>
      <c r="H536" s="13">
        <v>1.5</v>
      </c>
      <c r="I536" s="13">
        <v>1.5</v>
      </c>
    </row>
    <row r="537" spans="1:9" ht="15.75" x14ac:dyDescent="0.3">
      <c r="A537" s="22">
        <v>536</v>
      </c>
      <c r="B537" s="2" t="s">
        <v>166</v>
      </c>
      <c r="C537" s="2" t="s">
        <v>167</v>
      </c>
      <c r="D537" s="2" t="s">
        <v>159</v>
      </c>
      <c r="E537" s="2" t="str">
        <f>"-"</f>
        <v>-</v>
      </c>
      <c r="F537" s="3" t="str">
        <f>"-"</f>
        <v>-</v>
      </c>
      <c r="G537" s="4" t="str">
        <f>"১৩০৩০২০৪০৮৭৭"</f>
        <v>১৩০৩০২০৪০৮৭৭</v>
      </c>
      <c r="H537" s="13">
        <v>0.33</v>
      </c>
      <c r="I537" s="13">
        <v>0.33</v>
      </c>
    </row>
    <row r="538" spans="1:9" ht="15.75" x14ac:dyDescent="0.3">
      <c r="A538" s="22">
        <v>537</v>
      </c>
      <c r="B538" s="2" t="s">
        <v>26</v>
      </c>
      <c r="C538" s="2" t="s">
        <v>9</v>
      </c>
      <c r="D538" s="2" t="s">
        <v>159</v>
      </c>
      <c r="E538" s="2" t="str">
        <f>"০১৭১৭৮৫৩৬১৩"</f>
        <v>০১৭১৭৮৫৩৬১৩</v>
      </c>
      <c r="F538" s="3" t="str">
        <f>"8119427787665"</f>
        <v>8119427787665</v>
      </c>
      <c r="G538" s="4" t="str">
        <f>"১৩০৩০২০৪০৮৭৫"</f>
        <v>১৩০৩০২০৪০৮৭৫</v>
      </c>
      <c r="H538" s="13">
        <v>10</v>
      </c>
      <c r="I538" s="13">
        <v>10</v>
      </c>
    </row>
    <row r="539" spans="1:9" ht="15.75" x14ac:dyDescent="0.3">
      <c r="A539" s="22">
        <v>538</v>
      </c>
      <c r="B539" s="2" t="s">
        <v>168</v>
      </c>
      <c r="C539" s="2" t="s">
        <v>169</v>
      </c>
      <c r="D539" s="2" t="s">
        <v>159</v>
      </c>
      <c r="E539" s="2" t="str">
        <f>"০১৭৯৬০৮৩১৭৫"</f>
        <v>০১৭৯৬০৮৩১৭৫</v>
      </c>
      <c r="F539" s="3" t="str">
        <f>"701567619163"</f>
        <v>701567619163</v>
      </c>
      <c r="G539" s="4" t="str">
        <f>"১৩০৩০২০৪০৮৭৩"</f>
        <v>১৩০৩০২০৪০৮৭৩</v>
      </c>
      <c r="H539" s="13">
        <v>0.5</v>
      </c>
      <c r="I539" s="13">
        <v>0.5</v>
      </c>
    </row>
    <row r="540" spans="1:9" ht="15.75" x14ac:dyDescent="0.3">
      <c r="A540" s="22">
        <v>539</v>
      </c>
      <c r="B540" s="2" t="s">
        <v>170</v>
      </c>
      <c r="C540" s="2" t="s">
        <v>58</v>
      </c>
      <c r="D540" s="2" t="s">
        <v>159</v>
      </c>
      <c r="E540" s="2" t="str">
        <f>"০১৭৪৪-৮২৭৭৪৮"</f>
        <v>০১৭৪৪-৮২৭৭৪৮</v>
      </c>
      <c r="F540" s="3" t="str">
        <f>"000118"</f>
        <v>000118</v>
      </c>
      <c r="G540" s="4" t="str">
        <f>"১৩০৩০২০৪০৮৭২"</f>
        <v>১৩০৩০২০৪০৮৭২</v>
      </c>
      <c r="H540" s="13">
        <v>8</v>
      </c>
      <c r="I540" s="13">
        <v>8</v>
      </c>
    </row>
    <row r="541" spans="1:9" ht="15.75" x14ac:dyDescent="0.3">
      <c r="A541" s="22">
        <v>540</v>
      </c>
      <c r="B541" s="2" t="s">
        <v>171</v>
      </c>
      <c r="C541" s="2" t="s">
        <v>172</v>
      </c>
      <c r="D541" s="2" t="s">
        <v>159</v>
      </c>
      <c r="E541" s="2" t="str">
        <f>"০১৭২২-৮৫৭০১৩"</f>
        <v>০১৭২২-৮৫৭০১৩</v>
      </c>
      <c r="F541" s="3" t="str">
        <f>"8119427767174"</f>
        <v>8119427767174</v>
      </c>
      <c r="G541" s="4" t="str">
        <f>"১৩০৩০২০৪০৮৭১"</f>
        <v>১৩০৩০২০৪০৮৭১</v>
      </c>
      <c r="H541" s="13">
        <v>3</v>
      </c>
      <c r="I541" s="13">
        <v>3</v>
      </c>
    </row>
    <row r="542" spans="1:9" ht="15.75" x14ac:dyDescent="0.3">
      <c r="A542" s="22">
        <v>541</v>
      </c>
      <c r="B542" s="2" t="s">
        <v>173</v>
      </c>
      <c r="C542" s="2" t="s">
        <v>174</v>
      </c>
      <c r="D542" s="2" t="s">
        <v>159</v>
      </c>
      <c r="E542" s="2" t="str">
        <f>"০১৭৩৬-৪৫৭৮৬১"</f>
        <v>০১৭৩৬-৪৫৭৮৬১</v>
      </c>
      <c r="F542" s="3" t="str">
        <f>"8119427767643"</f>
        <v>8119427767643</v>
      </c>
      <c r="G542" s="4" t="str">
        <f>"১৩০৩০২০৪০৮৭০"</f>
        <v>১৩০৩০২০৪০৮৭০</v>
      </c>
      <c r="H542" s="13">
        <v>0.4</v>
      </c>
      <c r="I542" s="13">
        <v>0.4</v>
      </c>
    </row>
    <row r="543" spans="1:9" ht="15.75" x14ac:dyDescent="0.3">
      <c r="A543" s="22">
        <v>542</v>
      </c>
      <c r="B543" s="2" t="s">
        <v>167</v>
      </c>
      <c r="C543" s="2" t="s">
        <v>175</v>
      </c>
      <c r="D543" s="2" t="s">
        <v>159</v>
      </c>
      <c r="E543" s="2" t="str">
        <f>"০১৭১৬-০৭৭১৮৪"</f>
        <v>০১৭১৬-০৭৭১৮৪</v>
      </c>
      <c r="F543" s="3" t="str">
        <f>"8119427767558"</f>
        <v>8119427767558</v>
      </c>
      <c r="G543" s="4" t="str">
        <f>"১৩০৩০২০৪০৮৬৯"</f>
        <v>১৩০৩০২০৪০৮৬৯</v>
      </c>
      <c r="H543" s="13">
        <v>7</v>
      </c>
      <c r="I543" s="13">
        <v>7</v>
      </c>
    </row>
    <row r="544" spans="1:9" ht="15.75" x14ac:dyDescent="0.3">
      <c r="A544" s="22">
        <v>543</v>
      </c>
      <c r="B544" s="2" t="s">
        <v>176</v>
      </c>
      <c r="C544" s="2" t="s">
        <v>177</v>
      </c>
      <c r="D544" s="2" t="s">
        <v>159</v>
      </c>
      <c r="E544" s="2" t="str">
        <f>"০১৭৩৬-৪৫৭৮৬১"</f>
        <v>০১৭৩৬-৪৫৭৮৬১</v>
      </c>
      <c r="F544" s="3" t="str">
        <f>"8119427767668"</f>
        <v>8119427767668</v>
      </c>
      <c r="G544" s="4" t="str">
        <f>"১৩০৩০২০৪০৮৬৮"</f>
        <v>১৩০৩০২০৪০৮৬৮</v>
      </c>
      <c r="H544" s="13">
        <v>0.33</v>
      </c>
      <c r="I544" s="13">
        <v>0.33</v>
      </c>
    </row>
    <row r="545" spans="1:9" ht="15.75" x14ac:dyDescent="0.3">
      <c r="A545" s="22">
        <v>544</v>
      </c>
      <c r="B545" s="2" t="s">
        <v>178</v>
      </c>
      <c r="C545" s="2" t="s">
        <v>179</v>
      </c>
      <c r="D545" s="2" t="s">
        <v>159</v>
      </c>
      <c r="E545" s="2" t="str">
        <f>"০১৭৮৮-৯৬৬৭৬৫"</f>
        <v>০১৭৮৮-৯৬৬৭৬৫</v>
      </c>
      <c r="F545" s="3" t="str">
        <f>"8119427767158"</f>
        <v>8119427767158</v>
      </c>
      <c r="G545" s="4" t="str">
        <f>"১৩০৩০২০৪০৮৬৭"</f>
        <v>১৩০৩০২০৪০৮৬৭</v>
      </c>
      <c r="H545" s="13">
        <v>0.66</v>
      </c>
      <c r="I545" s="13">
        <v>0.66</v>
      </c>
    </row>
    <row r="546" spans="1:9" ht="15.75" x14ac:dyDescent="0.3">
      <c r="A546" s="22">
        <v>545</v>
      </c>
      <c r="B546" s="2" t="s">
        <v>10</v>
      </c>
      <c r="C546" s="2" t="s">
        <v>24</v>
      </c>
      <c r="D546" s="2" t="s">
        <v>159</v>
      </c>
      <c r="E546" s="2" t="str">
        <f>"০১৭৩২-৮৮১৮৩১"</f>
        <v>০১৭৩২-৮৮১৮৩১</v>
      </c>
      <c r="F546" s="3" t="str">
        <f>"8119427767155"</f>
        <v>8119427767155</v>
      </c>
      <c r="G546" s="4" t="str">
        <f>"১৩০৩০২০৪০৮৬৬"</f>
        <v>১৩০৩০২০৪০৮৬৬</v>
      </c>
      <c r="H546" s="13">
        <v>0.33</v>
      </c>
      <c r="I546" s="13">
        <v>0.33</v>
      </c>
    </row>
    <row r="547" spans="1:9" ht="15.75" x14ac:dyDescent="0.3">
      <c r="A547" s="22">
        <v>546</v>
      </c>
      <c r="B547" s="2" t="s">
        <v>180</v>
      </c>
      <c r="C547" s="2" t="s">
        <v>181</v>
      </c>
      <c r="D547" s="2" t="s">
        <v>159</v>
      </c>
      <c r="E547" s="2" t="str">
        <f>"০১৭৩১-৯৫৮৬৮৬"</f>
        <v>০১৭৩১-৯৫৮৬৮৬</v>
      </c>
      <c r="F547" s="3" t="str">
        <f>"8119427767554"</f>
        <v>8119427767554</v>
      </c>
      <c r="G547" s="4" t="str">
        <f>"১৩০৩০২০৪০৮৬৫"</f>
        <v>১৩০৩০২০৪০৮৬৫</v>
      </c>
      <c r="H547" s="13">
        <v>0.33</v>
      </c>
      <c r="I547" s="13">
        <v>0.33</v>
      </c>
    </row>
    <row r="548" spans="1:9" ht="15.75" x14ac:dyDescent="0.3">
      <c r="A548" s="22">
        <v>547</v>
      </c>
      <c r="B548" s="2" t="s">
        <v>182</v>
      </c>
      <c r="C548" s="2" t="s">
        <v>183</v>
      </c>
      <c r="D548" s="2" t="s">
        <v>159</v>
      </c>
      <c r="E548" s="2" t="str">
        <f>"০১৭৩৬-৪৫৭৮৬১"</f>
        <v>০১৭৩৬-৪৫৭৮৬১</v>
      </c>
      <c r="F548" s="3" t="str">
        <f>"81194277000104"</f>
        <v>81194277000104</v>
      </c>
      <c r="G548" s="4" t="str">
        <f>"১৩০৩০২০৪০৮৬৪"</f>
        <v>১৩০৩০২০৪০৮৬৪</v>
      </c>
      <c r="H548" s="13">
        <v>0.25</v>
      </c>
      <c r="I548" s="13">
        <v>0.25</v>
      </c>
    </row>
    <row r="549" spans="1:9" ht="15.75" x14ac:dyDescent="0.3">
      <c r="A549" s="22">
        <v>548</v>
      </c>
      <c r="B549" s="2" t="s">
        <v>143</v>
      </c>
      <c r="C549" s="2" t="s">
        <v>184</v>
      </c>
      <c r="D549" s="2" t="s">
        <v>159</v>
      </c>
      <c r="E549" s="2" t="str">
        <f>"-"</f>
        <v>-</v>
      </c>
      <c r="F549" s="3" t="str">
        <f>"-"</f>
        <v>-</v>
      </c>
      <c r="G549" s="4" t="str">
        <f>"১৩০৩০২০৪০৮৬৩"</f>
        <v>১৩০৩০২০৪০৮৬৩</v>
      </c>
      <c r="H549" s="13">
        <v>1</v>
      </c>
      <c r="I549" s="13">
        <v>1</v>
      </c>
    </row>
    <row r="550" spans="1:9" ht="15.75" x14ac:dyDescent="0.3">
      <c r="A550" s="22">
        <v>549</v>
      </c>
      <c r="B550" s="2" t="s">
        <v>46</v>
      </c>
      <c r="C550" s="2" t="s">
        <v>185</v>
      </c>
      <c r="D550" s="2" t="s">
        <v>159</v>
      </c>
      <c r="E550" s="2" t="str">
        <f>"০১৭১৩-৬৬২৯৬০"</f>
        <v>০১৭১৩-৬৬২৯৬০</v>
      </c>
      <c r="F550" s="3" t="str">
        <f>"8119427767569"</f>
        <v>8119427767569</v>
      </c>
      <c r="G550" s="4" t="str">
        <f>"১৩০৩০২০৪০৮৬২"</f>
        <v>১৩০৩০২০৪০৮৬২</v>
      </c>
      <c r="H550" s="13">
        <v>0.3</v>
      </c>
      <c r="I550" s="13">
        <v>0.3</v>
      </c>
    </row>
    <row r="551" spans="1:9" ht="15.75" x14ac:dyDescent="0.3">
      <c r="A551" s="22">
        <v>550</v>
      </c>
      <c r="B551" s="2" t="s">
        <v>186</v>
      </c>
      <c r="C551" s="2" t="s">
        <v>187</v>
      </c>
      <c r="D551" s="2" t="s">
        <v>159</v>
      </c>
      <c r="E551" s="2" t="str">
        <f>"০১৭৬৪৭৪৫৫৪"</f>
        <v>০১৭৬৪৭৪৫৫৪</v>
      </c>
      <c r="F551" s="3" t="str">
        <f>"8119427767569"</f>
        <v>8119427767569</v>
      </c>
      <c r="G551" s="4">
        <v>130302050861</v>
      </c>
      <c r="H551" s="13">
        <v>0.3</v>
      </c>
      <c r="I551" s="13">
        <v>0.3</v>
      </c>
    </row>
    <row r="552" spans="1:9" ht="15.75" x14ac:dyDescent="0.3">
      <c r="A552" s="22">
        <v>551</v>
      </c>
      <c r="B552" s="2" t="s">
        <v>188</v>
      </c>
      <c r="C552" s="2" t="s">
        <v>189</v>
      </c>
      <c r="D552" s="2" t="s">
        <v>159</v>
      </c>
      <c r="E552" s="2" t="str">
        <f>"০১৭১৮৯১৮৩৬১"</f>
        <v>০১৭১৮৯১৮৩৬১</v>
      </c>
      <c r="F552" s="3" t="str">
        <f>"8119427767619"</f>
        <v>8119427767619</v>
      </c>
      <c r="G552" s="4">
        <v>130302050860</v>
      </c>
      <c r="H552" s="13">
        <v>3.33</v>
      </c>
      <c r="I552" s="13">
        <v>3.33</v>
      </c>
    </row>
    <row r="553" spans="1:9" ht="15.75" x14ac:dyDescent="0.3">
      <c r="A553" s="22">
        <v>552</v>
      </c>
      <c r="B553" s="2" t="s">
        <v>190</v>
      </c>
      <c r="C553" s="2" t="s">
        <v>191</v>
      </c>
      <c r="D553" s="2" t="s">
        <v>159</v>
      </c>
      <c r="E553" s="2" t="str">
        <f>"০১৭৫১৪৭৯৭৮০"</f>
        <v>০১৭৫১৪৭৯৭৮০</v>
      </c>
      <c r="F553" s="3" t="str">
        <f>"8119427767173"</f>
        <v>8119427767173</v>
      </c>
      <c r="G553" s="4">
        <v>130302050859</v>
      </c>
      <c r="H553" s="13">
        <v>2.5</v>
      </c>
      <c r="I553" s="13">
        <v>2.5</v>
      </c>
    </row>
    <row r="554" spans="1:9" ht="15.75" x14ac:dyDescent="0.3">
      <c r="A554" s="22">
        <v>553</v>
      </c>
      <c r="B554" s="2" t="s">
        <v>192</v>
      </c>
      <c r="C554" s="2" t="s">
        <v>191</v>
      </c>
      <c r="D554" s="2" t="s">
        <v>159</v>
      </c>
      <c r="E554" s="2" t="str">
        <f>"০১৭৪৮৬১০২৮১"</f>
        <v>০১৭৪৮৬১০২৮১</v>
      </c>
      <c r="F554" s="3" t="str">
        <f>"8119427767169"</f>
        <v>8119427767169</v>
      </c>
      <c r="G554" s="4">
        <v>130302050858</v>
      </c>
      <c r="H554" s="13">
        <v>0.33</v>
      </c>
      <c r="I554" s="13">
        <v>0.33</v>
      </c>
    </row>
    <row r="555" spans="1:9" ht="15.75" x14ac:dyDescent="0.3">
      <c r="A555" s="22">
        <v>554</v>
      </c>
      <c r="B555" s="2" t="s">
        <v>193</v>
      </c>
      <c r="C555" s="2" t="s">
        <v>194</v>
      </c>
      <c r="D555" s="2" t="s">
        <v>159</v>
      </c>
      <c r="E555" s="2" t="str">
        <f>"০১৭৫৫২৮৫৩৮৪"</f>
        <v>০১৭৫৫২৮৫৩৮৪</v>
      </c>
      <c r="F555" s="3" t="str">
        <f>"8119427767720"</f>
        <v>8119427767720</v>
      </c>
      <c r="G555" s="4">
        <v>130302050857</v>
      </c>
      <c r="H555" s="13">
        <v>0.5</v>
      </c>
      <c r="I555" s="13">
        <v>0.5</v>
      </c>
    </row>
    <row r="556" spans="1:9" ht="15.75" x14ac:dyDescent="0.3">
      <c r="A556" s="22">
        <v>555</v>
      </c>
      <c r="B556" s="2" t="s">
        <v>195</v>
      </c>
      <c r="C556" s="2" t="s">
        <v>196</v>
      </c>
      <c r="D556" s="2" t="s">
        <v>159</v>
      </c>
      <c r="E556" s="2" t="str">
        <f>"০১৭৬৩২৪৮২৯৪"</f>
        <v>০১৭৬৩২৪৮২৯৪</v>
      </c>
      <c r="F556" s="3" t="str">
        <f>"8119427767710"</f>
        <v>8119427767710</v>
      </c>
      <c r="G556" s="4">
        <v>130302050856</v>
      </c>
      <c r="H556" s="13"/>
      <c r="I556" s="13"/>
    </row>
    <row r="557" spans="1:9" ht="15.75" x14ac:dyDescent="0.3">
      <c r="A557" s="22">
        <v>556</v>
      </c>
      <c r="B557" s="2" t="s">
        <v>197</v>
      </c>
      <c r="C557" s="2" t="s">
        <v>198</v>
      </c>
      <c r="D557" s="2" t="s">
        <v>159</v>
      </c>
      <c r="E557" s="2" t="str">
        <f>"০১৭০৪৩৫২৫৮৮"</f>
        <v>০১৭০৪৩৫২৫৮৮</v>
      </c>
      <c r="F557" s="3" t="str">
        <f>"8119427767715"</f>
        <v>8119427767715</v>
      </c>
      <c r="G557" s="4">
        <v>130302050855</v>
      </c>
      <c r="H557" s="13">
        <v>0.33</v>
      </c>
      <c r="I557" s="13">
        <v>0.33</v>
      </c>
    </row>
    <row r="558" spans="1:9" ht="15.75" x14ac:dyDescent="0.3">
      <c r="A558" s="22">
        <v>557</v>
      </c>
      <c r="B558" s="2" t="s">
        <v>199</v>
      </c>
      <c r="C558" s="2" t="s">
        <v>20</v>
      </c>
      <c r="D558" s="2" t="s">
        <v>159</v>
      </c>
      <c r="E558" s="2" t="str">
        <f>"০১৭১৪৬০৩১৩৬"</f>
        <v>০১৭১৪৬০৩১৩৬</v>
      </c>
      <c r="F558" s="3" t="str">
        <f>"8119427767718"</f>
        <v>8119427767718</v>
      </c>
      <c r="G558" s="4">
        <v>130302050854</v>
      </c>
      <c r="H558" s="13">
        <v>0.27</v>
      </c>
      <c r="I558" s="13">
        <v>0.27</v>
      </c>
    </row>
    <row r="559" spans="1:9" ht="15.75" x14ac:dyDescent="0.3">
      <c r="A559" s="22">
        <v>558</v>
      </c>
      <c r="B559" s="2" t="s">
        <v>200</v>
      </c>
      <c r="C559" s="2" t="s">
        <v>201</v>
      </c>
      <c r="D559" s="2" t="s">
        <v>159</v>
      </c>
      <c r="E559" s="2" t="str">
        <f>"০১৭৩১৬৪৪৯০৯"</f>
        <v>০১৭৩১৬৪৪৯০৯</v>
      </c>
      <c r="F559" s="3" t="str">
        <f>"8119427767687"</f>
        <v>8119427767687</v>
      </c>
      <c r="G559" s="4">
        <v>130302050853</v>
      </c>
      <c r="H559" s="13">
        <v>0.82</v>
      </c>
      <c r="I559" s="13">
        <v>0.82</v>
      </c>
    </row>
    <row r="560" spans="1:9" ht="15.75" x14ac:dyDescent="0.3">
      <c r="A560" s="22">
        <v>559</v>
      </c>
      <c r="B560" s="2" t="s">
        <v>202</v>
      </c>
      <c r="C560" s="2" t="s">
        <v>203</v>
      </c>
      <c r="D560" s="2" t="s">
        <v>159</v>
      </c>
      <c r="E560" s="2" t="str">
        <f>"০১৭৫৫২৮৫৩৮৪"</f>
        <v>০১৭৫৫২৮৫৩৮৪</v>
      </c>
      <c r="F560" s="3" t="str">
        <f>"8119427767687"</f>
        <v>8119427767687</v>
      </c>
      <c r="G560" s="4">
        <v>130302050852</v>
      </c>
      <c r="H560" s="13">
        <v>2</v>
      </c>
      <c r="I560" s="13">
        <v>2</v>
      </c>
    </row>
    <row r="561" spans="1:9" ht="15.75" x14ac:dyDescent="0.3">
      <c r="A561" s="22">
        <v>560</v>
      </c>
      <c r="B561" s="2" t="s">
        <v>204</v>
      </c>
      <c r="C561" s="2" t="s">
        <v>105</v>
      </c>
      <c r="D561" s="2" t="s">
        <v>159</v>
      </c>
      <c r="E561" s="2" t="str">
        <f>"০১৭৩৬৩০২৩৪৮"</f>
        <v>০১৭৩৬৩০২৩৪৮</v>
      </c>
      <c r="F561" s="3" t="str">
        <f>"199381197427000061"</f>
        <v>199381197427000061</v>
      </c>
      <c r="G561" s="4">
        <v>130302050851</v>
      </c>
      <c r="H561" s="13">
        <v>0.66</v>
      </c>
      <c r="I561" s="13">
        <v>0.66</v>
      </c>
    </row>
    <row r="562" spans="1:9" ht="15.75" x14ac:dyDescent="0.3">
      <c r="A562" s="22">
        <v>561</v>
      </c>
      <c r="B562" s="2" t="s">
        <v>205</v>
      </c>
      <c r="C562" s="2" t="s">
        <v>206</v>
      </c>
      <c r="D562" s="2" t="s">
        <v>159</v>
      </c>
      <c r="E562" s="2" t="str">
        <f>"০১৭১৩৫৩৭৫৪২"</f>
        <v>০১৭১৩৫৩৭৫৪২</v>
      </c>
      <c r="F562" s="3" t="str">
        <f>"8119427767751"</f>
        <v>8119427767751</v>
      </c>
      <c r="G562" s="4">
        <v>130302050850</v>
      </c>
      <c r="H562" s="13">
        <v>0.82</v>
      </c>
      <c r="I562" s="13">
        <v>0.82</v>
      </c>
    </row>
    <row r="563" spans="1:9" ht="15.75" x14ac:dyDescent="0.3">
      <c r="A563" s="22">
        <v>562</v>
      </c>
      <c r="B563" s="2" t="s">
        <v>207</v>
      </c>
      <c r="C563" s="2" t="s">
        <v>208</v>
      </c>
      <c r="D563" s="2" t="s">
        <v>159</v>
      </c>
      <c r="E563" s="2" t="str">
        <f>"০১৭৪২৭৬৯৮২৭"</f>
        <v>০১৭৪২৭৬৯৮২৭</v>
      </c>
      <c r="F563" s="3" t="str">
        <f>"8119427767748"</f>
        <v>8119427767748</v>
      </c>
      <c r="G563" s="4">
        <v>130302050849</v>
      </c>
      <c r="H563" s="13">
        <v>1.5</v>
      </c>
      <c r="I563" s="13">
        <v>1.5</v>
      </c>
    </row>
    <row r="564" spans="1:9" ht="15.75" x14ac:dyDescent="0.3">
      <c r="A564" s="22">
        <v>563</v>
      </c>
      <c r="B564" s="2" t="s">
        <v>209</v>
      </c>
      <c r="C564" s="2" t="s">
        <v>210</v>
      </c>
      <c r="D564" s="2" t="s">
        <v>159</v>
      </c>
      <c r="E564" s="2" t="str">
        <f>"০১৭৭২৭৪১১৩৭"</f>
        <v>০১৭৭২৭৪১১৩৭</v>
      </c>
      <c r="F564" s="3" t="str">
        <f>"8119427767756"</f>
        <v>8119427767756</v>
      </c>
      <c r="G564" s="4">
        <v>130302050848</v>
      </c>
      <c r="H564" s="13">
        <v>2</v>
      </c>
      <c r="I564" s="14">
        <v>0.2</v>
      </c>
    </row>
    <row r="565" spans="1:9" ht="15.75" x14ac:dyDescent="0.3">
      <c r="A565" s="22">
        <v>564</v>
      </c>
      <c r="B565" s="2" t="s">
        <v>211</v>
      </c>
      <c r="C565" s="2" t="s">
        <v>191</v>
      </c>
      <c r="D565" s="2" t="s">
        <v>159</v>
      </c>
      <c r="E565" s="2" t="str">
        <f>"০১৭২২৮৫৭০১৩"</f>
        <v>০১৭২২৮৫৭০১৩</v>
      </c>
      <c r="F565" s="3" t="str">
        <f>"8119427767745"</f>
        <v>8119427767745</v>
      </c>
      <c r="G565" s="4">
        <v>130302050847</v>
      </c>
      <c r="H565" s="13">
        <v>0.66</v>
      </c>
      <c r="I565" s="14">
        <v>0</v>
      </c>
    </row>
    <row r="566" spans="1:9" ht="15.75" x14ac:dyDescent="0.3">
      <c r="A566" s="22">
        <v>565</v>
      </c>
      <c r="B566" s="2" t="s">
        <v>212</v>
      </c>
      <c r="C566" s="2" t="s">
        <v>213</v>
      </c>
      <c r="D566" s="2" t="s">
        <v>159</v>
      </c>
      <c r="E566" s="2" t="str">
        <f>"০১৭৮০৪৬৩১০৯"</f>
        <v>০১৭৮০৪৬৩১০৯</v>
      </c>
      <c r="F566" s="3" t="str">
        <f>"8119427767510"</f>
        <v>8119427767510</v>
      </c>
      <c r="G566" s="4">
        <v>130302050846</v>
      </c>
      <c r="H566" s="13">
        <v>0.82</v>
      </c>
      <c r="I566" s="14">
        <v>0.01</v>
      </c>
    </row>
    <row r="567" spans="1:9" ht="15.75" x14ac:dyDescent="0.3">
      <c r="A567" s="22">
        <v>566</v>
      </c>
      <c r="B567" s="2" t="s">
        <v>214</v>
      </c>
      <c r="C567" s="2" t="s">
        <v>215</v>
      </c>
      <c r="D567" s="2" t="s">
        <v>159</v>
      </c>
      <c r="E567" s="2" t="str">
        <f>"০১৭১৮৮০৪৭৩৯"</f>
        <v>০১৭১৮৮০৪৭৩৯</v>
      </c>
      <c r="F567" s="3" t="str">
        <f>"8119427767556"</f>
        <v>8119427767556</v>
      </c>
      <c r="G567" s="4">
        <v>130302050845</v>
      </c>
      <c r="H567" s="13">
        <v>1.5</v>
      </c>
      <c r="I567" s="14">
        <v>0.01</v>
      </c>
    </row>
    <row r="568" spans="1:9" ht="15.75" x14ac:dyDescent="0.3">
      <c r="A568" s="22">
        <v>567</v>
      </c>
      <c r="B568" s="2" t="s">
        <v>216</v>
      </c>
      <c r="C568" s="2" t="s">
        <v>191</v>
      </c>
      <c r="D568" s="2" t="s">
        <v>159</v>
      </c>
      <c r="E568" s="2" t="str">
        <f>"০১৭৩৩১৭৩৯০৫"</f>
        <v>০১৭৩৩১৭৩৯০৫</v>
      </c>
      <c r="F568" s="3" t="str">
        <f>"8119427767199"</f>
        <v>8119427767199</v>
      </c>
      <c r="G568" s="4">
        <v>130302050844</v>
      </c>
      <c r="H568" s="13">
        <v>5</v>
      </c>
      <c r="I568" s="13">
        <v>0.5</v>
      </c>
    </row>
    <row r="569" spans="1:9" ht="15.75" x14ac:dyDescent="0.3">
      <c r="A569" s="22">
        <v>568</v>
      </c>
      <c r="B569" s="2" t="s">
        <v>217</v>
      </c>
      <c r="C569" s="2" t="s">
        <v>218</v>
      </c>
      <c r="D569" s="2" t="s">
        <v>159</v>
      </c>
      <c r="E569" s="2" t="str">
        <f>"০১৭৪০২৫৬৪০১"</f>
        <v>০১৭৪০২৫৬৪০১</v>
      </c>
      <c r="F569" s="3" t="str">
        <f>"8119427767514"</f>
        <v>8119427767514</v>
      </c>
      <c r="G569" s="4">
        <v>130302050843</v>
      </c>
      <c r="H569" s="13"/>
      <c r="I569" s="13"/>
    </row>
    <row r="570" spans="1:9" ht="15.75" x14ac:dyDescent="0.3">
      <c r="A570" s="22">
        <v>569</v>
      </c>
      <c r="B570" s="2" t="s">
        <v>219</v>
      </c>
      <c r="C570" s="2" t="s">
        <v>220</v>
      </c>
      <c r="D570" s="2" t="s">
        <v>159</v>
      </c>
      <c r="E570" s="2" t="str">
        <f>"০১৭১৮৩৪৫২০৬"</f>
        <v>০১৭১৮৩৪৫২০৬</v>
      </c>
      <c r="F570" s="3" t="str">
        <f>"8119427767690"</f>
        <v>8119427767690</v>
      </c>
      <c r="G570" s="4">
        <v>130302050842</v>
      </c>
      <c r="H570" s="13">
        <v>0.33</v>
      </c>
      <c r="I570" s="13">
        <v>0.33</v>
      </c>
    </row>
    <row r="571" spans="1:9" ht="15.75" x14ac:dyDescent="0.3">
      <c r="A571" s="22">
        <v>570</v>
      </c>
      <c r="B571" s="2" t="s">
        <v>221</v>
      </c>
      <c r="C571" s="2" t="s">
        <v>191</v>
      </c>
      <c r="D571" s="2" t="s">
        <v>159</v>
      </c>
      <c r="E571" s="2" t="str">
        <f>"০১৭৩৩১৭৩৯০৫"</f>
        <v>০১৭৩৩১৭৩৯০৫</v>
      </c>
      <c r="F571" s="3" t="str">
        <f>"8119427767746"</f>
        <v>8119427767746</v>
      </c>
      <c r="G571" s="4">
        <v>130302050841</v>
      </c>
      <c r="H571" s="13">
        <v>3.33</v>
      </c>
      <c r="I571" s="13">
        <v>3.33</v>
      </c>
    </row>
    <row r="572" spans="1:9" ht="15.75" x14ac:dyDescent="0.3">
      <c r="A572" s="22">
        <v>571</v>
      </c>
      <c r="B572" s="2" t="s">
        <v>222</v>
      </c>
      <c r="C572" s="2" t="s">
        <v>223</v>
      </c>
      <c r="D572" s="2" t="s">
        <v>159</v>
      </c>
      <c r="E572" s="2" t="str">
        <f>"০১৭৩৩১৭৩৯০৫"</f>
        <v>০১৭৩৩১৭৩৯০৫</v>
      </c>
      <c r="F572" s="3" t="str">
        <f>"81194277674464"</f>
        <v>81194277674464</v>
      </c>
      <c r="G572" s="4">
        <v>130302050840</v>
      </c>
      <c r="H572" s="13">
        <v>1.5</v>
      </c>
      <c r="I572" s="13">
        <v>1.5</v>
      </c>
    </row>
    <row r="573" spans="1:9" ht="15.75" x14ac:dyDescent="0.3">
      <c r="A573" s="22">
        <v>572</v>
      </c>
      <c r="B573" s="2" t="s">
        <v>224</v>
      </c>
      <c r="C573" s="2" t="s">
        <v>201</v>
      </c>
      <c r="D573" s="2" t="s">
        <v>159</v>
      </c>
      <c r="E573" s="2" t="str">
        <f>"০১৭২৬৪৩৪৯১৪"</f>
        <v>০১৭২৬৪৩৪৯১৪</v>
      </c>
      <c r="F573" s="3" t="str">
        <f>"8119427767687"</f>
        <v>8119427767687</v>
      </c>
      <c r="G573" s="4">
        <v>130302050839</v>
      </c>
      <c r="H573" s="13">
        <v>0.33</v>
      </c>
      <c r="I573" s="13">
        <v>0.33</v>
      </c>
    </row>
    <row r="574" spans="1:9" ht="15.75" x14ac:dyDescent="0.3">
      <c r="A574" s="22">
        <v>573</v>
      </c>
      <c r="B574" s="2" t="s">
        <v>225</v>
      </c>
      <c r="C574" s="2" t="s">
        <v>226</v>
      </c>
      <c r="D574" s="2" t="s">
        <v>159</v>
      </c>
      <c r="E574" s="2" t="str">
        <f>"০১৭১৬৬১৩৮১৬"</f>
        <v>০১৭১৬৬১৩৮১৬</v>
      </c>
      <c r="F574" s="3" t="str">
        <f>"8119427717449"</f>
        <v>8119427717449</v>
      </c>
      <c r="G574" s="4">
        <v>130302050838</v>
      </c>
      <c r="H574" s="13">
        <v>10</v>
      </c>
      <c r="I574" s="13">
        <v>10</v>
      </c>
    </row>
    <row r="575" spans="1:9" ht="15.75" x14ac:dyDescent="0.3">
      <c r="A575" s="22">
        <v>574</v>
      </c>
      <c r="B575" s="2" t="s">
        <v>227</v>
      </c>
      <c r="C575" s="2" t="s">
        <v>158</v>
      </c>
      <c r="D575" s="2" t="s">
        <v>159</v>
      </c>
      <c r="E575" s="2" t="str">
        <f>"০১৭৬৭১৫৮১৯০"</f>
        <v>০১৭৬৭১৫৮১৯০</v>
      </c>
      <c r="F575" s="3" t="str">
        <f>"8119427759483"</f>
        <v>8119427759483</v>
      </c>
      <c r="G575" s="4">
        <v>130302050837</v>
      </c>
      <c r="H575" s="13">
        <v>0.5</v>
      </c>
      <c r="I575" s="13">
        <v>0.5</v>
      </c>
    </row>
    <row r="576" spans="1:9" ht="15.75" x14ac:dyDescent="0.3">
      <c r="A576" s="22">
        <v>575</v>
      </c>
      <c r="B576" s="2" t="s">
        <v>228</v>
      </c>
      <c r="C576" s="2" t="s">
        <v>229</v>
      </c>
      <c r="D576" s="2" t="s">
        <v>159</v>
      </c>
      <c r="E576" s="2" t="str">
        <f>"০১৭৪১৩৯১২৩২"</f>
        <v>০১৭৪১৩৯১২৩২</v>
      </c>
      <c r="F576" s="3" t="str">
        <f>"8119427767661"</f>
        <v>8119427767661</v>
      </c>
      <c r="G576" s="4">
        <v>130302050836</v>
      </c>
      <c r="H576" s="13">
        <v>8</v>
      </c>
      <c r="I576" s="13">
        <v>8</v>
      </c>
    </row>
    <row r="577" spans="1:9" ht="15.75" x14ac:dyDescent="0.3">
      <c r="A577" s="22">
        <v>576</v>
      </c>
      <c r="B577" s="2" t="s">
        <v>230</v>
      </c>
      <c r="C577" s="2" t="s">
        <v>231</v>
      </c>
      <c r="D577" s="2" t="s">
        <v>159</v>
      </c>
      <c r="E577" s="2" t="str">
        <f>"০১৭২৯৩২০৮০৪"</f>
        <v>০১৭২৯৩২০৮০৪</v>
      </c>
      <c r="F577" s="3" t="str">
        <f>"8119427767696"</f>
        <v>8119427767696</v>
      </c>
      <c r="G577" s="4">
        <v>130302050835</v>
      </c>
      <c r="H577" s="13">
        <v>3</v>
      </c>
      <c r="I577" s="13">
        <v>3</v>
      </c>
    </row>
    <row r="578" spans="1:9" ht="15.75" x14ac:dyDescent="0.3">
      <c r="A578" s="22">
        <v>577</v>
      </c>
      <c r="B578" s="2" t="s">
        <v>232</v>
      </c>
      <c r="C578" s="2" t="s">
        <v>233</v>
      </c>
      <c r="D578" s="2" t="s">
        <v>159</v>
      </c>
      <c r="E578" s="2" t="str">
        <f>"০১৭৭২৯৩৬৭৩৫"</f>
        <v>০১৭৭২৯৩৬৭৩৫</v>
      </c>
      <c r="F578" s="3" t="str">
        <f>"8119427767753"</f>
        <v>8119427767753</v>
      </c>
      <c r="G578" s="4">
        <v>130302050834</v>
      </c>
      <c r="H578" s="13">
        <v>0.4</v>
      </c>
      <c r="I578" s="13">
        <v>0.4</v>
      </c>
    </row>
    <row r="579" spans="1:9" ht="15.75" x14ac:dyDescent="0.3">
      <c r="A579" s="22">
        <v>578</v>
      </c>
      <c r="B579" s="2" t="s">
        <v>234</v>
      </c>
      <c r="C579" s="2" t="s">
        <v>235</v>
      </c>
      <c r="D579" s="2" t="s">
        <v>159</v>
      </c>
      <c r="E579" s="2" t="str">
        <f>"০১৭৩২৮১৫৪৭০"</f>
        <v>০১৭৩২৮১৫৪৭০</v>
      </c>
      <c r="F579" s="3" t="str">
        <f>"8119427777716"</f>
        <v>8119427777716</v>
      </c>
      <c r="G579" s="4">
        <v>130302050832</v>
      </c>
      <c r="H579" s="13">
        <v>7</v>
      </c>
      <c r="I579" s="13">
        <v>7</v>
      </c>
    </row>
    <row r="580" spans="1:9" ht="15.75" x14ac:dyDescent="0.3">
      <c r="A580" s="22">
        <v>579</v>
      </c>
      <c r="B580" s="2" t="s">
        <v>236</v>
      </c>
      <c r="C580" s="2" t="s">
        <v>237</v>
      </c>
      <c r="D580" s="2" t="s">
        <v>159</v>
      </c>
      <c r="E580" s="2" t="str">
        <f>"০১৭১৪৯০৮৬১৫"</f>
        <v>০১৭১৪৯০৮৬১৫</v>
      </c>
      <c r="F580" s="3" t="str">
        <f>"8119427767544"</f>
        <v>8119427767544</v>
      </c>
      <c r="G580" s="4">
        <v>130302050831</v>
      </c>
      <c r="H580" s="13">
        <v>0.33</v>
      </c>
      <c r="I580" s="13">
        <v>0.33</v>
      </c>
    </row>
    <row r="581" spans="1:9" ht="15.75" x14ac:dyDescent="0.3">
      <c r="A581" s="22">
        <v>580</v>
      </c>
      <c r="B581" s="2" t="s">
        <v>237</v>
      </c>
      <c r="C581" s="2" t="s">
        <v>238</v>
      </c>
      <c r="D581" s="2" t="s">
        <v>159</v>
      </c>
      <c r="E581" s="2" t="str">
        <f>"০১৭৫৪০০১৭৫৭"</f>
        <v>০১৭৫৪০০১৭৫৭</v>
      </c>
      <c r="F581" s="3" t="str">
        <f>"8119427767542"</f>
        <v>8119427767542</v>
      </c>
      <c r="G581" s="4">
        <v>130302050830</v>
      </c>
      <c r="H581" s="13">
        <v>0.66</v>
      </c>
      <c r="I581" s="13">
        <v>0.66</v>
      </c>
    </row>
    <row r="582" spans="1:9" ht="15.75" x14ac:dyDescent="0.3">
      <c r="A582" s="22">
        <v>581</v>
      </c>
      <c r="B582" s="2" t="s">
        <v>239</v>
      </c>
      <c r="C582" s="2" t="s">
        <v>229</v>
      </c>
      <c r="D582" s="2" t="s">
        <v>159</v>
      </c>
      <c r="E582" s="2" t="str">
        <f>"০১৭৫১৪৭৭৯৮৮"</f>
        <v>০১৭৫১৪৭৭৯৮৮</v>
      </c>
      <c r="F582" s="3" t="str">
        <f>"8119427767655"</f>
        <v>8119427767655</v>
      </c>
      <c r="G582" s="4">
        <v>130302050829</v>
      </c>
      <c r="H582" s="13">
        <v>0.33</v>
      </c>
      <c r="I582" s="13">
        <v>0.33</v>
      </c>
    </row>
    <row r="583" spans="1:9" ht="15.75" x14ac:dyDescent="0.3">
      <c r="A583" s="22">
        <v>582</v>
      </c>
      <c r="B583" s="2" t="s">
        <v>240</v>
      </c>
      <c r="C583" s="2" t="s">
        <v>241</v>
      </c>
      <c r="D583" s="2" t="s">
        <v>159</v>
      </c>
      <c r="E583" s="2" t="str">
        <f>"০১৭২০৩৫৭৬৩৯"</f>
        <v>০১৭২০৩৫৭৬৩৯</v>
      </c>
      <c r="F583" s="3" t="str">
        <f>"8119427767651"</f>
        <v>8119427767651</v>
      </c>
      <c r="G583" s="4">
        <v>130302050828</v>
      </c>
      <c r="H583" s="13">
        <v>0.33</v>
      </c>
      <c r="I583" s="13">
        <v>0.33</v>
      </c>
    </row>
    <row r="584" spans="1:9" ht="15.75" x14ac:dyDescent="0.3">
      <c r="A584" s="22">
        <v>583</v>
      </c>
      <c r="B584" s="2" t="s">
        <v>242</v>
      </c>
      <c r="C584" s="2" t="s">
        <v>243</v>
      </c>
      <c r="D584" s="2" t="s">
        <v>159</v>
      </c>
      <c r="E584" s="2" t="str">
        <f>"০১৭৩৫৬৩৮১৮৩"</f>
        <v>০১৭৩৫৬৩৮১৮৩</v>
      </c>
      <c r="F584" s="3" t="str">
        <f>"81194267637"</f>
        <v>81194267637</v>
      </c>
      <c r="G584" s="4">
        <v>130302050827</v>
      </c>
      <c r="H584" s="13">
        <v>8</v>
      </c>
      <c r="I584" s="14">
        <v>0.01</v>
      </c>
    </row>
    <row r="585" spans="1:9" ht="15.75" x14ac:dyDescent="0.3">
      <c r="A585" s="22">
        <v>584</v>
      </c>
      <c r="B585" s="2" t="s">
        <v>278</v>
      </c>
      <c r="C585" s="2" t="s">
        <v>536</v>
      </c>
      <c r="D585" s="2" t="s">
        <v>159</v>
      </c>
      <c r="E585" s="2" t="str">
        <f>"০১৭৩৬৪৫৭৮৬১"</f>
        <v>০১৭৩৬৪৫৭৮৬১</v>
      </c>
      <c r="F585" s="3" t="str">
        <f>"8119427767649"</f>
        <v>8119427767649</v>
      </c>
      <c r="G585" s="4">
        <v>130302050833</v>
      </c>
      <c r="H585" s="13">
        <v>3</v>
      </c>
      <c r="I585" s="14">
        <v>0.01</v>
      </c>
    </row>
    <row r="586" spans="1:9" ht="15.75" x14ac:dyDescent="0.3">
      <c r="A586" s="22">
        <v>585</v>
      </c>
      <c r="B586" s="2" t="s">
        <v>2169</v>
      </c>
      <c r="C586" s="2" t="s">
        <v>2170</v>
      </c>
      <c r="D586" s="2" t="s">
        <v>159</v>
      </c>
      <c r="E586" s="2">
        <v>1761337239</v>
      </c>
      <c r="F586" s="3">
        <v>8119427767489</v>
      </c>
      <c r="G586" s="4">
        <v>130302050874</v>
      </c>
      <c r="H586" s="13">
        <v>0.4</v>
      </c>
      <c r="I586" s="14">
        <v>0</v>
      </c>
    </row>
    <row r="587" spans="1:9" ht="15.75" x14ac:dyDescent="0.3">
      <c r="A587" s="22">
        <v>586</v>
      </c>
      <c r="B587" s="2" t="s">
        <v>2171</v>
      </c>
      <c r="C587" s="2" t="s">
        <v>2172</v>
      </c>
      <c r="D587" s="2" t="s">
        <v>159</v>
      </c>
      <c r="E587" s="2">
        <v>1723401827</v>
      </c>
      <c r="F587" s="3">
        <v>8119427767453</v>
      </c>
      <c r="G587" s="4">
        <v>130302050876</v>
      </c>
      <c r="H587" s="13">
        <v>7</v>
      </c>
      <c r="I587" s="14">
        <v>0</v>
      </c>
    </row>
    <row r="588" spans="1:9" ht="15.75" x14ac:dyDescent="0.3">
      <c r="A588" s="22">
        <v>587</v>
      </c>
      <c r="B588" s="2" t="s">
        <v>538</v>
      </c>
      <c r="C588" s="2" t="s">
        <v>393</v>
      </c>
      <c r="D588" s="2" t="s">
        <v>159</v>
      </c>
      <c r="E588" s="2" t="str">
        <f>"০১৭৭২৭৪১১৩৭"</f>
        <v>০১৭৭২৭৪১১৩৭</v>
      </c>
      <c r="F588" s="3" t="str">
        <f>"8119427767756"</f>
        <v>8119427767756</v>
      </c>
      <c r="G588" s="4">
        <v>130302050826</v>
      </c>
      <c r="H588" s="13">
        <v>0.33</v>
      </c>
      <c r="I588" s="14">
        <v>0.5</v>
      </c>
    </row>
    <row r="589" spans="1:9" ht="15.75" x14ac:dyDescent="0.3">
      <c r="A589" s="22">
        <v>588</v>
      </c>
      <c r="B589" s="2" t="s">
        <v>539</v>
      </c>
      <c r="C589" s="2" t="s">
        <v>540</v>
      </c>
      <c r="D589" s="2" t="s">
        <v>159</v>
      </c>
      <c r="E589" s="2" t="str">
        <f>"০১৭৪০৯৬৬২০৫"</f>
        <v>০১৭৪০৯৬৬২০৫</v>
      </c>
      <c r="F589" s="3" t="str">
        <f>"8119427767149"</f>
        <v>8119427767149</v>
      </c>
      <c r="G589" s="4">
        <v>130302050825</v>
      </c>
      <c r="H589" s="13">
        <v>0.66</v>
      </c>
      <c r="I589" s="14">
        <v>0.5</v>
      </c>
    </row>
    <row r="590" spans="1:9" ht="15.75" x14ac:dyDescent="0.3">
      <c r="A590" s="22">
        <v>589</v>
      </c>
      <c r="B590" s="2" t="s">
        <v>2173</v>
      </c>
      <c r="C590" s="2" t="s">
        <v>2174</v>
      </c>
      <c r="D590" s="2" t="s">
        <v>159</v>
      </c>
      <c r="E590" s="2"/>
      <c r="F590" s="3">
        <v>8119427000047</v>
      </c>
      <c r="G590" s="4">
        <v>130302050879</v>
      </c>
      <c r="H590" s="13">
        <v>0.33</v>
      </c>
      <c r="I590" s="14">
        <v>1.5</v>
      </c>
    </row>
    <row r="591" spans="1:9" ht="15.75" x14ac:dyDescent="0.3">
      <c r="A591" s="22">
        <v>590</v>
      </c>
      <c r="B591" s="2" t="s">
        <v>2175</v>
      </c>
      <c r="C591" s="2" t="s">
        <v>2176</v>
      </c>
      <c r="D591" s="2" t="s">
        <v>159</v>
      </c>
      <c r="E591" s="2">
        <v>1729320804</v>
      </c>
      <c r="F591" s="3">
        <v>8119427767700</v>
      </c>
      <c r="G591" s="4">
        <v>130302050881</v>
      </c>
      <c r="H591" s="13">
        <v>0.33</v>
      </c>
      <c r="I591" s="14">
        <v>0</v>
      </c>
    </row>
    <row r="592" spans="1:9" ht="15.75" x14ac:dyDescent="0.3">
      <c r="A592" s="22">
        <v>591</v>
      </c>
      <c r="B592" s="1" t="s">
        <v>2148</v>
      </c>
      <c r="C592" s="1" t="s">
        <v>2149</v>
      </c>
      <c r="D592" s="1" t="s">
        <v>159</v>
      </c>
      <c r="E592" s="1">
        <v>1739545031</v>
      </c>
      <c r="F592" s="1">
        <v>8119427765750</v>
      </c>
      <c r="G592" s="1">
        <v>130302050903</v>
      </c>
      <c r="H592" s="13">
        <v>0.25</v>
      </c>
      <c r="I592" s="14">
        <v>0.2</v>
      </c>
    </row>
    <row r="593" spans="1:9" ht="15.75" x14ac:dyDescent="0.3">
      <c r="A593" s="22">
        <v>592</v>
      </c>
      <c r="B593" s="1" t="s">
        <v>2150</v>
      </c>
      <c r="C593" s="1" t="s">
        <v>2151</v>
      </c>
      <c r="D593" s="1" t="s">
        <v>159</v>
      </c>
      <c r="E593" s="1">
        <v>1732825479</v>
      </c>
      <c r="F593" s="1">
        <v>8119427765742</v>
      </c>
      <c r="G593" s="1">
        <v>130302050904</v>
      </c>
      <c r="H593" s="13">
        <v>1</v>
      </c>
      <c r="I593" s="14">
        <v>0.2</v>
      </c>
    </row>
    <row r="594" spans="1:9" ht="15.75" x14ac:dyDescent="0.3">
      <c r="A594" s="22">
        <v>593</v>
      </c>
      <c r="B594" s="1" t="s">
        <v>2152</v>
      </c>
      <c r="C594" s="1" t="s">
        <v>1550</v>
      </c>
      <c r="D594" s="1" t="s">
        <v>159</v>
      </c>
      <c r="E594" s="1">
        <v>1795381682</v>
      </c>
      <c r="F594" s="1">
        <v>8119427765740</v>
      </c>
      <c r="G594" s="1">
        <v>130302050905</v>
      </c>
      <c r="H594" s="13">
        <v>0.3</v>
      </c>
      <c r="I594" s="14">
        <v>0.3</v>
      </c>
    </row>
    <row r="595" spans="1:9" ht="15.75" x14ac:dyDescent="0.3">
      <c r="A595" s="22">
        <v>594</v>
      </c>
      <c r="B595" s="1" t="s">
        <v>163</v>
      </c>
      <c r="C595" s="1" t="s">
        <v>1550</v>
      </c>
      <c r="D595" s="1" t="s">
        <v>159</v>
      </c>
      <c r="E595" s="1">
        <v>1740450863</v>
      </c>
      <c r="F595" s="1">
        <v>8119427710789</v>
      </c>
      <c r="G595" s="1">
        <v>130302050906</v>
      </c>
      <c r="H595" s="13">
        <v>0.3</v>
      </c>
      <c r="I595" s="14">
        <v>0.3</v>
      </c>
    </row>
    <row r="596" spans="1:9" ht="15.75" x14ac:dyDescent="0.3">
      <c r="A596" s="22">
        <v>595</v>
      </c>
      <c r="B596" s="1" t="s">
        <v>1044</v>
      </c>
      <c r="C596" s="1" t="s">
        <v>2153</v>
      </c>
      <c r="D596" s="1" t="s">
        <v>159</v>
      </c>
      <c r="E596" s="1">
        <v>1766880244</v>
      </c>
      <c r="F596" s="1">
        <v>8119427765705</v>
      </c>
      <c r="G596" s="1">
        <v>130302050907</v>
      </c>
      <c r="H596" s="13">
        <v>3.33</v>
      </c>
      <c r="I596" s="14">
        <v>0.2</v>
      </c>
    </row>
    <row r="597" spans="1:9" ht="15.75" x14ac:dyDescent="0.3">
      <c r="A597" s="22">
        <v>596</v>
      </c>
      <c r="B597" s="1" t="s">
        <v>259</v>
      </c>
      <c r="C597" s="1" t="s">
        <v>2154</v>
      </c>
      <c r="D597" s="1" t="s">
        <v>159</v>
      </c>
      <c r="F597" s="1">
        <v>8119427765704</v>
      </c>
      <c r="G597" s="1">
        <v>130302050908</v>
      </c>
      <c r="H597" s="13">
        <v>2.5</v>
      </c>
      <c r="I597" s="14">
        <v>0</v>
      </c>
    </row>
    <row r="598" spans="1:9" ht="15.75" x14ac:dyDescent="0.3">
      <c r="A598" s="22">
        <v>597</v>
      </c>
      <c r="B598" s="1" t="s">
        <v>2155</v>
      </c>
      <c r="C598" s="1" t="s">
        <v>906</v>
      </c>
      <c r="D598" s="1" t="s">
        <v>159</v>
      </c>
      <c r="E598" s="1">
        <v>1729503422</v>
      </c>
      <c r="F598" s="1">
        <v>8119427765715</v>
      </c>
      <c r="G598" s="1">
        <v>130302050909</v>
      </c>
      <c r="H598" s="13">
        <v>0.33</v>
      </c>
      <c r="I598" s="14">
        <v>0.2</v>
      </c>
    </row>
    <row r="599" spans="1:9" ht="15.75" x14ac:dyDescent="0.3">
      <c r="A599" s="22">
        <v>598</v>
      </c>
      <c r="B599" s="1" t="s">
        <v>0</v>
      </c>
      <c r="C599" s="1" t="s">
        <v>906</v>
      </c>
      <c r="D599" s="1" t="s">
        <v>159</v>
      </c>
      <c r="E599" s="1">
        <v>1718803947</v>
      </c>
      <c r="F599" s="1">
        <v>8119427765713</v>
      </c>
      <c r="G599" s="1">
        <v>130302050910</v>
      </c>
      <c r="H599" s="13">
        <v>0.5</v>
      </c>
      <c r="I599" s="14">
        <v>0.2</v>
      </c>
    </row>
    <row r="600" spans="1:9" ht="15.75" x14ac:dyDescent="0.3">
      <c r="A600" s="22">
        <v>599</v>
      </c>
      <c r="B600" s="1" t="s">
        <v>2156</v>
      </c>
      <c r="C600" s="1" t="s">
        <v>2154</v>
      </c>
      <c r="D600" s="1" t="s">
        <v>159</v>
      </c>
      <c r="E600" s="1">
        <v>1718342061</v>
      </c>
      <c r="F600" s="1">
        <v>8119424216411</v>
      </c>
      <c r="G600" s="1">
        <v>130302050911</v>
      </c>
      <c r="H600" s="13"/>
      <c r="I600" s="14">
        <v>2.5</v>
      </c>
    </row>
    <row r="601" spans="1:9" ht="15.75" x14ac:dyDescent="0.3">
      <c r="A601" s="22">
        <v>600</v>
      </c>
      <c r="B601" s="1" t="s">
        <v>2157</v>
      </c>
      <c r="C601" s="1" t="s">
        <v>2158</v>
      </c>
      <c r="D601" s="1" t="s">
        <v>159</v>
      </c>
      <c r="E601" s="1">
        <v>1747649276</v>
      </c>
      <c r="F601" s="1">
        <v>8119427765717</v>
      </c>
      <c r="G601" s="1">
        <v>130302050912</v>
      </c>
      <c r="H601" s="13">
        <v>1.5</v>
      </c>
      <c r="I601" s="14">
        <v>1.5</v>
      </c>
    </row>
    <row r="602" spans="1:9" ht="15.75" x14ac:dyDescent="0.3">
      <c r="A602" s="22">
        <v>601</v>
      </c>
      <c r="B602" s="1" t="s">
        <v>2159</v>
      </c>
      <c r="C602" s="1" t="s">
        <v>2158</v>
      </c>
      <c r="D602" s="1" t="s">
        <v>159</v>
      </c>
      <c r="E602" s="1">
        <v>1767400335</v>
      </c>
      <c r="F602" s="1">
        <v>8119427765719</v>
      </c>
      <c r="G602" s="1">
        <v>130302050913</v>
      </c>
      <c r="H602" s="13">
        <v>0.27</v>
      </c>
      <c r="I602" s="14">
        <v>0.4</v>
      </c>
    </row>
    <row r="603" spans="1:9" ht="15.75" x14ac:dyDescent="0.3">
      <c r="A603" s="22">
        <v>602</v>
      </c>
      <c r="B603" s="1" t="s">
        <v>979</v>
      </c>
      <c r="C603" s="1" t="s">
        <v>2159</v>
      </c>
      <c r="D603" s="1" t="s">
        <v>159</v>
      </c>
      <c r="E603" s="1">
        <v>1767413775</v>
      </c>
      <c r="F603" s="1">
        <v>8119427765723</v>
      </c>
      <c r="G603" s="1">
        <v>130302050914</v>
      </c>
      <c r="H603" s="13">
        <v>0.82</v>
      </c>
      <c r="I603" s="14">
        <v>0.3</v>
      </c>
    </row>
    <row r="604" spans="1:9" ht="15.75" x14ac:dyDescent="0.3">
      <c r="A604" s="22">
        <v>603</v>
      </c>
      <c r="B604" s="1" t="s">
        <v>2160</v>
      </c>
      <c r="C604" s="1" t="s">
        <v>2161</v>
      </c>
      <c r="D604" s="1" t="s">
        <v>159</v>
      </c>
      <c r="E604" s="1">
        <v>1747865336</v>
      </c>
      <c r="F604" s="1">
        <v>8119427765724</v>
      </c>
      <c r="G604" s="1">
        <v>130302050915</v>
      </c>
      <c r="H604" s="13">
        <v>2</v>
      </c>
      <c r="I604" s="14">
        <v>0.2</v>
      </c>
    </row>
    <row r="605" spans="1:9" ht="15.75" x14ac:dyDescent="0.3">
      <c r="A605" s="22">
        <v>604</v>
      </c>
      <c r="B605" s="1" t="s">
        <v>2162</v>
      </c>
      <c r="C605" s="1" t="s">
        <v>2161</v>
      </c>
      <c r="D605" s="1" t="s">
        <v>159</v>
      </c>
      <c r="E605" s="1">
        <v>1747250938</v>
      </c>
      <c r="F605" s="1">
        <v>8119427765737</v>
      </c>
      <c r="G605" s="1">
        <v>130302050916</v>
      </c>
      <c r="H605" s="13">
        <v>0.66</v>
      </c>
      <c r="I605" s="14">
        <v>0</v>
      </c>
    </row>
    <row r="606" spans="1:9" ht="15.75" x14ac:dyDescent="0.3">
      <c r="A606" s="22">
        <v>605</v>
      </c>
      <c r="B606" s="1" t="s">
        <v>2163</v>
      </c>
      <c r="C606" s="1" t="s">
        <v>2161</v>
      </c>
      <c r="D606" s="1" t="s">
        <v>159</v>
      </c>
      <c r="E606" s="1">
        <v>1799123858</v>
      </c>
      <c r="F606" s="1">
        <v>8119427765735</v>
      </c>
      <c r="G606" s="1">
        <v>130302050917</v>
      </c>
      <c r="H606" s="13">
        <v>0.82</v>
      </c>
      <c r="I606" s="14">
        <v>0.01</v>
      </c>
    </row>
    <row r="607" spans="1:9" ht="15.75" x14ac:dyDescent="0.3">
      <c r="A607" s="22">
        <v>606</v>
      </c>
      <c r="B607" s="1" t="s">
        <v>2164</v>
      </c>
      <c r="C607" s="1" t="s">
        <v>2165</v>
      </c>
      <c r="D607" s="1" t="s">
        <v>159</v>
      </c>
      <c r="E607" s="1">
        <v>1748556639</v>
      </c>
      <c r="F607" s="1">
        <v>8119427761423</v>
      </c>
      <c r="G607" s="1">
        <v>130302050918</v>
      </c>
      <c r="H607" s="13">
        <v>1.5</v>
      </c>
      <c r="I607" s="14">
        <v>0.01</v>
      </c>
    </row>
    <row r="608" spans="1:9" ht="15.75" x14ac:dyDescent="0.3">
      <c r="A608" s="22">
        <v>607</v>
      </c>
      <c r="B608" s="1" t="s">
        <v>2166</v>
      </c>
      <c r="C608" s="1" t="s">
        <v>2161</v>
      </c>
      <c r="D608" s="1" t="s">
        <v>159</v>
      </c>
      <c r="E608" s="1">
        <v>1787830153</v>
      </c>
      <c r="F608" s="1"/>
      <c r="G608" s="1">
        <v>130302050919</v>
      </c>
      <c r="H608" s="14">
        <v>0.5</v>
      </c>
      <c r="I608" s="14">
        <v>0.01</v>
      </c>
    </row>
    <row r="609" spans="1:9" ht="15.75" x14ac:dyDescent="0.3">
      <c r="A609" s="22">
        <v>608</v>
      </c>
      <c r="B609" s="1" t="s">
        <v>2167</v>
      </c>
      <c r="C609" s="1" t="s">
        <v>2161</v>
      </c>
      <c r="D609" s="1" t="s">
        <v>159</v>
      </c>
      <c r="F609" s="1">
        <v>8119427765726</v>
      </c>
      <c r="G609" s="1">
        <v>130302050920</v>
      </c>
      <c r="H609" s="14">
        <v>0.33</v>
      </c>
      <c r="I609" s="14">
        <v>0.2</v>
      </c>
    </row>
    <row r="610" spans="1:9" ht="15.75" x14ac:dyDescent="0.3">
      <c r="A610" s="22">
        <v>609</v>
      </c>
      <c r="B610" s="1" t="s">
        <v>26</v>
      </c>
      <c r="C610" s="1" t="s">
        <v>2167</v>
      </c>
      <c r="D610" s="1" t="s">
        <v>159</v>
      </c>
      <c r="E610" s="1">
        <v>1799123852</v>
      </c>
      <c r="F610" s="1">
        <v>8119427765728</v>
      </c>
      <c r="G610" s="1">
        <v>130302050921</v>
      </c>
      <c r="H610" s="14">
        <v>6.6</v>
      </c>
      <c r="I610" s="14">
        <v>0</v>
      </c>
    </row>
    <row r="611" spans="1:9" ht="15.75" x14ac:dyDescent="0.3">
      <c r="A611" s="22">
        <v>610</v>
      </c>
      <c r="B611" s="1" t="s">
        <v>848</v>
      </c>
      <c r="C611" s="1" t="s">
        <v>2167</v>
      </c>
      <c r="D611" s="1" t="s">
        <v>159</v>
      </c>
      <c r="E611" s="1">
        <v>1783072268</v>
      </c>
      <c r="F611" s="1">
        <v>8119427760587</v>
      </c>
      <c r="G611" s="1">
        <v>130302050923</v>
      </c>
      <c r="H611" s="14">
        <v>1</v>
      </c>
      <c r="I611" s="14">
        <v>0.3</v>
      </c>
    </row>
    <row r="612" spans="1:9" ht="15.75" x14ac:dyDescent="0.3">
      <c r="A612" s="22">
        <v>611</v>
      </c>
      <c r="B612" s="1" t="s">
        <v>916</v>
      </c>
      <c r="C612" s="1" t="s">
        <v>2168</v>
      </c>
      <c r="D612" s="1" t="s">
        <v>159</v>
      </c>
      <c r="E612" s="1">
        <v>1725018415</v>
      </c>
      <c r="F612" s="1">
        <v>8119427765747</v>
      </c>
      <c r="G612" s="1">
        <v>130302050924</v>
      </c>
      <c r="H612" s="14">
        <v>2.33</v>
      </c>
      <c r="I612" s="14">
        <v>0.2</v>
      </c>
    </row>
    <row r="613" spans="1:9" ht="15.75" x14ac:dyDescent="0.3">
      <c r="A613" s="22">
        <v>612</v>
      </c>
      <c r="B613" s="1" t="s">
        <v>195</v>
      </c>
      <c r="C613" s="1" t="s">
        <v>196</v>
      </c>
      <c r="D613" s="1" t="s">
        <v>159</v>
      </c>
      <c r="E613" s="1">
        <v>1724268059</v>
      </c>
      <c r="F613" s="1">
        <v>8119427765741</v>
      </c>
      <c r="G613" s="1">
        <v>130302050925</v>
      </c>
      <c r="H613" s="14">
        <v>2</v>
      </c>
      <c r="I613" s="14">
        <v>0</v>
      </c>
    </row>
    <row r="614" spans="1:9" ht="15.75" x14ac:dyDescent="0.3">
      <c r="A614" s="22">
        <v>613</v>
      </c>
      <c r="B614" s="1" t="s">
        <v>2177</v>
      </c>
      <c r="C614" s="1" t="s">
        <v>2170</v>
      </c>
      <c r="D614" s="1" t="s">
        <v>159</v>
      </c>
      <c r="E614" s="1">
        <v>17498751</v>
      </c>
      <c r="F614" s="1">
        <v>8119427715768</v>
      </c>
      <c r="G614" s="1">
        <v>130302050884</v>
      </c>
      <c r="H614" s="14">
        <v>1.66</v>
      </c>
      <c r="I614" s="14">
        <v>1.5</v>
      </c>
    </row>
    <row r="615" spans="1:9" ht="15.75" x14ac:dyDescent="0.3">
      <c r="A615" s="22">
        <v>614</v>
      </c>
      <c r="B615" s="1" t="s">
        <v>2178</v>
      </c>
      <c r="C615" s="1" t="s">
        <v>2179</v>
      </c>
      <c r="D615" s="1" t="s">
        <v>159</v>
      </c>
      <c r="E615" s="1">
        <v>1788946765</v>
      </c>
      <c r="F615" s="1">
        <v>8119427761458</v>
      </c>
      <c r="G615" s="1">
        <v>130302050886</v>
      </c>
      <c r="H615" s="14">
        <v>0.33</v>
      </c>
      <c r="I615" s="14">
        <v>1.5</v>
      </c>
    </row>
    <row r="616" spans="1:9" ht="15.75" x14ac:dyDescent="0.3">
      <c r="A616" s="22">
        <v>615</v>
      </c>
      <c r="B616" s="1" t="s">
        <v>316</v>
      </c>
      <c r="C616" s="1" t="s">
        <v>1062</v>
      </c>
      <c r="D616" s="1" t="s">
        <v>159</v>
      </c>
      <c r="F616" s="1">
        <v>8119427767597</v>
      </c>
      <c r="G616" s="1">
        <v>130302050887</v>
      </c>
      <c r="H616" s="14">
        <v>0.33</v>
      </c>
      <c r="I616" s="14">
        <v>0.2</v>
      </c>
    </row>
    <row r="617" spans="1:9" ht="15.75" x14ac:dyDescent="0.3">
      <c r="A617" s="22">
        <v>616</v>
      </c>
      <c r="B617" s="1" t="s">
        <v>2180</v>
      </c>
      <c r="C617" s="1" t="s">
        <v>306</v>
      </c>
      <c r="D617" s="1" t="s">
        <v>159</v>
      </c>
      <c r="E617" s="1">
        <v>1726257951</v>
      </c>
      <c r="F617" s="1">
        <v>8119427767791</v>
      </c>
      <c r="G617" s="1">
        <v>130302050888</v>
      </c>
      <c r="H617" s="14">
        <v>0.33</v>
      </c>
      <c r="I617" s="14">
        <v>0.01</v>
      </c>
    </row>
    <row r="618" spans="1:9" ht="15.75" x14ac:dyDescent="0.3">
      <c r="A618" s="22">
        <v>617</v>
      </c>
      <c r="B618" s="1" t="s">
        <v>147</v>
      </c>
      <c r="C618" s="1" t="s">
        <v>2181</v>
      </c>
      <c r="D618" s="1" t="s">
        <v>159</v>
      </c>
      <c r="E618" s="1">
        <v>1765900620</v>
      </c>
      <c r="F618" s="1">
        <v>8119427767608</v>
      </c>
      <c r="G618" s="1">
        <v>130302050889</v>
      </c>
      <c r="H618" s="14">
        <v>0.33</v>
      </c>
      <c r="I618" s="14">
        <v>0.5</v>
      </c>
    </row>
    <row r="619" spans="1:9" ht="15.75" x14ac:dyDescent="0.3">
      <c r="A619" s="22">
        <v>618</v>
      </c>
      <c r="B619" s="1" t="s">
        <v>2182</v>
      </c>
      <c r="C619" s="1" t="s">
        <v>1482</v>
      </c>
      <c r="D619" s="1" t="s">
        <v>159</v>
      </c>
      <c r="E619" s="1">
        <v>1731639704</v>
      </c>
      <c r="F619" s="1">
        <v>8119427767741</v>
      </c>
      <c r="G619" s="1">
        <v>130302050890</v>
      </c>
      <c r="H619" s="14">
        <v>11.05</v>
      </c>
      <c r="I619" s="14">
        <v>11</v>
      </c>
    </row>
    <row r="620" spans="1:9" ht="15.75" x14ac:dyDescent="0.3">
      <c r="A620" s="22">
        <v>619</v>
      </c>
      <c r="B620" s="1" t="s">
        <v>2183</v>
      </c>
      <c r="C620" s="1" t="s">
        <v>210</v>
      </c>
      <c r="D620" s="1" t="s">
        <v>159</v>
      </c>
      <c r="E620" s="1">
        <v>1758661322</v>
      </c>
      <c r="F620" s="1">
        <v>8119427767660</v>
      </c>
      <c r="G620" s="1">
        <v>130302050891</v>
      </c>
      <c r="H620" s="14">
        <v>0.33</v>
      </c>
      <c r="I620" s="14">
        <v>0.33</v>
      </c>
    </row>
    <row r="621" spans="1:9" ht="15.75" x14ac:dyDescent="0.3">
      <c r="A621" s="22">
        <v>620</v>
      </c>
      <c r="B621" s="1" t="s">
        <v>2184</v>
      </c>
      <c r="C621" s="1" t="s">
        <v>209</v>
      </c>
      <c r="D621" s="1" t="s">
        <v>159</v>
      </c>
      <c r="E621" s="1">
        <v>1772741137</v>
      </c>
      <c r="F621" s="1">
        <v>8254498523</v>
      </c>
      <c r="G621" s="1">
        <v>130302050892</v>
      </c>
      <c r="H621" s="13">
        <v>5</v>
      </c>
      <c r="I621" s="13">
        <v>0.5</v>
      </c>
    </row>
    <row r="622" spans="1:9" ht="15.75" x14ac:dyDescent="0.3">
      <c r="A622" s="22">
        <v>621</v>
      </c>
      <c r="B622" s="1" t="s">
        <v>1382</v>
      </c>
      <c r="C622" s="1" t="s">
        <v>45</v>
      </c>
      <c r="D622" s="1" t="s">
        <v>159</v>
      </c>
      <c r="E622" s="1">
        <v>1758221704</v>
      </c>
      <c r="F622" s="1">
        <v>8119427767746</v>
      </c>
      <c r="G622" s="1">
        <v>130302050893</v>
      </c>
      <c r="H622" s="13"/>
      <c r="I622" s="13"/>
    </row>
    <row r="623" spans="1:9" ht="15.75" x14ac:dyDescent="0.3">
      <c r="A623" s="22">
        <v>622</v>
      </c>
      <c r="B623" s="1" t="s">
        <v>2185</v>
      </c>
      <c r="C623" s="1" t="s">
        <v>9</v>
      </c>
      <c r="D623" s="1" t="s">
        <v>159</v>
      </c>
      <c r="E623" s="1">
        <v>1732825470</v>
      </c>
      <c r="F623" s="1">
        <v>8119427767716</v>
      </c>
      <c r="G623" s="1">
        <v>130302050894</v>
      </c>
      <c r="H623" s="13">
        <v>0.33</v>
      </c>
      <c r="I623" s="13">
        <v>0.33</v>
      </c>
    </row>
    <row r="624" spans="1:9" ht="15.75" x14ac:dyDescent="0.3">
      <c r="A624" s="22">
        <v>623</v>
      </c>
      <c r="B624" s="1" t="s">
        <v>26</v>
      </c>
      <c r="C624" s="1" t="s">
        <v>9</v>
      </c>
      <c r="D624" s="1" t="s">
        <v>159</v>
      </c>
      <c r="E624" s="1">
        <v>1717853613</v>
      </c>
      <c r="F624" s="1">
        <v>8119427767665</v>
      </c>
      <c r="G624" s="1">
        <v>130302050895</v>
      </c>
      <c r="H624" s="13">
        <v>3.33</v>
      </c>
      <c r="I624" s="13">
        <v>3.33</v>
      </c>
    </row>
    <row r="625" spans="1:9" ht="15.75" x14ac:dyDescent="0.3">
      <c r="A625" s="22">
        <v>624</v>
      </c>
      <c r="B625" s="1" t="s">
        <v>2072</v>
      </c>
      <c r="C625" s="1" t="s">
        <v>2186</v>
      </c>
      <c r="D625" s="1" t="s">
        <v>159</v>
      </c>
      <c r="F625" s="1">
        <v>8119427760568</v>
      </c>
      <c r="G625" s="1">
        <v>130302050896</v>
      </c>
      <c r="H625" s="13">
        <v>1.5</v>
      </c>
      <c r="I625" s="13">
        <v>1.5</v>
      </c>
    </row>
    <row r="626" spans="1:9" ht="15.75" x14ac:dyDescent="0.3">
      <c r="A626" s="22">
        <v>625</v>
      </c>
      <c r="B626" s="1" t="s">
        <v>2187</v>
      </c>
      <c r="C626" s="1" t="s">
        <v>744</v>
      </c>
      <c r="D626" s="1" t="s">
        <v>159</v>
      </c>
      <c r="E626" s="1">
        <v>1782431761</v>
      </c>
      <c r="F626" s="1">
        <v>8119427767415</v>
      </c>
      <c r="G626" s="1">
        <v>130302050897</v>
      </c>
      <c r="H626" s="13">
        <v>0.33</v>
      </c>
      <c r="I626" s="13">
        <v>0.33</v>
      </c>
    </row>
    <row r="627" spans="1:9" ht="15.75" x14ac:dyDescent="0.3">
      <c r="A627" s="22">
        <v>626</v>
      </c>
      <c r="F627" s="1"/>
      <c r="G627" s="1"/>
      <c r="H627" s="13">
        <v>10</v>
      </c>
      <c r="I627" s="13">
        <v>10</v>
      </c>
    </row>
    <row r="628" spans="1:9" ht="15.75" x14ac:dyDescent="0.3">
      <c r="A628" s="22">
        <v>627</v>
      </c>
      <c r="B628" s="1" t="s">
        <v>2188</v>
      </c>
      <c r="C628" s="1" t="s">
        <v>2189</v>
      </c>
      <c r="D628" s="1" t="s">
        <v>159</v>
      </c>
      <c r="E628" s="1">
        <v>1772668843</v>
      </c>
      <c r="F628" s="1">
        <v>8119427769580</v>
      </c>
      <c r="G628" s="1">
        <v>130302050899</v>
      </c>
      <c r="H628" s="13">
        <v>0.5</v>
      </c>
      <c r="I628" s="13">
        <v>0.5</v>
      </c>
    </row>
    <row r="629" spans="1:9" ht="15.75" x14ac:dyDescent="0.3">
      <c r="A629" s="22">
        <v>628</v>
      </c>
      <c r="B629" s="1" t="s">
        <v>1775</v>
      </c>
      <c r="C629" s="1" t="s">
        <v>2190</v>
      </c>
      <c r="D629" s="1" t="s">
        <v>159</v>
      </c>
      <c r="E629" s="1">
        <v>1724550864</v>
      </c>
      <c r="F629" s="1">
        <v>8119427767601</v>
      </c>
      <c r="G629" s="1">
        <v>130302050900</v>
      </c>
      <c r="H629" s="13">
        <v>8</v>
      </c>
      <c r="I629" s="13">
        <v>8</v>
      </c>
    </row>
    <row r="630" spans="1:9" ht="15.75" x14ac:dyDescent="0.3">
      <c r="A630" s="22">
        <v>629</v>
      </c>
      <c r="B630" s="1" t="s">
        <v>1775</v>
      </c>
      <c r="C630" s="1" t="s">
        <v>2191</v>
      </c>
      <c r="D630" s="1" t="s">
        <v>159</v>
      </c>
      <c r="E630" s="1">
        <v>1772668843</v>
      </c>
      <c r="F630" s="1">
        <v>8119427769580</v>
      </c>
      <c r="G630" s="1">
        <v>130302050901</v>
      </c>
      <c r="H630" s="13">
        <v>3</v>
      </c>
      <c r="I630" s="13">
        <v>3</v>
      </c>
    </row>
    <row r="631" spans="1:9" ht="15.75" x14ac:dyDescent="0.3">
      <c r="A631" s="22">
        <v>630</v>
      </c>
      <c r="B631" s="1" t="s">
        <v>2192</v>
      </c>
      <c r="C631" s="1" t="s">
        <v>2193</v>
      </c>
      <c r="D631" s="1" t="s">
        <v>159</v>
      </c>
      <c r="E631" s="1">
        <v>1726434014</v>
      </c>
      <c r="F631" s="1">
        <v>8119427767533</v>
      </c>
      <c r="G631" s="1">
        <v>130302050902</v>
      </c>
      <c r="H631" s="13">
        <v>0.4</v>
      </c>
      <c r="I631" s="13">
        <v>0.4</v>
      </c>
    </row>
    <row r="632" spans="1:9" ht="15.75" x14ac:dyDescent="0.3">
      <c r="A632" s="22">
        <v>631</v>
      </c>
      <c r="B632" s="1" t="s">
        <v>1641</v>
      </c>
      <c r="C632" s="1" t="s">
        <v>2194</v>
      </c>
      <c r="D632" s="1" t="s">
        <v>159</v>
      </c>
      <c r="F632" s="1">
        <v>8119427667451</v>
      </c>
      <c r="G632" s="1">
        <v>130302053071</v>
      </c>
      <c r="H632" s="13">
        <v>7</v>
      </c>
      <c r="I632" s="13">
        <v>7</v>
      </c>
    </row>
    <row r="633" spans="1:9" ht="15.75" x14ac:dyDescent="0.3">
      <c r="A633" s="22">
        <v>632</v>
      </c>
      <c r="B633" s="1" t="s">
        <v>2195</v>
      </c>
      <c r="C633" s="1" t="s">
        <v>2196</v>
      </c>
      <c r="D633" s="1" t="s">
        <v>159</v>
      </c>
      <c r="F633" s="1"/>
      <c r="G633" s="1">
        <v>130302053072</v>
      </c>
      <c r="H633" s="13">
        <v>0.33</v>
      </c>
      <c r="I633" s="13">
        <v>0.33</v>
      </c>
    </row>
    <row r="634" spans="1:9" ht="15.75" x14ac:dyDescent="0.3">
      <c r="A634" s="22">
        <v>633</v>
      </c>
      <c r="B634" s="1" t="s">
        <v>242</v>
      </c>
      <c r="C634" s="1" t="s">
        <v>2197</v>
      </c>
      <c r="D634" s="1" t="s">
        <v>159</v>
      </c>
      <c r="E634" s="1">
        <v>1758661322</v>
      </c>
      <c r="F634" s="1">
        <v>8119427767660</v>
      </c>
      <c r="G634" s="1">
        <v>130302053081</v>
      </c>
      <c r="H634" s="13">
        <v>0.66</v>
      </c>
      <c r="I634" s="13">
        <v>0.66</v>
      </c>
    </row>
    <row r="635" spans="1:9" ht="15.75" x14ac:dyDescent="0.3">
      <c r="A635" s="22">
        <v>634</v>
      </c>
      <c r="B635" s="1" t="s">
        <v>2199</v>
      </c>
      <c r="C635" s="1" t="s">
        <v>20</v>
      </c>
      <c r="D635" s="1" t="s">
        <v>159</v>
      </c>
      <c r="E635" s="1">
        <v>1704352588</v>
      </c>
      <c r="F635" s="1">
        <v>8119427767718</v>
      </c>
      <c r="G635" s="1">
        <v>130302053082</v>
      </c>
      <c r="H635" s="13">
        <v>0.33</v>
      </c>
      <c r="I635" s="13">
        <v>0.33</v>
      </c>
    </row>
    <row r="636" spans="1:9" ht="15.75" x14ac:dyDescent="0.3">
      <c r="A636" s="22">
        <v>635</v>
      </c>
      <c r="B636" s="1" t="s">
        <v>2198</v>
      </c>
      <c r="C636" s="1" t="s">
        <v>24</v>
      </c>
      <c r="D636" s="1" t="s">
        <v>159</v>
      </c>
      <c r="E636" s="1">
        <v>1788956765</v>
      </c>
      <c r="F636" s="1">
        <v>8119427767459</v>
      </c>
      <c r="G636" s="1">
        <v>130302053083</v>
      </c>
      <c r="H636" s="13">
        <v>0.33</v>
      </c>
      <c r="I636" s="13">
        <v>0.33</v>
      </c>
    </row>
    <row r="637" spans="1:9" ht="15.75" x14ac:dyDescent="0.3">
      <c r="A637" s="22">
        <v>636</v>
      </c>
      <c r="B637" s="1" t="s">
        <v>2200</v>
      </c>
      <c r="C637" s="1" t="s">
        <v>2201</v>
      </c>
      <c r="D637" s="1" t="s">
        <v>159</v>
      </c>
      <c r="E637" s="1">
        <v>1788956765</v>
      </c>
      <c r="F637" s="1">
        <v>8119427767568</v>
      </c>
      <c r="G637" s="1">
        <v>130302053084</v>
      </c>
      <c r="H637" s="13">
        <v>0.25</v>
      </c>
      <c r="I637" s="13">
        <v>0.25</v>
      </c>
    </row>
    <row r="638" spans="1:9" ht="15.75" x14ac:dyDescent="0.3">
      <c r="A638" s="22">
        <v>637</v>
      </c>
      <c r="B638" s="1" t="s">
        <v>2202</v>
      </c>
      <c r="C638" s="1" t="s">
        <v>2203</v>
      </c>
      <c r="D638" s="1" t="s">
        <v>159</v>
      </c>
      <c r="E638" s="1">
        <v>1747094441</v>
      </c>
      <c r="F638" s="1">
        <v>8119427767445</v>
      </c>
      <c r="G638" s="1">
        <v>130302053085</v>
      </c>
      <c r="H638" s="13">
        <v>1</v>
      </c>
      <c r="I638" s="13">
        <v>1</v>
      </c>
    </row>
    <row r="639" spans="1:9" ht="15.75" x14ac:dyDescent="0.3">
      <c r="A639" s="22">
        <v>638</v>
      </c>
      <c r="B639" s="1" t="s">
        <v>2204</v>
      </c>
      <c r="C639" s="1" t="s">
        <v>2205</v>
      </c>
      <c r="D639" s="1" t="s">
        <v>159</v>
      </c>
      <c r="E639" s="1">
        <v>1747094441</v>
      </c>
      <c r="F639" s="1">
        <v>8119427700058</v>
      </c>
      <c r="G639" s="1">
        <v>130302053087</v>
      </c>
      <c r="H639" s="13">
        <v>0.3</v>
      </c>
      <c r="I639" s="13">
        <v>0.3</v>
      </c>
    </row>
    <row r="640" spans="1:9" ht="15.75" x14ac:dyDescent="0.3">
      <c r="A640" s="22">
        <v>639</v>
      </c>
      <c r="B640" s="1" t="s">
        <v>2206</v>
      </c>
      <c r="C640" s="1" t="s">
        <v>2207</v>
      </c>
      <c r="D640" s="1" t="s">
        <v>159</v>
      </c>
      <c r="E640" s="1">
        <v>1731948686</v>
      </c>
      <c r="F640" s="1">
        <v>8119427767554</v>
      </c>
      <c r="G640" s="1">
        <v>130302053088</v>
      </c>
      <c r="H640" s="13">
        <v>0.3</v>
      </c>
      <c r="I640" s="13">
        <v>0.3</v>
      </c>
    </row>
    <row r="641" spans="1:9" ht="15.75" x14ac:dyDescent="0.3">
      <c r="A641" s="22">
        <v>640</v>
      </c>
      <c r="B641" s="2" t="s">
        <v>245</v>
      </c>
      <c r="C641" s="2" t="s">
        <v>2297</v>
      </c>
      <c r="D641" s="2" t="s">
        <v>244</v>
      </c>
      <c r="E641" s="2" t="str">
        <f>"০১৭২৯১৯১৭৯১"</f>
        <v>০১৭২৯১৯১৭৯১</v>
      </c>
      <c r="F641" s="3" t="str">
        <f>"8119427765213"</f>
        <v>8119427765213</v>
      </c>
      <c r="G641" s="4">
        <v>130302050595</v>
      </c>
      <c r="H641" s="13">
        <v>5</v>
      </c>
      <c r="I641" s="13">
        <v>0.5</v>
      </c>
    </row>
    <row r="642" spans="1:9" ht="15.75" x14ac:dyDescent="0.3">
      <c r="A642" s="22">
        <v>641</v>
      </c>
      <c r="B642" s="2" t="s">
        <v>186</v>
      </c>
      <c r="C642" s="2" t="s">
        <v>246</v>
      </c>
      <c r="D642" s="2" t="s">
        <v>244</v>
      </c>
      <c r="E642" s="2" t="str">
        <f>"০১৭৩৭৫৪৬১৬৬"</f>
        <v>০১৭৩৭৫৪৬১৬৬</v>
      </c>
      <c r="F642" s="3" t="str">
        <f>"8119427766095"</f>
        <v>8119427766095</v>
      </c>
      <c r="G642" s="4">
        <v>130302050590</v>
      </c>
      <c r="H642" s="13"/>
      <c r="I642" s="13"/>
    </row>
    <row r="643" spans="1:9" ht="15.75" x14ac:dyDescent="0.3">
      <c r="A643" s="22">
        <v>642</v>
      </c>
      <c r="B643" s="2" t="s">
        <v>247</v>
      </c>
      <c r="C643" s="2" t="s">
        <v>248</v>
      </c>
      <c r="D643" s="2" t="s">
        <v>244</v>
      </c>
      <c r="E643" s="2" t="str">
        <f>"০১৭৩৮৩৪৭১৬৭"</f>
        <v>০১৭৩৮৩৪৭১৬৭</v>
      </c>
      <c r="F643" s="3" t="str">
        <f>"8119427765216"</f>
        <v>8119427765216</v>
      </c>
      <c r="G643" s="4">
        <v>130302050582</v>
      </c>
      <c r="H643" s="13">
        <v>0.33</v>
      </c>
      <c r="I643" s="13">
        <v>0.33</v>
      </c>
    </row>
    <row r="644" spans="1:9" ht="15.75" x14ac:dyDescent="0.3">
      <c r="A644" s="22">
        <v>643</v>
      </c>
      <c r="B644" s="2" t="s">
        <v>249</v>
      </c>
      <c r="C644" s="2" t="s">
        <v>250</v>
      </c>
      <c r="D644" s="2" t="s">
        <v>244</v>
      </c>
      <c r="E644" s="2" t="str">
        <f>"০১৭৬৩৯২৩৪৪৩"</f>
        <v>০১৭৬৩৯২৩৪৪৩</v>
      </c>
      <c r="F644" s="3" t="str">
        <f>"8119427765218"</f>
        <v>8119427765218</v>
      </c>
      <c r="G644" s="4">
        <v>130302050570</v>
      </c>
      <c r="H644" s="13">
        <v>3.33</v>
      </c>
      <c r="I644" s="13">
        <v>3.33</v>
      </c>
    </row>
    <row r="645" spans="1:9" ht="15.75" x14ac:dyDescent="0.3">
      <c r="A645" s="22">
        <v>644</v>
      </c>
      <c r="B645" s="2" t="s">
        <v>219</v>
      </c>
      <c r="C645" s="2" t="s">
        <v>251</v>
      </c>
      <c r="D645" s="2" t="s">
        <v>244</v>
      </c>
      <c r="E645" s="2" t="str">
        <f>"০১৭২৫৯৫৪২৭৭"</f>
        <v>০১৭২৫৯৫৪২৭৭</v>
      </c>
      <c r="F645" s="3" t="str">
        <f>"8119427766136"</f>
        <v>8119427766136</v>
      </c>
      <c r="G645" s="4">
        <v>130302050565</v>
      </c>
      <c r="H645" s="13">
        <v>1.5</v>
      </c>
      <c r="I645" s="13">
        <v>1.5</v>
      </c>
    </row>
    <row r="646" spans="1:9" ht="15.75" x14ac:dyDescent="0.3">
      <c r="A646" s="22">
        <v>645</v>
      </c>
      <c r="B646" s="2" t="s">
        <v>252</v>
      </c>
      <c r="C646" s="2" t="s">
        <v>253</v>
      </c>
      <c r="D646" s="2" t="s">
        <v>244</v>
      </c>
      <c r="E646" s="2" t="str">
        <f>"০১৭৭৯২৪৬৯৩৭"</f>
        <v>০১৭৭৯২৪৬৯৩৭</v>
      </c>
      <c r="F646" s="3" t="str">
        <f>"8119427765313"</f>
        <v>8119427765313</v>
      </c>
      <c r="G646" s="4">
        <v>130302050561</v>
      </c>
      <c r="H646" s="13">
        <v>0.33</v>
      </c>
      <c r="I646" s="13">
        <v>0.33</v>
      </c>
    </row>
    <row r="647" spans="1:9" ht="15.75" x14ac:dyDescent="0.3">
      <c r="A647" s="22">
        <v>646</v>
      </c>
      <c r="B647" s="2" t="s">
        <v>254</v>
      </c>
      <c r="C647" s="2" t="s">
        <v>255</v>
      </c>
      <c r="D647" s="2" t="s">
        <v>244</v>
      </c>
      <c r="E647" s="2" t="str">
        <f>"০১৭১৮৬২৯১১৪"</f>
        <v>০১৭১৮৬২৯১১৪</v>
      </c>
      <c r="F647" s="3" t="str">
        <f>"8119427765244"</f>
        <v>8119427765244</v>
      </c>
      <c r="G647" s="4">
        <v>130302052451</v>
      </c>
      <c r="H647" s="13">
        <v>10</v>
      </c>
      <c r="I647" s="13">
        <v>10</v>
      </c>
    </row>
    <row r="648" spans="1:9" ht="15.75" x14ac:dyDescent="0.3">
      <c r="A648" s="22">
        <v>647</v>
      </c>
      <c r="B648" s="2" t="s">
        <v>256</v>
      </c>
      <c r="C648" s="2" t="s">
        <v>257</v>
      </c>
      <c r="D648" s="2" t="s">
        <v>244</v>
      </c>
      <c r="E648" s="2" t="str">
        <f>"০১৭৫২০৮৫৭০২"</f>
        <v>০১৭৫২০৮৫৭০২</v>
      </c>
      <c r="F648" s="3" t="str">
        <f>"8119427766144"</f>
        <v>8119427766144</v>
      </c>
      <c r="G648" s="4">
        <v>130302050554</v>
      </c>
      <c r="H648" s="13">
        <v>0.5</v>
      </c>
      <c r="I648" s="13">
        <v>0.5</v>
      </c>
    </row>
    <row r="649" spans="1:9" ht="15.75" x14ac:dyDescent="0.3">
      <c r="A649" s="22">
        <v>648</v>
      </c>
      <c r="B649" s="2" t="s">
        <v>258</v>
      </c>
      <c r="C649" s="2" t="s">
        <v>259</v>
      </c>
      <c r="D649" s="2" t="s">
        <v>244</v>
      </c>
      <c r="E649" s="2" t="str">
        <f>"০১৭৭৩৮৪২৩৩২"</f>
        <v>০১৭৭৩৮৪২৩৩২</v>
      </c>
      <c r="F649" s="3" t="str">
        <f>"8119427764886"</f>
        <v>8119427764886</v>
      </c>
      <c r="G649" s="4">
        <v>130302050553</v>
      </c>
      <c r="H649" s="13">
        <v>8</v>
      </c>
      <c r="I649" s="13">
        <v>8</v>
      </c>
    </row>
    <row r="650" spans="1:9" ht="15.75" x14ac:dyDescent="0.3">
      <c r="A650" s="22">
        <v>649</v>
      </c>
      <c r="B650" s="2" t="s">
        <v>260</v>
      </c>
      <c r="C650" s="2" t="s">
        <v>261</v>
      </c>
      <c r="D650" s="2" t="s">
        <v>244</v>
      </c>
      <c r="E650" s="2" t="str">
        <f>"০১৭২৪৫৯৪৮৪৮"</f>
        <v>০১৭২৪৫৯৪৮৪৮</v>
      </c>
      <c r="F650" s="3" t="str">
        <f>"8119427764858"</f>
        <v>8119427764858</v>
      </c>
      <c r="G650" s="4">
        <v>130302050551</v>
      </c>
      <c r="H650" s="13">
        <v>3</v>
      </c>
      <c r="I650" s="13">
        <v>3</v>
      </c>
    </row>
    <row r="651" spans="1:9" ht="15.75" x14ac:dyDescent="0.3">
      <c r="A651" s="22">
        <v>650</v>
      </c>
      <c r="B651" s="2" t="s">
        <v>262</v>
      </c>
      <c r="C651" s="2" t="s">
        <v>263</v>
      </c>
      <c r="D651" s="2" t="s">
        <v>244</v>
      </c>
      <c r="E651" s="2" t="str">
        <f>"০১৭৩৮১১৫৮২৮"</f>
        <v>০১৭৩৮১১৫৮২৮</v>
      </c>
      <c r="F651" s="3" t="str">
        <f>"8119427766023"</f>
        <v>8119427766023</v>
      </c>
      <c r="G651" s="4">
        <v>130302050550</v>
      </c>
      <c r="H651" s="13">
        <v>0.4</v>
      </c>
      <c r="I651" s="13">
        <v>0.4</v>
      </c>
    </row>
    <row r="652" spans="1:9" ht="15.75" x14ac:dyDescent="0.3">
      <c r="A652" s="22">
        <v>651</v>
      </c>
      <c r="B652" s="2" t="s">
        <v>264</v>
      </c>
      <c r="C652" s="2" t="s">
        <v>265</v>
      </c>
      <c r="D652" s="2" t="s">
        <v>244</v>
      </c>
      <c r="E652" s="2" t="str">
        <f>"০১৭৫১৮৭৮৫১৩"</f>
        <v>০১৭৫১৮৭৮৫১৩</v>
      </c>
      <c r="F652" s="3" t="str">
        <f>"8119427765111"</f>
        <v>8119427765111</v>
      </c>
      <c r="G652" s="4">
        <v>130302050548</v>
      </c>
      <c r="H652" s="13">
        <v>7</v>
      </c>
      <c r="I652" s="13">
        <v>7</v>
      </c>
    </row>
    <row r="653" spans="1:9" ht="15.75" x14ac:dyDescent="0.3">
      <c r="A653" s="22">
        <v>652</v>
      </c>
      <c r="B653" s="2" t="s">
        <v>266</v>
      </c>
      <c r="C653" s="2" t="s">
        <v>267</v>
      </c>
      <c r="D653" s="2" t="s">
        <v>244</v>
      </c>
      <c r="E653" s="2" t="str">
        <f>"০১৭৪২৫১২৮৮৬"</f>
        <v>০১৭৪২৫১২৮৮৬</v>
      </c>
      <c r="F653" s="3" t="str">
        <f>"8119427765116"</f>
        <v>8119427765116</v>
      </c>
      <c r="G653" s="4">
        <v>130302050547</v>
      </c>
      <c r="H653" s="13">
        <v>0.33</v>
      </c>
      <c r="I653" s="13">
        <v>0.33</v>
      </c>
    </row>
    <row r="654" spans="1:9" ht="15.75" x14ac:dyDescent="0.3">
      <c r="A654" s="22">
        <v>653</v>
      </c>
      <c r="B654" s="2" t="s">
        <v>268</v>
      </c>
      <c r="C654" s="2" t="s">
        <v>269</v>
      </c>
      <c r="D654" s="2" t="s">
        <v>244</v>
      </c>
      <c r="E654" s="2" t="str">
        <f>"০১৭৩৩৫৩২৪৯৩"</f>
        <v>০১৭৩৩৫৩২৪৯৩</v>
      </c>
      <c r="F654" s="3" t="str">
        <f>"8119427765206"</f>
        <v>8119427765206</v>
      </c>
      <c r="G654" s="4">
        <v>130302050546</v>
      </c>
      <c r="H654" s="13">
        <v>0.66</v>
      </c>
      <c r="I654" s="13">
        <v>0.66</v>
      </c>
    </row>
    <row r="655" spans="1:9" ht="15.75" x14ac:dyDescent="0.3">
      <c r="A655" s="22">
        <v>654</v>
      </c>
      <c r="B655" s="2" t="s">
        <v>270</v>
      </c>
      <c r="C655" s="2" t="s">
        <v>271</v>
      </c>
      <c r="D655" s="2" t="s">
        <v>244</v>
      </c>
      <c r="E655" s="2" t="str">
        <f>"০১৭১৮৬২৯১১৪"</f>
        <v>০১৭১৮৬২৯১১৪</v>
      </c>
      <c r="F655" s="3" t="str">
        <f>"8119427765142"</f>
        <v>8119427765142</v>
      </c>
      <c r="G655" s="4">
        <v>130302050545</v>
      </c>
      <c r="H655" s="13">
        <v>0.33</v>
      </c>
      <c r="I655" s="13">
        <v>0.33</v>
      </c>
    </row>
    <row r="656" spans="1:9" ht="15.75" x14ac:dyDescent="0.3">
      <c r="A656" s="22">
        <v>655</v>
      </c>
      <c r="B656" s="2" t="s">
        <v>272</v>
      </c>
      <c r="C656" s="2" t="s">
        <v>273</v>
      </c>
      <c r="D656" s="2" t="s">
        <v>244</v>
      </c>
      <c r="E656" s="2" t="str">
        <f>"০১৭৩১৭৭৬৯০৫"</f>
        <v>০১৭৩১৭৭৬৯০৫</v>
      </c>
      <c r="F656" s="3" t="str">
        <f>"8119427765079"</f>
        <v>8119427765079</v>
      </c>
      <c r="G656" s="4">
        <v>130302050544</v>
      </c>
      <c r="H656" s="13">
        <v>0.33</v>
      </c>
      <c r="I656" s="13">
        <v>0.33</v>
      </c>
    </row>
    <row r="657" spans="1:9" ht="15.75" x14ac:dyDescent="0.3">
      <c r="A657" s="22">
        <v>656</v>
      </c>
      <c r="B657" s="2" t="s">
        <v>274</v>
      </c>
      <c r="C657" s="2" t="s">
        <v>275</v>
      </c>
      <c r="D657" s="2" t="s">
        <v>244</v>
      </c>
      <c r="E657" s="2" t="str">
        <f>"০১৯৫৩৬৬৩৮৫০"</f>
        <v>০১৯৫৩৬৬৩৮৫০</v>
      </c>
      <c r="F657" s="3" t="str">
        <f>"8119427764076"</f>
        <v>8119427764076</v>
      </c>
      <c r="G657" s="4">
        <v>130302050539</v>
      </c>
      <c r="H657" s="13">
        <v>0.25</v>
      </c>
      <c r="I657" s="13">
        <v>0.25</v>
      </c>
    </row>
    <row r="658" spans="1:9" ht="15.75" x14ac:dyDescent="0.3">
      <c r="A658" s="22">
        <v>657</v>
      </c>
      <c r="B658" s="2" t="s">
        <v>276</v>
      </c>
      <c r="C658" s="2" t="s">
        <v>277</v>
      </c>
      <c r="D658" s="2" t="s">
        <v>244</v>
      </c>
      <c r="E658" s="2" t="str">
        <f>"০১৭৩১৭৭৬৯০৫"</f>
        <v>০১৭৩১৭৭৬৯০৫</v>
      </c>
      <c r="F658" s="3" t="str">
        <f>"8119427765288"</f>
        <v>8119427765288</v>
      </c>
      <c r="G658" s="4">
        <v>130302050538</v>
      </c>
      <c r="H658" s="13">
        <v>1</v>
      </c>
      <c r="I658" s="13">
        <v>1</v>
      </c>
    </row>
    <row r="659" spans="1:9" ht="15.75" x14ac:dyDescent="0.3">
      <c r="A659" s="22">
        <v>658</v>
      </c>
      <c r="B659" s="2" t="s">
        <v>278</v>
      </c>
      <c r="C659" s="2" t="s">
        <v>279</v>
      </c>
      <c r="D659" s="2" t="s">
        <v>244</v>
      </c>
      <c r="E659" s="2" t="str">
        <f>"০১৭৮৫২২৫৩৯৬"</f>
        <v>০১৭৮৫২২৫৩৯৬</v>
      </c>
      <c r="F659" s="3" t="str">
        <f>"8119427766026"</f>
        <v>8119427766026</v>
      </c>
      <c r="G659" s="4">
        <v>130302050535</v>
      </c>
      <c r="H659" s="13">
        <v>0.3</v>
      </c>
      <c r="I659" s="13">
        <v>0.3</v>
      </c>
    </row>
    <row r="660" spans="1:9" ht="15.75" x14ac:dyDescent="0.3">
      <c r="A660" s="22">
        <v>659</v>
      </c>
      <c r="B660" s="2" t="s">
        <v>280</v>
      </c>
      <c r="C660" s="2" t="s">
        <v>281</v>
      </c>
      <c r="D660" s="2" t="s">
        <v>244</v>
      </c>
      <c r="E660" s="2" t="str">
        <f>"০১৭৪১৭০৬৯৬৯"</f>
        <v>০১৭৪১৭০৬৯৬৯</v>
      </c>
      <c r="F660" s="3" t="str">
        <f>"8119427766009"</f>
        <v>8119427766009</v>
      </c>
      <c r="G660" s="4">
        <v>130302050534</v>
      </c>
      <c r="H660" s="13">
        <v>0.3</v>
      </c>
      <c r="I660" s="13">
        <v>0.3</v>
      </c>
    </row>
    <row r="661" spans="1:9" ht="15.75" x14ac:dyDescent="0.3">
      <c r="A661" s="22">
        <v>660</v>
      </c>
      <c r="B661" s="2" t="s">
        <v>204</v>
      </c>
      <c r="C661" s="2" t="s">
        <v>282</v>
      </c>
      <c r="D661" s="2" t="s">
        <v>244</v>
      </c>
      <c r="E661" s="2" t="str">
        <f>"০১৭৪০৫৪৬৫৪২"</f>
        <v>০১৭৪০৫৪৬৫৪২</v>
      </c>
      <c r="F661" s="3" t="str">
        <f>"8119427766001"</f>
        <v>8119427766001</v>
      </c>
      <c r="G661" s="4">
        <v>130302050533</v>
      </c>
      <c r="H661" s="13">
        <v>3.33</v>
      </c>
      <c r="I661" s="13">
        <v>3.33</v>
      </c>
    </row>
    <row r="662" spans="1:9" ht="15.75" x14ac:dyDescent="0.3">
      <c r="A662" s="22">
        <v>661</v>
      </c>
      <c r="B662" s="2" t="s">
        <v>186</v>
      </c>
      <c r="C662" s="2" t="s">
        <v>283</v>
      </c>
      <c r="D662" s="2" t="s">
        <v>244</v>
      </c>
      <c r="E662" s="2" t="str">
        <f>"০১৭২৫৯৫৪২৭৭"</f>
        <v>০১৭২৫৯৫৪২৭৭</v>
      </c>
      <c r="F662" s="3" t="str">
        <f>"8119427766095"</f>
        <v>8119427766095</v>
      </c>
      <c r="G662" s="4">
        <v>130302050532</v>
      </c>
      <c r="H662" s="13">
        <v>2.5</v>
      </c>
      <c r="I662" s="13">
        <v>2.5</v>
      </c>
    </row>
    <row r="663" spans="1:9" ht="15.75" x14ac:dyDescent="0.3">
      <c r="A663" s="22">
        <v>662</v>
      </c>
      <c r="B663" s="2" t="s">
        <v>284</v>
      </c>
      <c r="C663" s="2" t="s">
        <v>285</v>
      </c>
      <c r="D663" s="2" t="s">
        <v>244</v>
      </c>
      <c r="E663" s="2" t="str">
        <f>"০১৭৭৯২৪৬৯৩৭"</f>
        <v>০১৭৭৯২৪৬৯৩৭</v>
      </c>
      <c r="F663" s="3" t="str">
        <f>"7018835010350"</f>
        <v>7018835010350</v>
      </c>
      <c r="G663" s="4">
        <v>130302050530</v>
      </c>
      <c r="H663" s="13">
        <v>0.33</v>
      </c>
      <c r="I663" s="13">
        <v>0.33</v>
      </c>
    </row>
    <row r="664" spans="1:9" ht="15.75" x14ac:dyDescent="0.3">
      <c r="A664" s="22">
        <v>663</v>
      </c>
      <c r="B664" s="2" t="s">
        <v>259</v>
      </c>
      <c r="C664" s="2" t="s">
        <v>286</v>
      </c>
      <c r="D664" s="2" t="s">
        <v>244</v>
      </c>
      <c r="E664" s="2" t="str">
        <f>"০১৭১৯৮৬৩০৫৯"</f>
        <v>০১৭১৯৮৬৩০৫৯</v>
      </c>
      <c r="F664" s="3" t="str">
        <f>"8119427764977"</f>
        <v>8119427764977</v>
      </c>
      <c r="G664" s="4">
        <v>130302050528</v>
      </c>
      <c r="H664" s="13">
        <v>0.5</v>
      </c>
      <c r="I664" s="13">
        <v>0.5</v>
      </c>
    </row>
    <row r="665" spans="1:9" ht="15.75" x14ac:dyDescent="0.3">
      <c r="A665" s="22">
        <v>664</v>
      </c>
      <c r="B665" s="2" t="s">
        <v>287</v>
      </c>
      <c r="C665" s="2" t="s">
        <v>288</v>
      </c>
      <c r="D665" s="2" t="s">
        <v>244</v>
      </c>
      <c r="E665" s="2" t="str">
        <f>"০১৭৩১২৯৫০৯৬"</f>
        <v>০১৭৩১২৯৫০৯৬</v>
      </c>
      <c r="F665" s="3" t="str">
        <f>"8119427765069"</f>
        <v>8119427765069</v>
      </c>
      <c r="G665" s="4">
        <v>130302050527</v>
      </c>
      <c r="H665" s="13"/>
      <c r="I665" s="13"/>
    </row>
    <row r="666" spans="1:9" ht="15.75" x14ac:dyDescent="0.3">
      <c r="A666" s="22">
        <v>665</v>
      </c>
      <c r="B666" s="2" t="s">
        <v>289</v>
      </c>
      <c r="C666" s="2" t="s">
        <v>290</v>
      </c>
      <c r="D666" s="2" t="s">
        <v>244</v>
      </c>
      <c r="E666" s="2" t="str">
        <f>"০১৭২৫৭৩৬০২৭"</f>
        <v>০১৭২৫৭৩৬০২৭</v>
      </c>
      <c r="F666" s="3" t="str">
        <f>"7015676637629"</f>
        <v>7015676637629</v>
      </c>
      <c r="G666" s="4">
        <v>130302050526</v>
      </c>
      <c r="H666" s="13">
        <v>0.33</v>
      </c>
      <c r="I666" s="13">
        <v>0.33</v>
      </c>
    </row>
    <row r="667" spans="1:9" ht="15.75" x14ac:dyDescent="0.3">
      <c r="A667" s="22">
        <v>666</v>
      </c>
      <c r="B667" s="2" t="s">
        <v>291</v>
      </c>
      <c r="C667" s="2" t="s">
        <v>292</v>
      </c>
      <c r="D667" s="2" t="s">
        <v>244</v>
      </c>
      <c r="E667" s="2" t="str">
        <f>"০১৭৫২৬৬৩৮০৮"</f>
        <v>০১৭৫২৬৬৩৮০৮</v>
      </c>
      <c r="F667" s="3" t="str">
        <f>"8119427766127"</f>
        <v>8119427766127</v>
      </c>
      <c r="G667" s="4">
        <v>130302050524</v>
      </c>
      <c r="H667" s="13">
        <v>0.27</v>
      </c>
      <c r="I667" s="13">
        <v>0.27</v>
      </c>
    </row>
    <row r="668" spans="1:9" ht="15.75" x14ac:dyDescent="0.3">
      <c r="A668" s="22">
        <v>667</v>
      </c>
      <c r="B668" s="2" t="s">
        <v>293</v>
      </c>
      <c r="C668" s="2" t="s">
        <v>294</v>
      </c>
      <c r="D668" s="2" t="s">
        <v>244</v>
      </c>
      <c r="E668" s="2" t="str">
        <f>"০১৭২৬৭২০৩২০"</f>
        <v>০১৭২৬৭২০৩২০</v>
      </c>
      <c r="F668" s="3" t="str">
        <f>"8119427728229"</f>
        <v>8119427728229</v>
      </c>
      <c r="G668" s="4">
        <v>130302050523</v>
      </c>
      <c r="H668" s="13">
        <v>0.82</v>
      </c>
      <c r="I668" s="13">
        <v>0.82</v>
      </c>
    </row>
    <row r="669" spans="1:9" ht="15.75" x14ac:dyDescent="0.3">
      <c r="A669" s="22">
        <v>668</v>
      </c>
      <c r="B669" s="2" t="s">
        <v>295</v>
      </c>
      <c r="C669" s="2" t="s">
        <v>296</v>
      </c>
      <c r="D669" s="2" t="s">
        <v>244</v>
      </c>
      <c r="E669" s="2" t="str">
        <f>"০১৭৪১৭০৬৯৯৬"</f>
        <v>০১৭৪১৭০৬৯৯৬</v>
      </c>
      <c r="F669" s="3" t="str">
        <f>"8119427764982"</f>
        <v>8119427764982</v>
      </c>
      <c r="G669" s="4">
        <v>130302050521</v>
      </c>
      <c r="H669" s="13">
        <v>2</v>
      </c>
      <c r="I669" s="13">
        <v>2</v>
      </c>
    </row>
    <row r="670" spans="1:9" ht="15.75" x14ac:dyDescent="0.3">
      <c r="A670" s="22">
        <v>669</v>
      </c>
      <c r="B670" s="2" t="s">
        <v>297</v>
      </c>
      <c r="C670" s="2" t="s">
        <v>298</v>
      </c>
      <c r="D670" s="2" t="s">
        <v>244</v>
      </c>
      <c r="E670" s="2" t="str">
        <f>"০১৯৫৩৬৬৩৮৫০"</f>
        <v>০১৯৫৩৬৬৩৮৫০</v>
      </c>
      <c r="F670" s="3" t="str">
        <f>"8119427766048"</f>
        <v>8119427766048</v>
      </c>
      <c r="G670" s="4">
        <v>130302050520</v>
      </c>
      <c r="H670" s="13">
        <v>0.66</v>
      </c>
      <c r="I670" s="13">
        <v>0.66</v>
      </c>
    </row>
    <row r="671" spans="1:9" ht="15.75" x14ac:dyDescent="0.3">
      <c r="A671" s="22">
        <v>670</v>
      </c>
      <c r="B671" s="2" t="s">
        <v>218</v>
      </c>
      <c r="C671" s="2" t="s">
        <v>299</v>
      </c>
      <c r="D671" s="2" t="s">
        <v>244</v>
      </c>
      <c r="E671" s="2" t="str">
        <f>"০১৭৬৫৭১৬৭৫২"</f>
        <v>০১৭৬৫৭১৬৭৫২</v>
      </c>
      <c r="F671" s="3" t="str">
        <f>"8119427765087"</f>
        <v>8119427765087</v>
      </c>
      <c r="G671" s="4">
        <v>130302050519</v>
      </c>
      <c r="H671" s="13">
        <v>0.82</v>
      </c>
      <c r="I671" s="13">
        <v>0.82</v>
      </c>
    </row>
    <row r="672" spans="1:9" ht="15.75" x14ac:dyDescent="0.3">
      <c r="A672" s="22">
        <v>671</v>
      </c>
      <c r="B672" s="2" t="s">
        <v>276</v>
      </c>
      <c r="C672" s="2" t="s">
        <v>270</v>
      </c>
      <c r="D672" s="2" t="s">
        <v>244</v>
      </c>
      <c r="E672" s="2" t="str">
        <f>"০১৭৯৩৪৯৬২৩৭"</f>
        <v>০১৭৯৩৪৯৬২৩৭</v>
      </c>
      <c r="F672" s="3" t="s">
        <v>910</v>
      </c>
      <c r="G672" s="4">
        <v>130302050517</v>
      </c>
      <c r="H672" s="13">
        <v>1.5</v>
      </c>
      <c r="I672" s="13">
        <v>1.5</v>
      </c>
    </row>
    <row r="673" spans="1:9" ht="15.75" x14ac:dyDescent="0.3">
      <c r="A673" s="22">
        <v>672</v>
      </c>
      <c r="B673" s="2" t="s">
        <v>272</v>
      </c>
      <c r="C673" s="2" t="s">
        <v>22</v>
      </c>
      <c r="D673" s="2" t="s">
        <v>244</v>
      </c>
      <c r="E673" s="2" t="str">
        <f>"০১৭৩১৭৭৭১৩৫"</f>
        <v>০১৭৩১৭৭৭১৩৫</v>
      </c>
      <c r="F673" s="3" t="str">
        <f>"8119427765079"</f>
        <v>8119427765079</v>
      </c>
      <c r="G673" s="4">
        <v>130302050516</v>
      </c>
      <c r="H673" s="13">
        <v>2</v>
      </c>
      <c r="I673" s="14">
        <v>0.2</v>
      </c>
    </row>
    <row r="674" spans="1:9" ht="15.75" x14ac:dyDescent="0.3">
      <c r="A674" s="22">
        <v>673</v>
      </c>
      <c r="B674" s="2" t="s">
        <v>300</v>
      </c>
      <c r="C674" s="2" t="s">
        <v>41</v>
      </c>
      <c r="D674" s="2" t="s">
        <v>244</v>
      </c>
      <c r="E674" s="2" t="str">
        <f>"০১৭৮৫২২৫৩৯৬"</f>
        <v>০১৭৮৫২২৫৩৯৬</v>
      </c>
      <c r="F674" s="3" t="str">
        <f>"8119427764902"</f>
        <v>8119427764902</v>
      </c>
      <c r="G674" s="4">
        <v>130302050515</v>
      </c>
      <c r="H674" s="13">
        <v>0.66</v>
      </c>
      <c r="I674" s="14">
        <v>0</v>
      </c>
    </row>
    <row r="675" spans="1:9" ht="15.75" x14ac:dyDescent="0.3">
      <c r="A675" s="22">
        <v>674</v>
      </c>
      <c r="B675" s="2" t="s">
        <v>301</v>
      </c>
      <c r="C675" s="2" t="s">
        <v>302</v>
      </c>
      <c r="D675" s="2" t="s">
        <v>244</v>
      </c>
      <c r="E675" s="2" t="str">
        <f>"০১৭৪৩৭৭২৪৮৮"</f>
        <v>০১৭৪৩৭৭২৪৮৮</v>
      </c>
      <c r="F675" s="3" t="str">
        <f>"8119427765203"</f>
        <v>8119427765203</v>
      </c>
      <c r="G675" s="4">
        <v>130302050514</v>
      </c>
      <c r="H675" s="13">
        <v>0.82</v>
      </c>
      <c r="I675" s="14">
        <v>0.01</v>
      </c>
    </row>
    <row r="676" spans="1:9" ht="15.75" x14ac:dyDescent="0.3">
      <c r="A676" s="22">
        <v>675</v>
      </c>
      <c r="B676" s="2" t="s">
        <v>303</v>
      </c>
      <c r="C676" s="2" t="s">
        <v>287</v>
      </c>
      <c r="D676" s="2" t="s">
        <v>244</v>
      </c>
      <c r="E676" s="2" t="str">
        <f>"০১৭৩১৪৯৪৪২৭"</f>
        <v>০১৭৩১৪৯৪৪২৭</v>
      </c>
      <c r="F676" s="3" t="str">
        <f>"8119427764966"</f>
        <v>8119427764966</v>
      </c>
      <c r="G676" s="4">
        <v>130302050513</v>
      </c>
      <c r="H676" s="13">
        <v>1.5</v>
      </c>
      <c r="I676" s="14">
        <v>0.01</v>
      </c>
    </row>
    <row r="677" spans="1:9" ht="15.75" x14ac:dyDescent="0.3">
      <c r="A677" s="22">
        <v>676</v>
      </c>
      <c r="B677" s="2" t="s">
        <v>304</v>
      </c>
      <c r="C677" s="2" t="s">
        <v>305</v>
      </c>
      <c r="D677" s="2" t="s">
        <v>244</v>
      </c>
      <c r="E677" s="2" t="str">
        <f>"০১৭২৫২৫৯৫১৩"</f>
        <v>০১৭২৫২৫৯৫১৩</v>
      </c>
      <c r="F677" s="3" t="str">
        <f>"8119427764863"</f>
        <v>8119427764863</v>
      </c>
      <c r="G677" s="4">
        <v>130302050592</v>
      </c>
      <c r="H677" s="13">
        <v>5</v>
      </c>
      <c r="I677" s="13">
        <v>0.5</v>
      </c>
    </row>
    <row r="678" spans="1:9" ht="15.75" x14ac:dyDescent="0.3">
      <c r="A678" s="22">
        <v>677</v>
      </c>
      <c r="B678" s="2" t="s">
        <v>1196</v>
      </c>
      <c r="C678" s="2" t="s">
        <v>49</v>
      </c>
      <c r="D678" s="2" t="s">
        <v>244</v>
      </c>
      <c r="E678" s="2"/>
      <c r="F678" s="3">
        <v>8119427766085</v>
      </c>
      <c r="G678" s="4">
        <v>130302050549</v>
      </c>
      <c r="H678" s="13"/>
      <c r="I678" s="13"/>
    </row>
    <row r="679" spans="1:9" ht="15.75" x14ac:dyDescent="0.3">
      <c r="A679" s="22">
        <v>678</v>
      </c>
      <c r="B679" s="2" t="s">
        <v>307</v>
      </c>
      <c r="C679" s="2" t="s">
        <v>308</v>
      </c>
      <c r="D679" s="2" t="s">
        <v>244</v>
      </c>
      <c r="E679" s="2" t="str">
        <f>"০১৭৩১৭৭৬৯০৫"</f>
        <v>০১৭৩১৭৭৬৯০৫</v>
      </c>
      <c r="F679" s="3" t="str">
        <f>"19828119427000021"</f>
        <v>19828119427000021</v>
      </c>
      <c r="G679" s="4">
        <v>130302050510</v>
      </c>
      <c r="H679" s="13">
        <v>0.33</v>
      </c>
      <c r="I679" s="13">
        <v>0.33</v>
      </c>
    </row>
    <row r="680" spans="1:9" ht="15.75" x14ac:dyDescent="0.3">
      <c r="A680" s="22">
        <v>679</v>
      </c>
      <c r="B680" s="2" t="s">
        <v>309</v>
      </c>
      <c r="C680" s="2" t="s">
        <v>298</v>
      </c>
      <c r="D680" s="2" t="s">
        <v>244</v>
      </c>
      <c r="E680" s="2" t="str">
        <f>"০১৭২২১৮৫৮৭৪"</f>
        <v>০১৭২২১৮৫৮৭৪</v>
      </c>
      <c r="F680" s="3" t="str">
        <f>"8119427766043"</f>
        <v>8119427766043</v>
      </c>
      <c r="G680" s="4">
        <v>130302050509</v>
      </c>
      <c r="H680" s="13">
        <v>3.33</v>
      </c>
      <c r="I680" s="13">
        <v>3.33</v>
      </c>
    </row>
    <row r="681" spans="1:9" ht="15.75" x14ac:dyDescent="0.3">
      <c r="A681" s="22">
        <v>680</v>
      </c>
      <c r="B681" s="2" t="s">
        <v>530</v>
      </c>
      <c r="C681" s="2" t="s">
        <v>298</v>
      </c>
      <c r="D681" s="2" t="s">
        <v>244</v>
      </c>
      <c r="E681" s="2" t="str">
        <f>"০১৭৯৩৪৯৬২৩৭"</f>
        <v>০১৭৯৩৪৯৬২৩৭</v>
      </c>
      <c r="F681" s="3" t="str">
        <f>"8119427765281"</f>
        <v>8119427765281</v>
      </c>
      <c r="G681" s="4">
        <v>130302050518</v>
      </c>
      <c r="H681" s="13">
        <v>1.5</v>
      </c>
      <c r="I681" s="13">
        <v>1.5</v>
      </c>
    </row>
    <row r="682" spans="1:9" ht="15.75" x14ac:dyDescent="0.3">
      <c r="A682" s="22">
        <v>681</v>
      </c>
      <c r="B682" s="2" t="s">
        <v>531</v>
      </c>
      <c r="C682" s="2" t="s">
        <v>532</v>
      </c>
      <c r="D682" s="2" t="s">
        <v>244</v>
      </c>
      <c r="E682" s="2" t="str">
        <f>"০১৭২৫৭৩৬০২৭"</f>
        <v>০১৭২৫৭৩৬০২৭</v>
      </c>
      <c r="F682" s="3" t="str">
        <f>"8119427764889"</f>
        <v>8119427764889</v>
      </c>
      <c r="G682" s="4">
        <v>130302050522</v>
      </c>
      <c r="H682" s="13">
        <v>0.33</v>
      </c>
      <c r="I682" s="13">
        <v>0.33</v>
      </c>
    </row>
    <row r="683" spans="1:9" ht="15.75" x14ac:dyDescent="0.3">
      <c r="A683" s="22">
        <v>682</v>
      </c>
      <c r="B683" s="2" t="s">
        <v>533</v>
      </c>
      <c r="C683" s="2" t="s">
        <v>322</v>
      </c>
      <c r="D683" s="2" t="s">
        <v>244</v>
      </c>
      <c r="E683" s="2" t="str">
        <f>"০১৭২৫২৫৯৫১৩"</f>
        <v>০১৭২৫২৫৯৫১৩</v>
      </c>
      <c r="F683" s="3" t="str">
        <f>"8119427766299"</f>
        <v>8119427766299</v>
      </c>
      <c r="G683" s="4">
        <v>130302050536</v>
      </c>
      <c r="H683" s="13">
        <v>10</v>
      </c>
      <c r="I683" s="13">
        <v>10</v>
      </c>
    </row>
    <row r="684" spans="1:9" ht="15.75" x14ac:dyDescent="0.3">
      <c r="A684" s="22">
        <v>683</v>
      </c>
      <c r="B684" s="2" t="s">
        <v>534</v>
      </c>
      <c r="C684" s="2" t="s">
        <v>277</v>
      </c>
      <c r="D684" s="2" t="s">
        <v>244</v>
      </c>
      <c r="E684" s="2" t="str">
        <f>"০১৭৪৬৮৫০৬৪৯"</f>
        <v>০১৭৪৬৮৫০৬৪৯</v>
      </c>
      <c r="F684" s="3" t="str">
        <f>"8119427765284"</f>
        <v>8119427765284</v>
      </c>
      <c r="G684" s="4">
        <v>130302050537</v>
      </c>
      <c r="H684" s="13">
        <v>0.5</v>
      </c>
      <c r="I684" s="13">
        <v>0.5</v>
      </c>
    </row>
    <row r="685" spans="1:9" ht="15.75" x14ac:dyDescent="0.3">
      <c r="A685" s="22">
        <v>684</v>
      </c>
      <c r="B685" s="2" t="s">
        <v>535</v>
      </c>
      <c r="C685" s="2" t="s">
        <v>277</v>
      </c>
      <c r="D685" s="2" t="s">
        <v>244</v>
      </c>
      <c r="E685" s="2" t="str">
        <f>"০১৭৩১৭৭৬৯০৬"</f>
        <v>০১৭৩১৭৭৬৯০৬</v>
      </c>
      <c r="F685" s="3" t="str">
        <f>"8119427765288"</f>
        <v>8119427765288</v>
      </c>
      <c r="G685" s="4">
        <v>130302050525</v>
      </c>
      <c r="H685" s="13">
        <v>8</v>
      </c>
      <c r="I685" s="13">
        <v>8</v>
      </c>
    </row>
    <row r="686" spans="1:9" ht="15.75" x14ac:dyDescent="0.3">
      <c r="A686" s="22">
        <v>685</v>
      </c>
      <c r="B686" s="1" t="s">
        <v>287</v>
      </c>
      <c r="C686" s="1" t="s">
        <v>866</v>
      </c>
      <c r="D686" s="1" t="s">
        <v>244</v>
      </c>
      <c r="F686" s="1">
        <v>8119427765069</v>
      </c>
      <c r="G686" s="1">
        <v>130302050529</v>
      </c>
      <c r="H686" s="13">
        <v>3</v>
      </c>
      <c r="I686" s="13">
        <v>3</v>
      </c>
    </row>
    <row r="687" spans="1:9" ht="15.75" x14ac:dyDescent="0.3">
      <c r="A687" s="22">
        <v>686</v>
      </c>
      <c r="B687" s="1" t="s">
        <v>306</v>
      </c>
      <c r="C687" s="1" t="s">
        <v>868</v>
      </c>
      <c r="D687" s="1" t="s">
        <v>244</v>
      </c>
      <c r="F687" s="1">
        <v>8119427765065</v>
      </c>
      <c r="G687" s="1">
        <v>130302050531</v>
      </c>
      <c r="H687" s="13">
        <v>0.4</v>
      </c>
      <c r="I687" s="13">
        <v>0.4</v>
      </c>
    </row>
    <row r="688" spans="1:9" ht="15.75" x14ac:dyDescent="0.3">
      <c r="A688" s="22">
        <v>687</v>
      </c>
      <c r="B688" s="1" t="s">
        <v>867</v>
      </c>
      <c r="C688" s="1" t="s">
        <v>798</v>
      </c>
      <c r="D688" s="1" t="s">
        <v>244</v>
      </c>
      <c r="E688" s="1">
        <v>1728067666</v>
      </c>
      <c r="F688" s="1">
        <v>8119427766005</v>
      </c>
      <c r="G688" s="1">
        <v>130302052477</v>
      </c>
      <c r="H688" s="13">
        <v>7</v>
      </c>
      <c r="I688" s="13">
        <v>7</v>
      </c>
    </row>
    <row r="689" spans="1:9" ht="15.75" x14ac:dyDescent="0.3">
      <c r="A689" s="22">
        <v>688</v>
      </c>
      <c r="B689" s="1" t="s">
        <v>869</v>
      </c>
      <c r="C689" s="1" t="s">
        <v>798</v>
      </c>
      <c r="D689" s="1" t="s">
        <v>244</v>
      </c>
      <c r="E689" s="1">
        <v>1729739958</v>
      </c>
      <c r="F689" s="1">
        <v>8119427723130</v>
      </c>
      <c r="G689" s="1">
        <v>130302052478</v>
      </c>
      <c r="H689" s="13">
        <v>0.33</v>
      </c>
      <c r="I689" s="13">
        <v>0.33</v>
      </c>
    </row>
    <row r="690" spans="1:9" ht="15.75" x14ac:dyDescent="0.3">
      <c r="A690" s="22">
        <v>689</v>
      </c>
      <c r="B690" s="1" t="s">
        <v>870</v>
      </c>
      <c r="C690" s="1" t="s">
        <v>798</v>
      </c>
      <c r="D690" s="1" t="s">
        <v>244</v>
      </c>
      <c r="E690" s="1">
        <v>1753527445</v>
      </c>
      <c r="F690" s="1">
        <v>8119427766003</v>
      </c>
      <c r="G690" s="1">
        <v>130302052479</v>
      </c>
      <c r="H690" s="13">
        <v>0.66</v>
      </c>
      <c r="I690" s="13">
        <v>0.66</v>
      </c>
    </row>
    <row r="691" spans="1:9" ht="15.75" x14ac:dyDescent="0.3">
      <c r="A691" s="22">
        <v>690</v>
      </c>
      <c r="B691" s="1" t="s">
        <v>871</v>
      </c>
      <c r="C691" s="1" t="s">
        <v>686</v>
      </c>
      <c r="D691" s="1" t="s">
        <v>244</v>
      </c>
      <c r="E691" s="1">
        <v>1724810000</v>
      </c>
      <c r="F691" s="1">
        <v>8119427766017</v>
      </c>
      <c r="G691" s="1">
        <v>130302052480</v>
      </c>
      <c r="H691" s="13">
        <v>0.33</v>
      </c>
      <c r="I691" s="13">
        <v>0.33</v>
      </c>
    </row>
    <row r="692" spans="1:9" ht="15.75" x14ac:dyDescent="0.3">
      <c r="A692" s="22">
        <v>691</v>
      </c>
      <c r="B692" s="1" t="s">
        <v>872</v>
      </c>
      <c r="C692" s="1" t="s">
        <v>873</v>
      </c>
      <c r="D692" s="1" t="s">
        <v>244</v>
      </c>
      <c r="E692" s="1">
        <v>1774207099</v>
      </c>
      <c r="F692" s="1">
        <v>8119427766011</v>
      </c>
      <c r="G692" s="1">
        <v>130302050602</v>
      </c>
      <c r="H692" s="13">
        <v>0.33</v>
      </c>
      <c r="I692" s="13">
        <v>0.33</v>
      </c>
    </row>
    <row r="693" spans="1:9" ht="15.75" x14ac:dyDescent="0.3">
      <c r="A693" s="22">
        <v>692</v>
      </c>
      <c r="B693" s="1" t="s">
        <v>873</v>
      </c>
      <c r="C693" s="1" t="s">
        <v>686</v>
      </c>
      <c r="D693" s="1" t="s">
        <v>244</v>
      </c>
      <c r="E693" s="1">
        <v>1728584407</v>
      </c>
      <c r="F693" s="1">
        <v>8119427766001</v>
      </c>
      <c r="G693" s="1">
        <v>130302050603</v>
      </c>
      <c r="H693" s="13">
        <v>8</v>
      </c>
      <c r="I693" s="14">
        <v>0.01</v>
      </c>
    </row>
    <row r="694" spans="1:9" ht="15.75" x14ac:dyDescent="0.3">
      <c r="A694" s="22">
        <v>693</v>
      </c>
      <c r="B694" s="1" t="s">
        <v>874</v>
      </c>
      <c r="C694" s="1" t="s">
        <v>873</v>
      </c>
      <c r="D694" s="1" t="s">
        <v>244</v>
      </c>
      <c r="E694" s="1">
        <v>1740225524</v>
      </c>
      <c r="F694" s="1">
        <v>8119427766013</v>
      </c>
      <c r="G694" s="1">
        <v>130302050604</v>
      </c>
      <c r="H694" s="13">
        <v>3</v>
      </c>
      <c r="I694" s="14">
        <v>0.01</v>
      </c>
    </row>
    <row r="695" spans="1:9" ht="15.75" x14ac:dyDescent="0.3">
      <c r="A695" s="22">
        <v>694</v>
      </c>
      <c r="B695" s="1" t="s">
        <v>875</v>
      </c>
      <c r="C695" s="1" t="s">
        <v>259</v>
      </c>
      <c r="D695" s="1" t="s">
        <v>244</v>
      </c>
      <c r="E695" s="1">
        <v>1724594848</v>
      </c>
      <c r="F695" s="1">
        <v>8119427766032</v>
      </c>
      <c r="G695" s="1">
        <v>130302050605</v>
      </c>
      <c r="H695" s="13">
        <v>0.4</v>
      </c>
      <c r="I695" s="14">
        <v>0</v>
      </c>
    </row>
    <row r="696" spans="1:9" ht="15.75" x14ac:dyDescent="0.3">
      <c r="A696" s="22">
        <v>695</v>
      </c>
      <c r="B696" s="1" t="s">
        <v>876</v>
      </c>
      <c r="C696" s="1" t="s">
        <v>877</v>
      </c>
      <c r="D696" s="1" t="s">
        <v>244</v>
      </c>
      <c r="E696" s="1">
        <v>1724594848</v>
      </c>
      <c r="F696" s="1"/>
      <c r="G696" s="1">
        <v>130302050599</v>
      </c>
      <c r="H696" s="13">
        <v>7</v>
      </c>
      <c r="I696" s="14">
        <v>0</v>
      </c>
    </row>
    <row r="697" spans="1:9" ht="15.75" x14ac:dyDescent="0.3">
      <c r="A697" s="22">
        <v>696</v>
      </c>
      <c r="B697" s="1" t="s">
        <v>878</v>
      </c>
      <c r="C697" s="1" t="s">
        <v>879</v>
      </c>
      <c r="D697" s="1" t="s">
        <v>244</v>
      </c>
      <c r="E697" s="1">
        <v>1305304420</v>
      </c>
      <c r="F697" s="1">
        <v>8119427766036</v>
      </c>
      <c r="G697" s="1">
        <v>130302052461</v>
      </c>
      <c r="H697" s="13">
        <v>0.33</v>
      </c>
      <c r="I697" s="14">
        <v>0.5</v>
      </c>
    </row>
    <row r="698" spans="1:9" ht="15.75" x14ac:dyDescent="0.3">
      <c r="A698" s="22">
        <v>697</v>
      </c>
      <c r="B698" s="1" t="s">
        <v>880</v>
      </c>
      <c r="C698" s="1" t="s">
        <v>881</v>
      </c>
      <c r="D698" s="1" t="s">
        <v>244</v>
      </c>
      <c r="E698" s="1">
        <v>1304879240</v>
      </c>
      <c r="F698" s="1"/>
      <c r="G698" s="1">
        <v>130302050606</v>
      </c>
      <c r="H698" s="13">
        <v>0.66</v>
      </c>
      <c r="I698" s="14">
        <v>0.5</v>
      </c>
    </row>
    <row r="699" spans="1:9" ht="15.75" x14ac:dyDescent="0.3">
      <c r="A699" s="22">
        <v>698</v>
      </c>
      <c r="B699" s="1" t="s">
        <v>882</v>
      </c>
      <c r="C699" s="1" t="s">
        <v>880</v>
      </c>
      <c r="D699" s="1" t="s">
        <v>244</v>
      </c>
      <c r="E699" s="1">
        <v>1733622683</v>
      </c>
      <c r="F699" s="1">
        <v>8119427766046</v>
      </c>
      <c r="G699" s="1">
        <v>130302050607</v>
      </c>
      <c r="H699" s="13">
        <v>0.33</v>
      </c>
      <c r="I699" s="14">
        <v>1.5</v>
      </c>
    </row>
    <row r="700" spans="1:9" ht="15.75" x14ac:dyDescent="0.3">
      <c r="A700" s="22">
        <v>699</v>
      </c>
      <c r="B700" s="1" t="s">
        <v>883</v>
      </c>
      <c r="C700" s="1" t="s">
        <v>882</v>
      </c>
      <c r="D700" s="1" t="s">
        <v>244</v>
      </c>
      <c r="E700" s="1">
        <v>1719156102</v>
      </c>
      <c r="F700" s="1">
        <v>8119427760285</v>
      </c>
      <c r="G700" s="1">
        <v>130302050608</v>
      </c>
      <c r="H700" s="13">
        <v>0.33</v>
      </c>
      <c r="I700" s="14">
        <v>0</v>
      </c>
    </row>
    <row r="701" spans="1:9" ht="15.75" x14ac:dyDescent="0.3">
      <c r="A701" s="22">
        <v>700</v>
      </c>
      <c r="B701" s="1" t="s">
        <v>884</v>
      </c>
      <c r="C701" s="1" t="s">
        <v>798</v>
      </c>
      <c r="D701" s="1" t="s">
        <v>244</v>
      </c>
      <c r="E701" s="1">
        <v>1705275762</v>
      </c>
      <c r="F701" s="1"/>
      <c r="G701" s="1">
        <v>130302050609</v>
      </c>
      <c r="H701" s="13">
        <v>0.25</v>
      </c>
      <c r="I701" s="14">
        <v>0.2</v>
      </c>
    </row>
    <row r="702" spans="1:9" ht="15.75" x14ac:dyDescent="0.3">
      <c r="A702" s="22">
        <v>701</v>
      </c>
      <c r="B702" s="1" t="s">
        <v>885</v>
      </c>
      <c r="C702" s="1" t="s">
        <v>686</v>
      </c>
      <c r="D702" s="1" t="s">
        <v>244</v>
      </c>
      <c r="E702" s="1">
        <v>1716871051</v>
      </c>
      <c r="F702" s="1">
        <v>8119427766019</v>
      </c>
      <c r="G702" s="1">
        <v>130302050610</v>
      </c>
      <c r="H702" s="13">
        <v>1</v>
      </c>
      <c r="I702" s="14">
        <v>0.2</v>
      </c>
    </row>
    <row r="703" spans="1:9" ht="15.75" x14ac:dyDescent="0.3">
      <c r="A703" s="22">
        <v>702</v>
      </c>
      <c r="B703" s="1" t="s">
        <v>537</v>
      </c>
      <c r="C703" s="1" t="s">
        <v>1046</v>
      </c>
      <c r="D703" s="1" t="s">
        <v>244</v>
      </c>
      <c r="E703" s="1">
        <v>1718024232</v>
      </c>
      <c r="F703" s="1">
        <v>8119427766026</v>
      </c>
      <c r="G703" s="1">
        <v>130302050611</v>
      </c>
      <c r="H703" s="13">
        <v>0.3</v>
      </c>
      <c r="I703" s="14">
        <v>0.3</v>
      </c>
    </row>
    <row r="704" spans="1:9" ht="15.75" x14ac:dyDescent="0.3">
      <c r="A704" s="22">
        <v>703</v>
      </c>
      <c r="B704" s="1" t="s">
        <v>2298</v>
      </c>
      <c r="C704" s="1" t="s">
        <v>769</v>
      </c>
      <c r="D704" s="1" t="s">
        <v>244</v>
      </c>
      <c r="E704" s="1">
        <v>1740546542</v>
      </c>
      <c r="F704" s="1">
        <v>8119427000076</v>
      </c>
      <c r="G704" s="1">
        <v>130302050562</v>
      </c>
      <c r="H704" s="13">
        <v>0.3</v>
      </c>
      <c r="I704" s="14">
        <v>0.3</v>
      </c>
    </row>
    <row r="705" spans="1:9" ht="15.75" x14ac:dyDescent="0.3">
      <c r="A705" s="22">
        <v>704</v>
      </c>
      <c r="B705" s="1" t="s">
        <v>1047</v>
      </c>
      <c r="C705" s="1" t="s">
        <v>1048</v>
      </c>
      <c r="D705" s="1" t="s">
        <v>244</v>
      </c>
      <c r="E705" s="1">
        <v>1752257783</v>
      </c>
      <c r="F705" s="1"/>
      <c r="G705" s="1">
        <v>130302050612</v>
      </c>
      <c r="H705" s="13">
        <v>3.33</v>
      </c>
      <c r="I705" s="14">
        <v>0.2</v>
      </c>
    </row>
    <row r="706" spans="1:9" ht="15.75" x14ac:dyDescent="0.3">
      <c r="A706" s="22">
        <v>705</v>
      </c>
      <c r="B706" s="1" t="s">
        <v>934</v>
      </c>
      <c r="C706" s="1" t="s">
        <v>1048</v>
      </c>
      <c r="D706" s="1" t="s">
        <v>244</v>
      </c>
      <c r="E706" s="1">
        <v>1728843075</v>
      </c>
      <c r="F706" s="1">
        <v>8119427766054</v>
      </c>
      <c r="G706" s="1">
        <v>130303052465</v>
      </c>
      <c r="H706" s="13">
        <v>2.5</v>
      </c>
      <c r="I706" s="14">
        <v>0</v>
      </c>
    </row>
    <row r="707" spans="1:9" ht="15.75" x14ac:dyDescent="0.3">
      <c r="A707" s="22">
        <v>706</v>
      </c>
      <c r="B707" s="1" t="s">
        <v>2299</v>
      </c>
      <c r="C707" s="1" t="s">
        <v>56</v>
      </c>
      <c r="D707" s="1" t="s">
        <v>244</v>
      </c>
      <c r="E707" s="1">
        <v>1737620308</v>
      </c>
      <c r="F707" s="1">
        <v>8119427766049</v>
      </c>
      <c r="G707" s="1">
        <v>130302050563</v>
      </c>
      <c r="H707" s="13">
        <v>0.33</v>
      </c>
      <c r="I707" s="14">
        <v>0.2</v>
      </c>
    </row>
    <row r="708" spans="1:9" ht="15.75" x14ac:dyDescent="0.3">
      <c r="A708" s="22">
        <v>707</v>
      </c>
      <c r="B708" s="1" t="s">
        <v>1049</v>
      </c>
      <c r="C708" s="1" t="s">
        <v>1050</v>
      </c>
      <c r="D708" s="1" t="s">
        <v>244</v>
      </c>
      <c r="E708" s="1">
        <v>1737546166</v>
      </c>
      <c r="F708" s="1">
        <v>8119427766114</v>
      </c>
      <c r="G708" s="1">
        <v>130302050613</v>
      </c>
      <c r="H708" s="13">
        <v>0.5</v>
      </c>
      <c r="I708" s="14">
        <v>0.2</v>
      </c>
    </row>
    <row r="709" spans="1:9" ht="15.75" x14ac:dyDescent="0.3">
      <c r="A709" s="22">
        <v>708</v>
      </c>
      <c r="B709" s="1" t="s">
        <v>1051</v>
      </c>
      <c r="C709" s="1" t="s">
        <v>1052</v>
      </c>
      <c r="D709" s="1" t="s">
        <v>244</v>
      </c>
      <c r="E709" s="1">
        <v>1731295095</v>
      </c>
      <c r="F709" s="1">
        <v>8119427766021</v>
      </c>
      <c r="G709" s="1">
        <v>130302050518</v>
      </c>
      <c r="H709" s="13"/>
      <c r="I709" s="14">
        <v>2.5</v>
      </c>
    </row>
    <row r="710" spans="1:9" ht="15.75" x14ac:dyDescent="0.3">
      <c r="A710" s="22">
        <v>709</v>
      </c>
      <c r="B710" s="1" t="s">
        <v>537</v>
      </c>
      <c r="C710" s="1" t="s">
        <v>1053</v>
      </c>
      <c r="D710" s="1" t="s">
        <v>244</v>
      </c>
      <c r="E710" s="1">
        <v>1753471344</v>
      </c>
      <c r="F710" s="1">
        <v>8119427766060</v>
      </c>
      <c r="G710" s="1">
        <v>130302050614</v>
      </c>
      <c r="H710" s="13">
        <v>1.5</v>
      </c>
      <c r="I710" s="14">
        <v>1.5</v>
      </c>
    </row>
    <row r="711" spans="1:9" ht="15.75" x14ac:dyDescent="0.3">
      <c r="A711" s="22">
        <v>710</v>
      </c>
      <c r="B711" s="1" t="s">
        <v>687</v>
      </c>
      <c r="C711" s="1" t="s">
        <v>1054</v>
      </c>
      <c r="D711" s="1" t="s">
        <v>244</v>
      </c>
      <c r="E711" s="1">
        <v>1774585501</v>
      </c>
      <c r="F711" s="1">
        <v>8119427766063</v>
      </c>
      <c r="G711" s="1">
        <v>130302050615</v>
      </c>
      <c r="H711" s="13">
        <v>0.27</v>
      </c>
      <c r="I711" s="14">
        <v>0.4</v>
      </c>
    </row>
    <row r="712" spans="1:9" ht="15.75" x14ac:dyDescent="0.3">
      <c r="A712" s="22">
        <v>711</v>
      </c>
      <c r="B712" s="1" t="s">
        <v>1055</v>
      </c>
      <c r="C712" s="1" t="s">
        <v>1056</v>
      </c>
      <c r="D712" s="1" t="s">
        <v>244</v>
      </c>
      <c r="E712" s="1">
        <v>1762724026</v>
      </c>
      <c r="F712" s="1">
        <v>8119417766075</v>
      </c>
      <c r="G712" s="1">
        <v>130302050616</v>
      </c>
      <c r="H712" s="13">
        <v>0.82</v>
      </c>
      <c r="I712" s="14">
        <v>0.3</v>
      </c>
    </row>
    <row r="713" spans="1:9" ht="15.75" x14ac:dyDescent="0.3">
      <c r="A713" s="22">
        <v>712</v>
      </c>
      <c r="B713" s="1" t="s">
        <v>1057</v>
      </c>
      <c r="C713" s="1" t="s">
        <v>1058</v>
      </c>
      <c r="D713" s="1" t="s">
        <v>244</v>
      </c>
      <c r="E713" s="1">
        <v>1738671989</v>
      </c>
      <c r="F713" s="1"/>
      <c r="G713" s="1">
        <v>130302050617</v>
      </c>
      <c r="H713" s="13">
        <v>2</v>
      </c>
      <c r="I713" s="14">
        <v>0.2</v>
      </c>
    </row>
    <row r="714" spans="1:9" ht="15.75" x14ac:dyDescent="0.3">
      <c r="A714" s="22">
        <v>713</v>
      </c>
      <c r="B714" s="1" t="s">
        <v>252</v>
      </c>
      <c r="C714" s="1" t="s">
        <v>1058</v>
      </c>
      <c r="D714" s="1" t="s">
        <v>244</v>
      </c>
      <c r="E714" s="1">
        <v>1783246775</v>
      </c>
      <c r="F714" s="1">
        <v>8119427766088</v>
      </c>
      <c r="G714" s="1">
        <v>130302050618</v>
      </c>
      <c r="H714" s="13">
        <v>0.66</v>
      </c>
      <c r="I714" s="14">
        <v>0</v>
      </c>
    </row>
    <row r="715" spans="1:9" ht="15.75" x14ac:dyDescent="0.3">
      <c r="A715" s="22">
        <v>714</v>
      </c>
      <c r="B715" s="1" t="s">
        <v>1059</v>
      </c>
      <c r="C715" s="1" t="s">
        <v>1060</v>
      </c>
      <c r="D715" s="1" t="s">
        <v>244</v>
      </c>
      <c r="E715" s="1">
        <v>1751703299</v>
      </c>
      <c r="F715" s="1">
        <v>8119427759474</v>
      </c>
      <c r="G715" s="1">
        <v>130302050588</v>
      </c>
      <c r="H715" s="13">
        <v>0.82</v>
      </c>
      <c r="I715" s="14">
        <v>0.01</v>
      </c>
    </row>
    <row r="716" spans="1:9" ht="15.75" x14ac:dyDescent="0.3">
      <c r="A716" s="22">
        <v>715</v>
      </c>
      <c r="B716" s="1" t="s">
        <v>1061</v>
      </c>
      <c r="C716" s="1" t="s">
        <v>1062</v>
      </c>
      <c r="D716" s="1" t="s">
        <v>244</v>
      </c>
      <c r="E716" s="1">
        <v>1797625989</v>
      </c>
      <c r="F716" s="1">
        <v>8119427766160</v>
      </c>
      <c r="G716" s="1">
        <v>130302050619</v>
      </c>
      <c r="H716" s="13">
        <v>1.5</v>
      </c>
      <c r="I716" s="14">
        <v>0.01</v>
      </c>
    </row>
    <row r="717" spans="1:9" ht="15.75" x14ac:dyDescent="0.3">
      <c r="A717" s="22">
        <v>716</v>
      </c>
      <c r="B717" s="1" t="s">
        <v>1063</v>
      </c>
      <c r="C717" s="1" t="s">
        <v>1064</v>
      </c>
      <c r="D717" s="1" t="s">
        <v>244</v>
      </c>
      <c r="E717" s="1">
        <v>1797625989</v>
      </c>
      <c r="F717" s="1">
        <v>8119427766159</v>
      </c>
      <c r="G717" s="1">
        <v>130302050620</v>
      </c>
      <c r="H717" s="14">
        <v>0.5</v>
      </c>
      <c r="I717" s="14">
        <v>0.01</v>
      </c>
    </row>
    <row r="718" spans="1:9" ht="15.75" x14ac:dyDescent="0.3">
      <c r="A718" s="22">
        <v>717</v>
      </c>
      <c r="B718" s="1" t="s">
        <v>1065</v>
      </c>
      <c r="C718" s="1" t="s">
        <v>1064</v>
      </c>
      <c r="D718" s="1" t="s">
        <v>244</v>
      </c>
      <c r="E718" s="1">
        <v>1728756763</v>
      </c>
      <c r="F718" s="1">
        <v>8119427766159</v>
      </c>
      <c r="G718" s="1">
        <v>130302050621</v>
      </c>
      <c r="H718" s="14">
        <v>0.33</v>
      </c>
      <c r="I718" s="14">
        <v>0.2</v>
      </c>
    </row>
    <row r="719" spans="1:9" ht="15.75" x14ac:dyDescent="0.3">
      <c r="A719" s="22">
        <v>718</v>
      </c>
      <c r="B719" s="1" t="s">
        <v>1066</v>
      </c>
      <c r="C719" s="1" t="s">
        <v>1064</v>
      </c>
      <c r="D719" s="1" t="s">
        <v>244</v>
      </c>
      <c r="E719" s="1">
        <v>1302491158</v>
      </c>
      <c r="F719" s="1">
        <v>8119417766162</v>
      </c>
      <c r="G719" s="1">
        <v>130302050622</v>
      </c>
      <c r="H719" s="14">
        <v>6.6</v>
      </c>
      <c r="I719" s="14">
        <v>0</v>
      </c>
    </row>
    <row r="720" spans="1:9" ht="15.75" x14ac:dyDescent="0.3">
      <c r="A720" s="22">
        <v>719</v>
      </c>
      <c r="B720" s="1" t="s">
        <v>1067</v>
      </c>
      <c r="C720" s="1" t="s">
        <v>1068</v>
      </c>
      <c r="D720" s="1" t="s">
        <v>244</v>
      </c>
      <c r="E720" s="1">
        <v>1736837852</v>
      </c>
      <c r="F720" s="1">
        <v>8119427765315</v>
      </c>
      <c r="G720" s="1">
        <v>130302050623</v>
      </c>
      <c r="H720" s="14">
        <v>1</v>
      </c>
      <c r="I720" s="14">
        <v>0.3</v>
      </c>
    </row>
    <row r="721" spans="1:9" ht="15.75" x14ac:dyDescent="0.3">
      <c r="A721" s="22">
        <v>720</v>
      </c>
      <c r="B721" s="1" t="s">
        <v>1069</v>
      </c>
      <c r="C721" s="1" t="s">
        <v>1068</v>
      </c>
      <c r="D721" s="1" t="s">
        <v>244</v>
      </c>
      <c r="E721" s="1">
        <v>1762125079</v>
      </c>
      <c r="F721" s="1">
        <v>8119427765271</v>
      </c>
      <c r="G721" s="1">
        <v>130302050624</v>
      </c>
      <c r="H721" s="14">
        <v>2.33</v>
      </c>
      <c r="I721" s="14">
        <v>0.2</v>
      </c>
    </row>
    <row r="722" spans="1:9" ht="15.75" x14ac:dyDescent="0.3">
      <c r="A722" s="22">
        <v>721</v>
      </c>
      <c r="B722" s="1" t="s">
        <v>1070</v>
      </c>
      <c r="C722" s="1" t="s">
        <v>1068</v>
      </c>
      <c r="D722" s="1" t="s">
        <v>244</v>
      </c>
      <c r="E722" s="1">
        <v>1783667813</v>
      </c>
      <c r="F722" s="1">
        <v>8119427765270</v>
      </c>
      <c r="G722" s="1">
        <v>130302050625</v>
      </c>
      <c r="H722" s="14">
        <v>2</v>
      </c>
      <c r="I722" s="14">
        <v>0</v>
      </c>
    </row>
    <row r="723" spans="1:9" ht="15.75" x14ac:dyDescent="0.3">
      <c r="A723" s="22">
        <v>722</v>
      </c>
      <c r="B723" s="1" t="s">
        <v>1071</v>
      </c>
      <c r="C723" s="1" t="s">
        <v>1072</v>
      </c>
      <c r="D723" s="1" t="s">
        <v>244</v>
      </c>
      <c r="E723" s="1">
        <v>1770240559</v>
      </c>
      <c r="F723" s="1">
        <v>8119427765272</v>
      </c>
      <c r="G723" s="1">
        <v>130302052468</v>
      </c>
      <c r="H723" s="14">
        <v>1.66</v>
      </c>
      <c r="I723" s="14">
        <v>1.5</v>
      </c>
    </row>
    <row r="724" spans="1:9" ht="15.75" x14ac:dyDescent="0.3">
      <c r="A724" s="22">
        <v>723</v>
      </c>
      <c r="B724" s="1" t="s">
        <v>1073</v>
      </c>
      <c r="C724" s="1" t="s">
        <v>1062</v>
      </c>
      <c r="D724" s="1" t="s">
        <v>244</v>
      </c>
      <c r="E724" s="1">
        <v>1733532493</v>
      </c>
      <c r="F724" s="1">
        <v>8119427765239</v>
      </c>
      <c r="G724" s="1">
        <v>130302050566</v>
      </c>
      <c r="H724" s="14">
        <v>0.33</v>
      </c>
      <c r="I724" s="14">
        <v>1.5</v>
      </c>
    </row>
    <row r="725" spans="1:9" ht="15.75" x14ac:dyDescent="0.3">
      <c r="A725" s="22">
        <v>724</v>
      </c>
      <c r="B725" s="1" t="s">
        <v>1074</v>
      </c>
      <c r="C725" s="1" t="s">
        <v>1075</v>
      </c>
      <c r="D725" s="1" t="s">
        <v>244</v>
      </c>
      <c r="E725" s="1">
        <v>1744924536</v>
      </c>
      <c r="F725" s="1">
        <v>8119427765302</v>
      </c>
      <c r="G725" s="1">
        <v>130302050626</v>
      </c>
      <c r="H725" s="14">
        <v>0.33</v>
      </c>
      <c r="I725" s="14">
        <v>0.2</v>
      </c>
    </row>
    <row r="726" spans="1:9" ht="15.75" x14ac:dyDescent="0.3">
      <c r="A726" s="22">
        <v>725</v>
      </c>
      <c r="B726" s="1" t="s">
        <v>1076</v>
      </c>
      <c r="C726" s="1" t="s">
        <v>248</v>
      </c>
      <c r="D726" s="1" t="s">
        <v>244</v>
      </c>
      <c r="E726" s="1">
        <v>1785994086</v>
      </c>
      <c r="F726" s="1">
        <v>8119427765234</v>
      </c>
      <c r="G726" s="1">
        <v>130302050627</v>
      </c>
      <c r="H726" s="14">
        <v>0.33</v>
      </c>
      <c r="I726" s="14">
        <v>0.01</v>
      </c>
    </row>
    <row r="727" spans="1:9" ht="15.75" x14ac:dyDescent="0.3">
      <c r="A727" s="22">
        <v>726</v>
      </c>
      <c r="B727" s="1" t="s">
        <v>1077</v>
      </c>
      <c r="C727" s="1" t="s">
        <v>1053</v>
      </c>
      <c r="D727" s="1" t="s">
        <v>244</v>
      </c>
      <c r="E727" s="1">
        <v>1795182533</v>
      </c>
      <c r="F727" s="1"/>
      <c r="G727" s="1">
        <v>130302050628</v>
      </c>
      <c r="H727" s="14">
        <v>0.33</v>
      </c>
      <c r="I727" s="14">
        <v>0.5</v>
      </c>
    </row>
    <row r="728" spans="1:9" ht="15.75" x14ac:dyDescent="0.3">
      <c r="A728" s="22">
        <v>727</v>
      </c>
      <c r="B728" s="1" t="s">
        <v>195</v>
      </c>
      <c r="C728" s="1" t="s">
        <v>1078</v>
      </c>
      <c r="D728" s="1" t="s">
        <v>244</v>
      </c>
      <c r="E728" s="1">
        <v>1317256041</v>
      </c>
      <c r="F728" s="1">
        <v>8119427760597</v>
      </c>
      <c r="G728" s="1">
        <v>130302050629</v>
      </c>
      <c r="H728" s="14">
        <v>11.05</v>
      </c>
      <c r="I728" s="14">
        <v>11</v>
      </c>
    </row>
    <row r="729" spans="1:9" ht="15.75" x14ac:dyDescent="0.3">
      <c r="A729" s="22">
        <v>728</v>
      </c>
      <c r="B729" s="1" t="s">
        <v>1079</v>
      </c>
      <c r="C729" s="1" t="s">
        <v>1080</v>
      </c>
      <c r="D729" s="1" t="s">
        <v>244</v>
      </c>
      <c r="E729" s="1">
        <v>1739879451</v>
      </c>
      <c r="F729" s="1">
        <v>8119427765306</v>
      </c>
      <c r="G729" s="1">
        <v>130302050630</v>
      </c>
      <c r="H729" s="14">
        <v>0.33</v>
      </c>
      <c r="I729" s="14">
        <v>0.33</v>
      </c>
    </row>
    <row r="730" spans="1:9" ht="15.75" x14ac:dyDescent="0.3">
      <c r="A730" s="22">
        <v>729</v>
      </c>
      <c r="B730" s="1" t="s">
        <v>1081</v>
      </c>
      <c r="C730" s="1" t="s">
        <v>1082</v>
      </c>
      <c r="D730" s="1" t="s">
        <v>244</v>
      </c>
      <c r="E730" s="1">
        <v>1790145110</v>
      </c>
      <c r="F730" s="1">
        <v>8119427700193</v>
      </c>
      <c r="G730" s="1">
        <v>130302050631</v>
      </c>
      <c r="H730" s="13">
        <v>5</v>
      </c>
      <c r="I730" s="13">
        <v>0.5</v>
      </c>
    </row>
    <row r="731" spans="1:9" ht="15.75" x14ac:dyDescent="0.3">
      <c r="A731" s="22">
        <v>730</v>
      </c>
      <c r="B731" s="1" t="s">
        <v>1083</v>
      </c>
      <c r="C731" s="1" t="s">
        <v>1064</v>
      </c>
      <c r="D731" s="1" t="s">
        <v>244</v>
      </c>
      <c r="E731" s="1">
        <v>1745507366</v>
      </c>
      <c r="F731" s="1">
        <v>8119427700151</v>
      </c>
      <c r="G731" s="1">
        <v>130302050632</v>
      </c>
      <c r="H731" s="13"/>
      <c r="I731" s="13"/>
    </row>
    <row r="732" spans="1:9" ht="15.75" x14ac:dyDescent="0.3">
      <c r="A732" s="22">
        <v>731</v>
      </c>
      <c r="B732" s="1" t="s">
        <v>213</v>
      </c>
      <c r="C732" s="1" t="s">
        <v>1064</v>
      </c>
      <c r="D732" s="1" t="s">
        <v>244</v>
      </c>
      <c r="E732" s="1">
        <v>177305578</v>
      </c>
      <c r="F732" s="1"/>
      <c r="G732" s="1">
        <v>130302050633</v>
      </c>
      <c r="H732" s="13">
        <v>0.33</v>
      </c>
      <c r="I732" s="13">
        <v>0.33</v>
      </c>
    </row>
    <row r="733" spans="1:9" ht="15.75" x14ac:dyDescent="0.3">
      <c r="A733" s="22">
        <v>732</v>
      </c>
      <c r="B733" s="1" t="s">
        <v>1084</v>
      </c>
      <c r="C733" s="1" t="s">
        <v>851</v>
      </c>
      <c r="D733" s="1" t="s">
        <v>244</v>
      </c>
      <c r="E733" s="1">
        <v>1314752957</v>
      </c>
      <c r="F733" s="1">
        <v>8119427765314</v>
      </c>
      <c r="G733" s="1">
        <v>130302050634</v>
      </c>
      <c r="H733" s="13">
        <v>3.33</v>
      </c>
      <c r="I733" s="13">
        <v>3.33</v>
      </c>
    </row>
    <row r="734" spans="1:9" ht="15.75" x14ac:dyDescent="0.3">
      <c r="A734" s="22">
        <v>733</v>
      </c>
      <c r="B734" s="1" t="s">
        <v>1085</v>
      </c>
      <c r="C734" s="1" t="s">
        <v>1086</v>
      </c>
      <c r="D734" s="1" t="s">
        <v>244</v>
      </c>
      <c r="E734" s="1">
        <v>1758739779</v>
      </c>
      <c r="F734" s="1"/>
      <c r="G734" s="1">
        <v>130302050635</v>
      </c>
      <c r="H734" s="13">
        <v>1.5</v>
      </c>
      <c r="I734" s="13">
        <v>1.5</v>
      </c>
    </row>
    <row r="735" spans="1:9" ht="15.75" x14ac:dyDescent="0.3">
      <c r="A735" s="22">
        <v>734</v>
      </c>
      <c r="B735" s="1" t="s">
        <v>1087</v>
      </c>
      <c r="C735" s="1" t="s">
        <v>1088</v>
      </c>
      <c r="D735" s="1" t="s">
        <v>244</v>
      </c>
      <c r="E735" s="1">
        <v>1314752957</v>
      </c>
      <c r="F735" s="1"/>
      <c r="G735" s="1">
        <v>130302050636</v>
      </c>
      <c r="H735" s="13">
        <v>0.33</v>
      </c>
      <c r="I735" s="13">
        <v>0.33</v>
      </c>
    </row>
    <row r="736" spans="1:9" ht="15.75" x14ac:dyDescent="0.3">
      <c r="A736" s="22">
        <v>735</v>
      </c>
      <c r="B736" s="1" t="s">
        <v>1089</v>
      </c>
      <c r="C736" s="1" t="s">
        <v>248</v>
      </c>
      <c r="D736" s="1" t="s">
        <v>244</v>
      </c>
      <c r="E736" s="1">
        <v>1314752957</v>
      </c>
      <c r="F736" s="1"/>
      <c r="G736" s="1">
        <v>130302050637</v>
      </c>
      <c r="H736" s="13">
        <v>10</v>
      </c>
      <c r="I736" s="13">
        <v>10</v>
      </c>
    </row>
    <row r="737" spans="1:9" ht="15.75" x14ac:dyDescent="0.3">
      <c r="A737" s="22">
        <v>736</v>
      </c>
      <c r="B737" s="1" t="s">
        <v>1090</v>
      </c>
      <c r="C737" s="1" t="s">
        <v>1091</v>
      </c>
      <c r="D737" s="1" t="s">
        <v>244</v>
      </c>
      <c r="E737" s="1">
        <v>1757310789</v>
      </c>
      <c r="F737" s="1">
        <v>8119427765220</v>
      </c>
      <c r="G737" s="1">
        <v>130302050638</v>
      </c>
      <c r="H737" s="13">
        <v>0.5</v>
      </c>
      <c r="I737" s="13">
        <v>0.5</v>
      </c>
    </row>
    <row r="738" spans="1:9" ht="15.75" x14ac:dyDescent="0.3">
      <c r="A738" s="22">
        <v>737</v>
      </c>
      <c r="B738" s="1" t="s">
        <v>1092</v>
      </c>
      <c r="C738" s="1" t="s">
        <v>1091</v>
      </c>
      <c r="D738" s="1" t="s">
        <v>244</v>
      </c>
      <c r="E738" s="1">
        <v>1755042935</v>
      </c>
      <c r="F738" s="1">
        <v>8119427765161</v>
      </c>
      <c r="G738" s="1">
        <v>130302052452</v>
      </c>
      <c r="H738" s="13">
        <v>8</v>
      </c>
      <c r="I738" s="13">
        <v>8</v>
      </c>
    </row>
    <row r="739" spans="1:9" ht="15.75" x14ac:dyDescent="0.3">
      <c r="A739" s="22">
        <v>738</v>
      </c>
      <c r="B739" s="1" t="s">
        <v>1093</v>
      </c>
      <c r="C739" s="1" t="s">
        <v>1092</v>
      </c>
      <c r="D739" s="1" t="s">
        <v>244</v>
      </c>
      <c r="E739" s="1">
        <v>1771826017</v>
      </c>
      <c r="F739" s="1">
        <v>8119427765273</v>
      </c>
      <c r="G739" s="1">
        <v>130302050639</v>
      </c>
      <c r="H739" s="13">
        <v>3</v>
      </c>
      <c r="I739" s="13">
        <v>3</v>
      </c>
    </row>
    <row r="740" spans="1:9" ht="15.75" x14ac:dyDescent="0.3">
      <c r="A740" s="22">
        <v>739</v>
      </c>
      <c r="B740" s="1" t="s">
        <v>1094</v>
      </c>
      <c r="C740" s="1" t="s">
        <v>1092</v>
      </c>
      <c r="D740" s="1" t="s">
        <v>244</v>
      </c>
      <c r="E740" s="1">
        <v>1754612783</v>
      </c>
      <c r="F740" s="1">
        <v>8119427700115</v>
      </c>
      <c r="G740" s="1">
        <v>130302050640</v>
      </c>
      <c r="H740" s="13">
        <v>0.4</v>
      </c>
      <c r="I740" s="13">
        <v>0.4</v>
      </c>
    </row>
    <row r="741" spans="1:9" ht="15.75" x14ac:dyDescent="0.3">
      <c r="A741" s="22">
        <v>740</v>
      </c>
      <c r="B741" s="1" t="s">
        <v>1095</v>
      </c>
      <c r="C741" s="1" t="s">
        <v>1096</v>
      </c>
      <c r="D741" s="1" t="s">
        <v>244</v>
      </c>
      <c r="E741" s="1">
        <v>1719181207</v>
      </c>
      <c r="F741" s="1">
        <v>8119427765169</v>
      </c>
      <c r="G741" s="1">
        <v>130302050641</v>
      </c>
      <c r="H741" s="13">
        <v>7</v>
      </c>
      <c r="I741" s="13">
        <v>7</v>
      </c>
    </row>
    <row r="742" spans="1:9" ht="15.75" x14ac:dyDescent="0.3">
      <c r="A742" s="22">
        <v>741</v>
      </c>
      <c r="B742" s="1" t="s">
        <v>197</v>
      </c>
      <c r="C742" s="1" t="s">
        <v>1097</v>
      </c>
      <c r="D742" s="1" t="s">
        <v>244</v>
      </c>
      <c r="E742" s="1">
        <v>1762674905</v>
      </c>
      <c r="F742" s="1">
        <v>8119427765177</v>
      </c>
      <c r="G742" s="1">
        <v>130302052467</v>
      </c>
      <c r="H742" s="13">
        <v>0.33</v>
      </c>
      <c r="I742" s="13">
        <v>0.33</v>
      </c>
    </row>
    <row r="743" spans="1:9" ht="15.75" x14ac:dyDescent="0.3">
      <c r="A743" s="22">
        <v>742</v>
      </c>
      <c r="B743" s="1" t="s">
        <v>1098</v>
      </c>
      <c r="C743" s="1" t="s">
        <v>1099</v>
      </c>
      <c r="D743" s="1" t="s">
        <v>244</v>
      </c>
      <c r="E743" s="1">
        <v>1750841030</v>
      </c>
      <c r="F743" s="1">
        <v>8119427765159</v>
      </c>
      <c r="G743" s="1">
        <v>130302050642</v>
      </c>
      <c r="H743" s="13">
        <v>0.66</v>
      </c>
      <c r="I743" s="13">
        <v>0.66</v>
      </c>
    </row>
    <row r="744" spans="1:9" ht="15.75" x14ac:dyDescent="0.3">
      <c r="A744" s="22">
        <v>743</v>
      </c>
      <c r="B744" s="1" t="s">
        <v>1100</v>
      </c>
      <c r="C744" s="1" t="s">
        <v>1101</v>
      </c>
      <c r="D744" s="1" t="s">
        <v>244</v>
      </c>
      <c r="E744" s="1">
        <v>1736837852</v>
      </c>
      <c r="F744" s="1">
        <v>8119427765319</v>
      </c>
      <c r="G744" s="1">
        <v>130302050643</v>
      </c>
      <c r="H744" s="13">
        <v>0.33</v>
      </c>
      <c r="I744" s="13">
        <v>0.33</v>
      </c>
    </row>
    <row r="745" spans="1:9" ht="15.75" x14ac:dyDescent="0.3">
      <c r="A745" s="22">
        <v>744</v>
      </c>
      <c r="B745" s="1" t="s">
        <v>1102</v>
      </c>
      <c r="C745" s="1" t="s">
        <v>1103</v>
      </c>
      <c r="D745" s="1" t="s">
        <v>244</v>
      </c>
      <c r="E745" s="1">
        <v>1763930707</v>
      </c>
      <c r="F745" s="1">
        <v>8119427766056</v>
      </c>
      <c r="G745" s="1">
        <v>130302050644</v>
      </c>
      <c r="H745" s="13">
        <v>0.33</v>
      </c>
      <c r="I745" s="13">
        <v>0.33</v>
      </c>
    </row>
    <row r="746" spans="1:9" ht="15.75" x14ac:dyDescent="0.3">
      <c r="A746" s="22">
        <v>745</v>
      </c>
      <c r="B746" s="1" t="s">
        <v>1104</v>
      </c>
      <c r="C746" s="1" t="s">
        <v>1105</v>
      </c>
      <c r="D746" s="1" t="s">
        <v>244</v>
      </c>
      <c r="E746" s="1">
        <v>1767590037</v>
      </c>
      <c r="F746" s="1">
        <v>8119427765106</v>
      </c>
      <c r="G746" s="1">
        <v>130302050646</v>
      </c>
      <c r="H746" s="13">
        <v>0.25</v>
      </c>
      <c r="I746" s="13">
        <v>0.25</v>
      </c>
    </row>
    <row r="747" spans="1:9" ht="15.75" x14ac:dyDescent="0.3">
      <c r="A747" s="22">
        <v>746</v>
      </c>
      <c r="B747" s="1" t="s">
        <v>1106</v>
      </c>
      <c r="C747" s="1" t="s">
        <v>1107</v>
      </c>
      <c r="D747" s="1" t="s">
        <v>244</v>
      </c>
      <c r="E747" s="1">
        <v>1725361576</v>
      </c>
      <c r="F747" s="1">
        <v>8119427765111</v>
      </c>
      <c r="G747" s="1">
        <v>130302050647</v>
      </c>
      <c r="H747" s="13">
        <v>1</v>
      </c>
      <c r="I747" s="13">
        <v>1</v>
      </c>
    </row>
    <row r="748" spans="1:9" ht="15.75" x14ac:dyDescent="0.3">
      <c r="A748" s="22">
        <v>747</v>
      </c>
      <c r="B748" s="1" t="s">
        <v>1108</v>
      </c>
      <c r="C748" s="1" t="s">
        <v>1107</v>
      </c>
      <c r="D748" s="1" t="s">
        <v>244</v>
      </c>
      <c r="E748" s="1">
        <v>1733742886</v>
      </c>
      <c r="F748" s="1">
        <v>8119427756109</v>
      </c>
      <c r="G748" s="1">
        <v>130302050648</v>
      </c>
      <c r="H748" s="13">
        <v>0.3</v>
      </c>
      <c r="I748" s="13">
        <v>0.3</v>
      </c>
    </row>
    <row r="749" spans="1:9" ht="15.75" x14ac:dyDescent="0.3">
      <c r="A749" s="22">
        <v>748</v>
      </c>
      <c r="B749" s="1" t="s">
        <v>1109</v>
      </c>
      <c r="C749" s="1" t="s">
        <v>507</v>
      </c>
      <c r="D749" s="1" t="s">
        <v>244</v>
      </c>
      <c r="E749" s="1">
        <v>1738346442</v>
      </c>
      <c r="F749" s="1"/>
      <c r="G749" s="1">
        <v>130302050649</v>
      </c>
      <c r="H749" s="13">
        <v>0.3</v>
      </c>
      <c r="I749" s="13">
        <v>0.3</v>
      </c>
    </row>
    <row r="750" spans="1:9" ht="15.75" x14ac:dyDescent="0.3">
      <c r="A750" s="22">
        <v>749</v>
      </c>
      <c r="B750" s="1" t="s">
        <v>1110</v>
      </c>
      <c r="C750" s="1" t="s">
        <v>1111</v>
      </c>
      <c r="D750" s="1" t="s">
        <v>244</v>
      </c>
      <c r="E750" s="1">
        <v>1713724456</v>
      </c>
      <c r="F750" s="1">
        <v>8119427765123</v>
      </c>
      <c r="G750" s="1">
        <v>130302050650</v>
      </c>
      <c r="H750" s="13">
        <v>3.33</v>
      </c>
      <c r="I750" s="13">
        <v>3.33</v>
      </c>
    </row>
    <row r="751" spans="1:9" ht="15.75" x14ac:dyDescent="0.3">
      <c r="A751" s="22">
        <v>750</v>
      </c>
      <c r="B751" s="1" t="s">
        <v>1112</v>
      </c>
      <c r="C751" s="1" t="s">
        <v>1113</v>
      </c>
      <c r="D751" s="1" t="s">
        <v>244</v>
      </c>
      <c r="E751" s="1">
        <v>1797864145</v>
      </c>
      <c r="F751" s="1">
        <v>8119427765107</v>
      </c>
      <c r="G751" s="1">
        <v>130302050651</v>
      </c>
      <c r="H751" s="13">
        <v>2.5</v>
      </c>
      <c r="I751" s="13">
        <v>2.5</v>
      </c>
    </row>
    <row r="752" spans="1:9" ht="15.75" x14ac:dyDescent="0.3">
      <c r="A752" s="22">
        <v>751</v>
      </c>
      <c r="B752" s="1" t="s">
        <v>1114</v>
      </c>
      <c r="C752" s="1" t="s">
        <v>475</v>
      </c>
      <c r="D752" s="1" t="s">
        <v>244</v>
      </c>
      <c r="E752" s="1">
        <v>1713764901</v>
      </c>
      <c r="F752" s="1">
        <v>8119427765210</v>
      </c>
      <c r="G752" s="1">
        <v>130302050652</v>
      </c>
      <c r="H752" s="13">
        <v>0.33</v>
      </c>
      <c r="I752" s="13">
        <v>0.33</v>
      </c>
    </row>
    <row r="753" spans="1:9" ht="15.75" x14ac:dyDescent="0.3">
      <c r="A753" s="22">
        <v>752</v>
      </c>
      <c r="B753" s="1" t="s">
        <v>1115</v>
      </c>
      <c r="C753" s="1" t="s">
        <v>1114</v>
      </c>
      <c r="D753" s="1" t="s">
        <v>244</v>
      </c>
      <c r="E753" s="1">
        <v>1713764901</v>
      </c>
      <c r="F753" s="1"/>
      <c r="G753" s="1">
        <v>130302050653</v>
      </c>
      <c r="H753" s="13">
        <v>0.5</v>
      </c>
      <c r="I753" s="13">
        <v>0.5</v>
      </c>
    </row>
    <row r="754" spans="1:9" ht="15.75" x14ac:dyDescent="0.3">
      <c r="A754" s="22">
        <v>753</v>
      </c>
      <c r="B754" s="1" t="s">
        <v>1116</v>
      </c>
      <c r="C754" s="1" t="s">
        <v>1117</v>
      </c>
      <c r="D754" s="1" t="s">
        <v>244</v>
      </c>
      <c r="E754" s="1">
        <v>1762674912</v>
      </c>
      <c r="F754" s="1">
        <v>8119427765173</v>
      </c>
      <c r="G754" s="1">
        <v>130302050654</v>
      </c>
      <c r="H754" s="13"/>
      <c r="I754" s="13"/>
    </row>
    <row r="755" spans="1:9" ht="15.75" x14ac:dyDescent="0.3">
      <c r="A755" s="22">
        <v>754</v>
      </c>
      <c r="B755" s="1" t="s">
        <v>1118</v>
      </c>
      <c r="C755" s="1" t="s">
        <v>826</v>
      </c>
      <c r="D755" s="1" t="s">
        <v>244</v>
      </c>
      <c r="E755" s="1">
        <v>1730875623</v>
      </c>
      <c r="F755" s="1">
        <v>8119427765180</v>
      </c>
      <c r="G755" s="1">
        <v>130302050655</v>
      </c>
      <c r="H755" s="13">
        <v>0.33</v>
      </c>
      <c r="I755" s="13">
        <v>0.33</v>
      </c>
    </row>
    <row r="756" spans="1:9" ht="15.75" x14ac:dyDescent="0.3">
      <c r="A756" s="22">
        <v>755</v>
      </c>
      <c r="B756" s="1" t="s">
        <v>396</v>
      </c>
      <c r="C756" s="1" t="s">
        <v>1119</v>
      </c>
      <c r="D756" s="1" t="s">
        <v>244</v>
      </c>
      <c r="E756" s="1">
        <v>1752878513</v>
      </c>
      <c r="F756" s="1">
        <v>8119427765187</v>
      </c>
      <c r="G756" s="1">
        <v>130302050656</v>
      </c>
      <c r="H756" s="13">
        <v>0.27</v>
      </c>
      <c r="I756" s="13">
        <v>0.27</v>
      </c>
    </row>
    <row r="757" spans="1:9" ht="15.75" x14ac:dyDescent="0.3">
      <c r="A757" s="22">
        <v>756</v>
      </c>
      <c r="B757" s="1" t="s">
        <v>1120</v>
      </c>
      <c r="C757" s="1" t="s">
        <v>1119</v>
      </c>
      <c r="D757" s="1" t="s">
        <v>244</v>
      </c>
      <c r="E757" s="1">
        <v>1774132725</v>
      </c>
      <c r="F757" s="1">
        <v>8119427765185</v>
      </c>
      <c r="G757" s="1">
        <v>130302050657</v>
      </c>
      <c r="H757" s="13">
        <v>0.82</v>
      </c>
      <c r="I757" s="13">
        <v>0.82</v>
      </c>
    </row>
    <row r="758" spans="1:9" ht="15.75" x14ac:dyDescent="0.3">
      <c r="A758" s="22">
        <v>757</v>
      </c>
      <c r="B758" s="1" t="s">
        <v>1121</v>
      </c>
      <c r="C758" s="1" t="s">
        <v>1122</v>
      </c>
      <c r="D758" s="1" t="s">
        <v>244</v>
      </c>
      <c r="E758" s="1">
        <v>1707910797</v>
      </c>
      <c r="F758" s="1">
        <v>8119427765231</v>
      </c>
      <c r="G758" s="1">
        <v>130302050658</v>
      </c>
      <c r="H758" s="13">
        <v>2</v>
      </c>
      <c r="I758" s="13">
        <v>2</v>
      </c>
    </row>
    <row r="759" spans="1:9" ht="15.75" x14ac:dyDescent="0.3">
      <c r="A759" s="22">
        <v>758</v>
      </c>
      <c r="B759" s="1" t="s">
        <v>1123</v>
      </c>
      <c r="C759" s="1" t="s">
        <v>255</v>
      </c>
      <c r="D759" s="1" t="s">
        <v>244</v>
      </c>
      <c r="E759" s="1">
        <v>1768330537</v>
      </c>
      <c r="F759" s="1">
        <v>8119427765250</v>
      </c>
      <c r="G759" s="1">
        <v>130302050659</v>
      </c>
      <c r="H759" s="13">
        <v>0.66</v>
      </c>
      <c r="I759" s="13">
        <v>0.66</v>
      </c>
    </row>
    <row r="760" spans="1:9" ht="15.75" x14ac:dyDescent="0.3">
      <c r="A760" s="22">
        <v>759</v>
      </c>
      <c r="B760" s="1" t="s">
        <v>1124</v>
      </c>
      <c r="C760" s="1" t="s">
        <v>1125</v>
      </c>
      <c r="D760" s="1" t="s">
        <v>244</v>
      </c>
      <c r="E760" s="1">
        <v>1718629114</v>
      </c>
      <c r="F760" s="1">
        <v>8119427765241</v>
      </c>
      <c r="G760" s="1">
        <v>130302052463</v>
      </c>
      <c r="H760" s="13">
        <v>0.82</v>
      </c>
      <c r="I760" s="13">
        <v>0.82</v>
      </c>
    </row>
    <row r="761" spans="1:9" ht="15.75" x14ac:dyDescent="0.3">
      <c r="A761" s="22">
        <v>760</v>
      </c>
      <c r="B761" s="1" t="s">
        <v>1126</v>
      </c>
      <c r="C761" s="1" t="s">
        <v>255</v>
      </c>
      <c r="D761" s="1" t="s">
        <v>244</v>
      </c>
      <c r="E761" s="1">
        <v>1737328365</v>
      </c>
      <c r="F761" s="1"/>
      <c r="G761" s="1">
        <v>130302050660</v>
      </c>
      <c r="H761" s="13">
        <v>1.5</v>
      </c>
      <c r="I761" s="13">
        <v>1.5</v>
      </c>
    </row>
    <row r="762" spans="1:9" ht="15.75" x14ac:dyDescent="0.3">
      <c r="A762" s="22">
        <v>761</v>
      </c>
      <c r="B762" s="1" t="s">
        <v>1127</v>
      </c>
      <c r="C762" s="1" t="s">
        <v>1128</v>
      </c>
      <c r="D762" s="1" t="s">
        <v>244</v>
      </c>
      <c r="E762" s="1">
        <v>1743326948</v>
      </c>
      <c r="F762" s="1">
        <v>8119427766101</v>
      </c>
      <c r="G762" s="1">
        <v>130302050661</v>
      </c>
      <c r="H762" s="13">
        <v>5</v>
      </c>
      <c r="I762" s="13">
        <v>0.5</v>
      </c>
    </row>
    <row r="763" spans="1:9" ht="15.75" x14ac:dyDescent="0.3">
      <c r="A763" s="22">
        <v>762</v>
      </c>
      <c r="B763" s="1" t="s">
        <v>688</v>
      </c>
      <c r="C763" s="1" t="s">
        <v>255</v>
      </c>
      <c r="D763" s="1" t="s">
        <v>244</v>
      </c>
      <c r="E763" s="1">
        <v>1725251513</v>
      </c>
      <c r="F763" s="1">
        <v>8119427765251</v>
      </c>
      <c r="G763" s="1">
        <v>130302052462</v>
      </c>
      <c r="H763" s="13"/>
      <c r="I763" s="13"/>
    </row>
    <row r="764" spans="1:9" ht="15.75" x14ac:dyDescent="0.3">
      <c r="A764" s="22">
        <v>763</v>
      </c>
      <c r="B764" s="1" t="s">
        <v>186</v>
      </c>
      <c r="C764" s="1" t="s">
        <v>1129</v>
      </c>
      <c r="D764" s="1" t="s">
        <v>244</v>
      </c>
      <c r="E764" s="1">
        <v>1737029902</v>
      </c>
      <c r="F764" s="1">
        <v>8119427766095</v>
      </c>
      <c r="G764" s="1">
        <v>130302050662</v>
      </c>
      <c r="H764" s="13">
        <v>0.33</v>
      </c>
      <c r="I764" s="13">
        <v>0.33</v>
      </c>
    </row>
    <row r="765" spans="1:9" ht="15.75" x14ac:dyDescent="0.3">
      <c r="A765" s="22">
        <v>764</v>
      </c>
      <c r="B765" s="1" t="s">
        <v>246</v>
      </c>
      <c r="C765" s="1" t="s">
        <v>1130</v>
      </c>
      <c r="D765" s="1" t="s">
        <v>244</v>
      </c>
      <c r="E765" s="1">
        <v>1737029902</v>
      </c>
      <c r="F765" s="1">
        <v>8119427766091</v>
      </c>
      <c r="G765" s="1">
        <v>130302050663</v>
      </c>
      <c r="H765" s="13">
        <v>3.33</v>
      </c>
      <c r="I765" s="13">
        <v>3.33</v>
      </c>
    </row>
    <row r="766" spans="1:9" ht="15.75" x14ac:dyDescent="0.3">
      <c r="A766" s="22">
        <v>765</v>
      </c>
      <c r="B766" s="1" t="s">
        <v>688</v>
      </c>
      <c r="C766" s="1" t="s">
        <v>246</v>
      </c>
      <c r="D766" s="1" t="s">
        <v>244</v>
      </c>
      <c r="E766" s="1">
        <v>1743202108</v>
      </c>
      <c r="F766" s="1">
        <v>8119427766093</v>
      </c>
      <c r="G766" s="1">
        <v>130302050664</v>
      </c>
      <c r="H766" s="13">
        <v>1.5</v>
      </c>
      <c r="I766" s="13">
        <v>1.5</v>
      </c>
    </row>
    <row r="767" spans="1:9" ht="15.75" x14ac:dyDescent="0.3">
      <c r="A767" s="22">
        <v>766</v>
      </c>
      <c r="B767" s="1" t="s">
        <v>1131</v>
      </c>
      <c r="C767" s="1" t="s">
        <v>186</v>
      </c>
      <c r="D767" s="1" t="s">
        <v>244</v>
      </c>
      <c r="E767" s="1">
        <v>1765348806</v>
      </c>
      <c r="F767" s="1"/>
      <c r="G767" s="1">
        <v>130302050665</v>
      </c>
      <c r="H767" s="13">
        <v>0.33</v>
      </c>
      <c r="I767" s="13">
        <v>0.33</v>
      </c>
    </row>
    <row r="768" spans="1:9" ht="15.75" x14ac:dyDescent="0.3">
      <c r="A768" s="22">
        <v>767</v>
      </c>
      <c r="B768" s="1" t="s">
        <v>1132</v>
      </c>
      <c r="C768" s="1" t="s">
        <v>1133</v>
      </c>
      <c r="D768" s="1" t="s">
        <v>244</v>
      </c>
      <c r="E768" s="1">
        <v>1752168602</v>
      </c>
      <c r="F768" s="1">
        <v>8119427766153</v>
      </c>
      <c r="G768" s="1">
        <v>130302050666</v>
      </c>
      <c r="H768" s="13">
        <v>10</v>
      </c>
      <c r="I768" s="13">
        <v>10</v>
      </c>
    </row>
    <row r="769" spans="1:9" ht="15.75" x14ac:dyDescent="0.3">
      <c r="A769" s="22">
        <v>768</v>
      </c>
      <c r="B769" s="1" t="s">
        <v>1134</v>
      </c>
      <c r="C769" s="1" t="s">
        <v>1133</v>
      </c>
      <c r="D769" s="1" t="s">
        <v>244</v>
      </c>
      <c r="E769" s="1">
        <v>1752168602</v>
      </c>
      <c r="F769" s="1"/>
      <c r="G769" s="1">
        <v>130302050667</v>
      </c>
      <c r="H769" s="13">
        <v>0.5</v>
      </c>
      <c r="I769" s="13">
        <v>0.5</v>
      </c>
    </row>
    <row r="770" spans="1:9" ht="15.75" x14ac:dyDescent="0.3">
      <c r="A770" s="22">
        <v>769</v>
      </c>
      <c r="B770" s="1" t="s">
        <v>1135</v>
      </c>
      <c r="C770" s="1" t="s">
        <v>1136</v>
      </c>
      <c r="D770" s="1" t="s">
        <v>244</v>
      </c>
      <c r="E770" s="1">
        <v>1734158933</v>
      </c>
      <c r="F770" s="1">
        <v>8119427765258</v>
      </c>
      <c r="G770" s="1">
        <v>130302050668</v>
      </c>
      <c r="H770" s="13">
        <v>8</v>
      </c>
      <c r="I770" s="13">
        <v>8</v>
      </c>
    </row>
    <row r="771" spans="1:9" ht="15.75" x14ac:dyDescent="0.3">
      <c r="A771" s="22">
        <v>770</v>
      </c>
      <c r="B771" s="1" t="s">
        <v>17</v>
      </c>
      <c r="C771" s="1" t="s">
        <v>769</v>
      </c>
      <c r="D771" s="1" t="s">
        <v>244</v>
      </c>
      <c r="E771" s="1">
        <v>1739407437</v>
      </c>
      <c r="F771" s="1">
        <v>8119427000030</v>
      </c>
      <c r="G771" s="1">
        <v>130302050564</v>
      </c>
      <c r="H771" s="13">
        <v>3</v>
      </c>
      <c r="I771" s="13">
        <v>3</v>
      </c>
    </row>
    <row r="772" spans="1:9" ht="15.75" x14ac:dyDescent="0.3">
      <c r="A772" s="22">
        <v>771</v>
      </c>
      <c r="B772" s="1" t="s">
        <v>1137</v>
      </c>
      <c r="C772" s="1" t="s">
        <v>259</v>
      </c>
      <c r="D772" s="1" t="s">
        <v>244</v>
      </c>
      <c r="E772" s="1">
        <v>1793952477</v>
      </c>
      <c r="F772" s="1">
        <v>8119427761427</v>
      </c>
      <c r="G772" s="1">
        <v>130302050670</v>
      </c>
      <c r="H772" s="13">
        <v>0.4</v>
      </c>
      <c r="I772" s="13">
        <v>0.4</v>
      </c>
    </row>
    <row r="773" spans="1:9" ht="15.75" x14ac:dyDescent="0.3">
      <c r="A773" s="22">
        <v>772</v>
      </c>
      <c r="B773" s="1" t="s">
        <v>1138</v>
      </c>
      <c r="C773" s="1" t="s">
        <v>1139</v>
      </c>
      <c r="D773" s="1" t="s">
        <v>244</v>
      </c>
      <c r="E773" s="1">
        <v>1725954277</v>
      </c>
      <c r="F773" s="1">
        <v>8119427766140</v>
      </c>
      <c r="G773" s="1">
        <v>130302050671</v>
      </c>
      <c r="H773" s="13">
        <v>7</v>
      </c>
      <c r="I773" s="13">
        <v>7</v>
      </c>
    </row>
    <row r="774" spans="1:9" ht="15.75" x14ac:dyDescent="0.3">
      <c r="A774" s="22">
        <v>773</v>
      </c>
      <c r="B774" s="1" t="s">
        <v>1140</v>
      </c>
      <c r="C774" s="1" t="s">
        <v>1109</v>
      </c>
      <c r="D774" s="1" t="s">
        <v>244</v>
      </c>
      <c r="E774" s="1">
        <v>1725954277</v>
      </c>
      <c r="F774" s="1">
        <v>8119427766136</v>
      </c>
      <c r="G774" s="1">
        <v>130302050672</v>
      </c>
      <c r="H774" s="13">
        <v>0.33</v>
      </c>
      <c r="I774" s="13">
        <v>0.33</v>
      </c>
    </row>
    <row r="775" spans="1:9" ht="15.75" x14ac:dyDescent="0.3">
      <c r="A775" s="22">
        <v>774</v>
      </c>
      <c r="B775" s="1" t="s">
        <v>1141</v>
      </c>
      <c r="C775" s="1" t="s">
        <v>1142</v>
      </c>
      <c r="D775" s="1" t="s">
        <v>244</v>
      </c>
      <c r="E775" s="1">
        <v>1727674894</v>
      </c>
      <c r="F775" s="1"/>
      <c r="G775" s="1">
        <v>130302050673</v>
      </c>
      <c r="H775" s="13">
        <v>0.66</v>
      </c>
      <c r="I775" s="13">
        <v>0.66</v>
      </c>
    </row>
    <row r="776" spans="1:9" ht="15.75" x14ac:dyDescent="0.3">
      <c r="A776" s="22">
        <v>775</v>
      </c>
      <c r="B776" s="1" t="s">
        <v>1143</v>
      </c>
      <c r="C776" s="1" t="s">
        <v>1144</v>
      </c>
      <c r="D776" s="1" t="s">
        <v>244</v>
      </c>
      <c r="E776" s="1">
        <v>1713764902</v>
      </c>
      <c r="F776" s="1"/>
      <c r="G776" s="1">
        <v>130302050674</v>
      </c>
      <c r="H776" s="13">
        <v>0.33</v>
      </c>
      <c r="I776" s="13">
        <v>0.33</v>
      </c>
    </row>
    <row r="777" spans="1:9" ht="15.75" x14ac:dyDescent="0.3">
      <c r="A777" s="22">
        <v>776</v>
      </c>
      <c r="B777" s="1" t="s">
        <v>1145</v>
      </c>
      <c r="C777" s="1" t="s">
        <v>1146</v>
      </c>
      <c r="D777" s="1" t="s">
        <v>244</v>
      </c>
      <c r="E777" s="1">
        <v>1743814336</v>
      </c>
      <c r="F777" s="1">
        <v>8119427766106</v>
      </c>
      <c r="G777" s="1">
        <v>130302050675</v>
      </c>
      <c r="H777" s="13">
        <v>0.33</v>
      </c>
      <c r="I777" s="13">
        <v>0.33</v>
      </c>
    </row>
    <row r="778" spans="1:9" ht="15.75" x14ac:dyDescent="0.3">
      <c r="A778" s="22">
        <v>777</v>
      </c>
      <c r="B778" s="1" t="s">
        <v>259</v>
      </c>
      <c r="C778" s="1" t="s">
        <v>1147</v>
      </c>
      <c r="D778" s="1" t="s">
        <v>244</v>
      </c>
      <c r="E778" s="1">
        <v>1783072500</v>
      </c>
      <c r="F778" s="1">
        <v>8119427766111</v>
      </c>
      <c r="G778" s="1">
        <v>130302050676</v>
      </c>
      <c r="H778" s="13">
        <v>1.5</v>
      </c>
      <c r="I778" s="14">
        <v>1.5</v>
      </c>
    </row>
    <row r="779" spans="1:9" ht="15.75" x14ac:dyDescent="0.3">
      <c r="A779" s="22">
        <v>778</v>
      </c>
      <c r="B779" s="1" t="s">
        <v>188</v>
      </c>
      <c r="C779" s="1" t="s">
        <v>1148</v>
      </c>
      <c r="D779" s="1" t="s">
        <v>244</v>
      </c>
      <c r="E779" s="1">
        <v>1783072500</v>
      </c>
      <c r="F779" s="1">
        <v>8119427766109</v>
      </c>
      <c r="G779" s="1">
        <v>130302050677</v>
      </c>
      <c r="H779" s="13">
        <v>0.33</v>
      </c>
      <c r="I779" s="14">
        <v>0.3</v>
      </c>
    </row>
    <row r="780" spans="1:9" ht="15.75" x14ac:dyDescent="0.3">
      <c r="A780" s="22">
        <v>779</v>
      </c>
      <c r="B780" s="1" t="s">
        <v>792</v>
      </c>
      <c r="C780" s="1" t="s">
        <v>944</v>
      </c>
      <c r="D780" s="1" t="s">
        <v>244</v>
      </c>
      <c r="E780" s="1">
        <v>1748117727</v>
      </c>
      <c r="F780" s="1">
        <v>8119427766116</v>
      </c>
      <c r="G780" s="1">
        <v>130302050568</v>
      </c>
      <c r="H780" s="13">
        <v>10</v>
      </c>
      <c r="I780" s="14">
        <v>0.2</v>
      </c>
    </row>
    <row r="781" spans="1:9" ht="15.75" x14ac:dyDescent="0.3">
      <c r="A781" s="22">
        <v>780</v>
      </c>
      <c r="B781" s="1" t="s">
        <v>1149</v>
      </c>
      <c r="C781" s="1" t="s">
        <v>1150</v>
      </c>
      <c r="D781" s="1" t="s">
        <v>244</v>
      </c>
      <c r="E781" s="1">
        <v>1778864576</v>
      </c>
      <c r="F781" s="1"/>
      <c r="G781" s="1">
        <v>130302050678</v>
      </c>
      <c r="H781" s="13">
        <v>0.5</v>
      </c>
      <c r="I781" s="14">
        <v>0</v>
      </c>
    </row>
    <row r="782" spans="1:9" ht="15.75" x14ac:dyDescent="0.3">
      <c r="A782" s="22">
        <v>781</v>
      </c>
      <c r="B782" s="1" t="s">
        <v>1151</v>
      </c>
      <c r="C782" s="1" t="s">
        <v>900</v>
      </c>
      <c r="D782" s="1" t="s">
        <v>244</v>
      </c>
      <c r="E782" s="1">
        <v>175085202</v>
      </c>
      <c r="F782" s="1"/>
      <c r="G782" s="1">
        <v>130302050679</v>
      </c>
      <c r="H782" s="13">
        <v>8</v>
      </c>
      <c r="I782" s="14">
        <v>0.01</v>
      </c>
    </row>
    <row r="783" spans="1:9" ht="15.75" x14ac:dyDescent="0.3">
      <c r="A783" s="22">
        <v>782</v>
      </c>
      <c r="B783" s="1" t="s">
        <v>688</v>
      </c>
      <c r="C783" s="1" t="s">
        <v>246</v>
      </c>
      <c r="D783" s="1" t="s">
        <v>244</v>
      </c>
      <c r="E783" s="1">
        <v>1741772251</v>
      </c>
      <c r="F783" s="1">
        <v>8119427766142</v>
      </c>
      <c r="G783" s="1">
        <v>130302052472</v>
      </c>
      <c r="H783" s="13">
        <v>3</v>
      </c>
      <c r="I783" s="14">
        <v>0.01</v>
      </c>
    </row>
    <row r="784" spans="1:9" ht="15.75" x14ac:dyDescent="0.3">
      <c r="A784" s="22">
        <v>783</v>
      </c>
      <c r="B784" s="1" t="s">
        <v>1152</v>
      </c>
      <c r="C784" s="1" t="s">
        <v>1153</v>
      </c>
      <c r="D784" s="1" t="s">
        <v>244</v>
      </c>
      <c r="E784" s="1">
        <v>1741772251</v>
      </c>
      <c r="F784" s="1">
        <v>8119427766146</v>
      </c>
      <c r="G784" s="1">
        <v>130302050680</v>
      </c>
      <c r="H784" s="13">
        <v>0.4</v>
      </c>
      <c r="I784" s="14">
        <v>0</v>
      </c>
    </row>
    <row r="785" spans="1:9" ht="15.75" x14ac:dyDescent="0.3">
      <c r="A785" s="22">
        <v>784</v>
      </c>
      <c r="B785" s="1" t="s">
        <v>47</v>
      </c>
      <c r="C785" s="1" t="s">
        <v>1154</v>
      </c>
      <c r="D785" s="1" t="s">
        <v>244</v>
      </c>
      <c r="E785" s="1">
        <v>1772809904</v>
      </c>
      <c r="F785" s="1">
        <v>8119427766122</v>
      </c>
      <c r="G785" s="1">
        <v>130302050681</v>
      </c>
      <c r="H785" s="13">
        <v>7</v>
      </c>
      <c r="I785" s="14">
        <v>0</v>
      </c>
    </row>
    <row r="786" spans="1:9" ht="15.75" x14ac:dyDescent="0.3">
      <c r="A786" s="22">
        <v>785</v>
      </c>
      <c r="B786" s="1" t="s">
        <v>212</v>
      </c>
      <c r="C786" s="1" t="s">
        <v>1155</v>
      </c>
      <c r="D786" s="1" t="s">
        <v>244</v>
      </c>
      <c r="E786" s="1">
        <v>1773518228</v>
      </c>
      <c r="F786" s="1">
        <v>8119427766129</v>
      </c>
      <c r="G786" s="1">
        <v>130302050682</v>
      </c>
      <c r="H786" s="13">
        <v>0.33</v>
      </c>
      <c r="I786" s="14">
        <v>0.5</v>
      </c>
    </row>
    <row r="787" spans="1:9" ht="15.75" x14ac:dyDescent="0.3">
      <c r="A787" s="22">
        <v>786</v>
      </c>
      <c r="B787" s="1" t="s">
        <v>1156</v>
      </c>
      <c r="C787" s="1" t="s">
        <v>219</v>
      </c>
      <c r="D787" s="1" t="s">
        <v>244</v>
      </c>
      <c r="E787" s="1">
        <v>177892441</v>
      </c>
      <c r="F787" s="1"/>
      <c r="G787" s="1">
        <v>130302050683</v>
      </c>
      <c r="H787" s="13">
        <v>0.66</v>
      </c>
      <c r="I787" s="14">
        <v>0.5</v>
      </c>
    </row>
    <row r="788" spans="1:9" ht="15.75" x14ac:dyDescent="0.3">
      <c r="A788" s="22">
        <v>787</v>
      </c>
      <c r="B788" s="1" t="s">
        <v>240</v>
      </c>
      <c r="C788" s="1" t="s">
        <v>1157</v>
      </c>
      <c r="D788" s="1" t="s">
        <v>244</v>
      </c>
      <c r="E788" s="1">
        <v>1764821389</v>
      </c>
      <c r="F788" s="1">
        <v>8119427700105</v>
      </c>
      <c r="G788" s="1">
        <v>130302050684</v>
      </c>
      <c r="H788" s="13">
        <v>0.33</v>
      </c>
      <c r="I788" s="14">
        <v>1.5</v>
      </c>
    </row>
    <row r="789" spans="1:9" ht="15.75" x14ac:dyDescent="0.3">
      <c r="A789" s="22">
        <v>788</v>
      </c>
      <c r="B789" s="1" t="s">
        <v>1158</v>
      </c>
      <c r="C789" s="1" t="s">
        <v>399</v>
      </c>
      <c r="D789" s="1" t="s">
        <v>244</v>
      </c>
      <c r="E789" s="1">
        <v>1772809904</v>
      </c>
      <c r="F789" s="1">
        <v>8119427766170</v>
      </c>
      <c r="G789" s="1">
        <v>130302050685</v>
      </c>
      <c r="H789" s="13">
        <v>0.33</v>
      </c>
      <c r="I789" s="14">
        <v>0</v>
      </c>
    </row>
    <row r="790" spans="1:9" ht="15.75" x14ac:dyDescent="0.3">
      <c r="A790" s="22">
        <v>789</v>
      </c>
      <c r="B790" s="1" t="s">
        <v>1159</v>
      </c>
      <c r="C790" s="1" t="s">
        <v>284</v>
      </c>
      <c r="D790" s="1" t="s">
        <v>244</v>
      </c>
      <c r="E790" s="1">
        <v>1773991255</v>
      </c>
      <c r="F790" s="1">
        <v>8119427700191</v>
      </c>
      <c r="G790" s="1">
        <v>130302050686</v>
      </c>
      <c r="H790" s="13">
        <v>0.25</v>
      </c>
      <c r="I790" s="14">
        <v>0.2</v>
      </c>
    </row>
    <row r="791" spans="1:9" ht="15.75" x14ac:dyDescent="0.3">
      <c r="A791" s="22">
        <v>790</v>
      </c>
      <c r="B791" s="1" t="s">
        <v>1161</v>
      </c>
      <c r="C791" s="1" t="s">
        <v>1160</v>
      </c>
      <c r="D791" s="1" t="s">
        <v>244</v>
      </c>
      <c r="E791" s="1">
        <v>1765885550</v>
      </c>
      <c r="F791" s="1"/>
      <c r="G791" s="1">
        <v>130302050687</v>
      </c>
      <c r="H791" s="13">
        <v>1</v>
      </c>
      <c r="I791" s="14">
        <v>0.2</v>
      </c>
    </row>
    <row r="792" spans="1:9" ht="15.75" x14ac:dyDescent="0.3">
      <c r="A792" s="22">
        <v>791</v>
      </c>
      <c r="B792" s="1" t="s">
        <v>1162</v>
      </c>
      <c r="C792" s="1" t="s">
        <v>1163</v>
      </c>
      <c r="D792" s="1" t="s">
        <v>244</v>
      </c>
      <c r="E792" s="1">
        <v>1788164118</v>
      </c>
      <c r="F792" s="1"/>
      <c r="G792" s="1">
        <v>130302050688</v>
      </c>
      <c r="H792" s="13">
        <v>0.3</v>
      </c>
      <c r="I792" s="14">
        <v>0.3</v>
      </c>
    </row>
    <row r="793" spans="1:9" ht="15.75" x14ac:dyDescent="0.3">
      <c r="A793" s="22">
        <v>792</v>
      </c>
      <c r="B793" s="1" t="s">
        <v>872</v>
      </c>
      <c r="C793" s="1" t="s">
        <v>1164</v>
      </c>
      <c r="D793" s="1" t="s">
        <v>244</v>
      </c>
      <c r="E793" s="1">
        <v>1786572415</v>
      </c>
      <c r="F793" s="1">
        <v>8119427765222</v>
      </c>
      <c r="G793" s="1">
        <v>130302050689</v>
      </c>
      <c r="H793" s="13">
        <v>0.3</v>
      </c>
      <c r="I793" s="14">
        <v>0.3</v>
      </c>
    </row>
    <row r="794" spans="1:9" ht="15.75" x14ac:dyDescent="0.3">
      <c r="A794" s="22">
        <v>793</v>
      </c>
      <c r="B794" s="1" t="s">
        <v>1165</v>
      </c>
      <c r="C794" s="1" t="s">
        <v>1166</v>
      </c>
      <c r="D794" s="1" t="s">
        <v>244</v>
      </c>
      <c r="E794" s="1">
        <v>1786572415</v>
      </c>
      <c r="F794" s="1"/>
      <c r="G794" s="1">
        <v>130302050690</v>
      </c>
      <c r="H794" s="13">
        <v>3.33</v>
      </c>
      <c r="I794" s="14">
        <v>0.2</v>
      </c>
    </row>
    <row r="795" spans="1:9" ht="15.75" x14ac:dyDescent="0.3">
      <c r="A795" s="22">
        <v>794</v>
      </c>
      <c r="B795" s="1" t="s">
        <v>1167</v>
      </c>
      <c r="C795" s="1" t="s">
        <v>1168</v>
      </c>
      <c r="D795" s="1" t="s">
        <v>244</v>
      </c>
      <c r="E795" s="1">
        <v>1705920307</v>
      </c>
      <c r="F795" s="1"/>
      <c r="G795" s="1">
        <v>130302050691</v>
      </c>
      <c r="H795" s="13">
        <v>2.5</v>
      </c>
      <c r="I795" s="14">
        <v>0</v>
      </c>
    </row>
    <row r="796" spans="1:9" ht="15.75" x14ac:dyDescent="0.3">
      <c r="A796" s="22">
        <v>795</v>
      </c>
      <c r="B796" s="1" t="s">
        <v>1169</v>
      </c>
      <c r="C796" s="1" t="s">
        <v>1170</v>
      </c>
      <c r="D796" s="1" t="s">
        <v>244</v>
      </c>
      <c r="E796" s="1">
        <v>1796878875</v>
      </c>
      <c r="F796" s="1">
        <v>8119427765201</v>
      </c>
      <c r="G796" s="1">
        <v>130302050692</v>
      </c>
      <c r="H796" s="13">
        <v>0.33</v>
      </c>
      <c r="I796" s="14">
        <v>0.2</v>
      </c>
    </row>
    <row r="797" spans="1:9" ht="15.75" x14ac:dyDescent="0.3">
      <c r="A797" s="22">
        <v>796</v>
      </c>
      <c r="B797" s="1" t="s">
        <v>1172</v>
      </c>
      <c r="C797" s="1" t="s">
        <v>1171</v>
      </c>
      <c r="D797" s="1" t="s">
        <v>244</v>
      </c>
      <c r="E797" s="1">
        <v>1764379997</v>
      </c>
      <c r="F797" s="1">
        <v>8119427700010</v>
      </c>
      <c r="G797" s="1">
        <v>130302050693</v>
      </c>
      <c r="H797" s="13">
        <v>0.5</v>
      </c>
      <c r="I797" s="14">
        <v>0.2</v>
      </c>
    </row>
    <row r="798" spans="1:9" ht="15.75" x14ac:dyDescent="0.3">
      <c r="A798" s="22">
        <v>797</v>
      </c>
      <c r="B798" s="1" t="s">
        <v>1173</v>
      </c>
      <c r="C798" s="1" t="s">
        <v>1174</v>
      </c>
      <c r="D798" s="1" t="s">
        <v>244</v>
      </c>
      <c r="E798" s="1">
        <v>1738139448</v>
      </c>
      <c r="F798" s="1">
        <v>8119427766083</v>
      </c>
      <c r="G798" s="1">
        <v>130302052473</v>
      </c>
      <c r="H798" s="13"/>
      <c r="I798" s="14">
        <v>2.5</v>
      </c>
    </row>
    <row r="799" spans="1:9" ht="15.75" x14ac:dyDescent="0.3">
      <c r="A799" s="22">
        <v>798</v>
      </c>
      <c r="B799" s="1" t="s">
        <v>1175</v>
      </c>
      <c r="C799" s="1" t="s">
        <v>1176</v>
      </c>
      <c r="D799" s="1" t="s">
        <v>244</v>
      </c>
      <c r="E799" s="1">
        <v>1738139448</v>
      </c>
      <c r="F799" s="1">
        <v>8119427766081</v>
      </c>
      <c r="G799" s="1">
        <v>130302050694</v>
      </c>
      <c r="H799" s="13">
        <v>1.5</v>
      </c>
      <c r="I799" s="14">
        <v>1.5</v>
      </c>
    </row>
    <row r="800" spans="1:9" ht="15.75" x14ac:dyDescent="0.3">
      <c r="A800" s="22">
        <v>799</v>
      </c>
      <c r="B800" s="1" t="s">
        <v>1177</v>
      </c>
      <c r="C800" s="1" t="s">
        <v>398</v>
      </c>
      <c r="D800" s="1" t="s">
        <v>244</v>
      </c>
      <c r="E800" s="1">
        <v>1707942922</v>
      </c>
      <c r="F800" s="1">
        <v>8119427766164</v>
      </c>
      <c r="G800" s="1">
        <v>130302050695</v>
      </c>
      <c r="H800" s="13">
        <v>0.27</v>
      </c>
      <c r="I800" s="14">
        <v>0.4</v>
      </c>
    </row>
    <row r="801" spans="1:9" ht="15.75" x14ac:dyDescent="0.3">
      <c r="A801" s="22">
        <v>800</v>
      </c>
      <c r="B801" s="1" t="s">
        <v>1178</v>
      </c>
      <c r="C801" s="1" t="s">
        <v>1179</v>
      </c>
      <c r="D801" s="1" t="s">
        <v>244</v>
      </c>
      <c r="E801" s="1">
        <v>1743326948</v>
      </c>
      <c r="F801" s="1">
        <v>8119427766172</v>
      </c>
      <c r="G801" s="1">
        <v>130302050696</v>
      </c>
      <c r="H801" s="13">
        <v>0.82</v>
      </c>
      <c r="I801" s="14">
        <v>0.3</v>
      </c>
    </row>
    <row r="802" spans="1:9" ht="15.75" x14ac:dyDescent="0.3">
      <c r="A802" s="22">
        <v>801</v>
      </c>
      <c r="B802" s="1" t="s">
        <v>1180</v>
      </c>
      <c r="C802" s="1" t="s">
        <v>1181</v>
      </c>
      <c r="D802" s="1" t="s">
        <v>244</v>
      </c>
      <c r="E802" s="1">
        <v>1790633890</v>
      </c>
      <c r="F802" s="1">
        <v>8119427759476</v>
      </c>
      <c r="G802" s="1">
        <v>130302050697</v>
      </c>
      <c r="H802" s="13">
        <v>2</v>
      </c>
      <c r="I802" s="14">
        <v>0.2</v>
      </c>
    </row>
    <row r="803" spans="1:9" ht="15.75" x14ac:dyDescent="0.3">
      <c r="A803" s="22">
        <v>802</v>
      </c>
      <c r="B803" s="1" t="s">
        <v>1182</v>
      </c>
      <c r="C803" s="1" t="s">
        <v>1183</v>
      </c>
      <c r="D803" s="1" t="s">
        <v>244</v>
      </c>
      <c r="E803" s="1">
        <v>1748117727</v>
      </c>
      <c r="F803" s="1">
        <v>8119427766123</v>
      </c>
      <c r="G803" s="1">
        <v>130302050698</v>
      </c>
      <c r="H803" s="13">
        <v>0.66</v>
      </c>
      <c r="I803" s="14">
        <v>0</v>
      </c>
    </row>
    <row r="804" spans="1:9" ht="15.75" x14ac:dyDescent="0.3">
      <c r="A804" s="22">
        <v>803</v>
      </c>
      <c r="B804" s="1" t="s">
        <v>1184</v>
      </c>
      <c r="C804" s="1" t="s">
        <v>1185</v>
      </c>
      <c r="D804" s="1" t="s">
        <v>244</v>
      </c>
      <c r="E804" s="1">
        <v>1771815848</v>
      </c>
      <c r="F804" s="1">
        <v>8119427766133</v>
      </c>
      <c r="G804" s="1">
        <v>130302050699</v>
      </c>
      <c r="H804" s="13">
        <v>0.82</v>
      </c>
      <c r="I804" s="14">
        <v>0.01</v>
      </c>
    </row>
    <row r="805" spans="1:9" ht="15.75" x14ac:dyDescent="0.3">
      <c r="A805" s="22">
        <v>804</v>
      </c>
      <c r="B805" s="1" t="s">
        <v>1186</v>
      </c>
      <c r="C805" s="1" t="s">
        <v>1109</v>
      </c>
      <c r="D805" s="1" t="s">
        <v>244</v>
      </c>
      <c r="E805" s="1">
        <v>1771815848</v>
      </c>
      <c r="F805" s="1">
        <v>8119427766135</v>
      </c>
      <c r="G805" s="1">
        <v>130302050700</v>
      </c>
      <c r="H805" s="13">
        <v>1.5</v>
      </c>
      <c r="I805" s="14">
        <v>0.01</v>
      </c>
    </row>
    <row r="806" spans="1:9" ht="15.75" x14ac:dyDescent="0.3">
      <c r="A806" s="22">
        <v>805</v>
      </c>
      <c r="B806" s="1" t="s">
        <v>195</v>
      </c>
      <c r="C806" s="1" t="s">
        <v>1187</v>
      </c>
      <c r="D806" s="1" t="s">
        <v>244</v>
      </c>
      <c r="E806" s="1">
        <v>1789395135</v>
      </c>
      <c r="F806" s="1">
        <v>8119427766079</v>
      </c>
      <c r="G806" s="1">
        <v>1303020506701</v>
      </c>
      <c r="H806" s="13">
        <v>5</v>
      </c>
      <c r="I806" s="13">
        <v>0.5</v>
      </c>
    </row>
    <row r="807" spans="1:9" ht="15.75" x14ac:dyDescent="0.3">
      <c r="A807" s="22">
        <v>806</v>
      </c>
      <c r="B807" s="1" t="s">
        <v>1188</v>
      </c>
      <c r="C807" s="1" t="s">
        <v>1189</v>
      </c>
      <c r="D807" s="1" t="s">
        <v>244</v>
      </c>
      <c r="E807" s="1">
        <v>1789395135</v>
      </c>
      <c r="F807" s="1">
        <v>8119427765195</v>
      </c>
      <c r="G807" s="1">
        <v>130302050702</v>
      </c>
      <c r="H807" s="13"/>
      <c r="I807" s="13"/>
    </row>
    <row r="808" spans="1:9" ht="15.75" x14ac:dyDescent="0.3">
      <c r="A808" s="22">
        <v>807</v>
      </c>
      <c r="B808" s="1" t="s">
        <v>1190</v>
      </c>
      <c r="C808" s="1" t="s">
        <v>1191</v>
      </c>
      <c r="D808" s="1" t="s">
        <v>244</v>
      </c>
      <c r="E808" s="1">
        <v>178935135</v>
      </c>
      <c r="F808" s="1">
        <v>8119427765171</v>
      </c>
      <c r="G808" s="1">
        <v>130302050703</v>
      </c>
      <c r="H808" s="13">
        <v>0.33</v>
      </c>
      <c r="I808" s="13">
        <v>0.33</v>
      </c>
    </row>
    <row r="809" spans="1:9" ht="15.75" x14ac:dyDescent="0.3">
      <c r="A809" s="22">
        <v>808</v>
      </c>
      <c r="B809" s="1" t="s">
        <v>197</v>
      </c>
      <c r="C809" s="1" t="s">
        <v>1167</v>
      </c>
      <c r="D809" s="1" t="s">
        <v>244</v>
      </c>
      <c r="E809" s="1">
        <v>1774132725</v>
      </c>
      <c r="F809" s="1"/>
      <c r="G809" s="1">
        <v>130302050704</v>
      </c>
      <c r="H809" s="13">
        <v>3.33</v>
      </c>
      <c r="I809" s="13">
        <v>3.33</v>
      </c>
    </row>
    <row r="810" spans="1:9" ht="15.75" x14ac:dyDescent="0.3">
      <c r="A810" s="22">
        <v>809</v>
      </c>
      <c r="B810" s="1" t="s">
        <v>883</v>
      </c>
      <c r="C810" s="1" t="s">
        <v>1176</v>
      </c>
      <c r="D810" s="1" t="s">
        <v>244</v>
      </c>
      <c r="E810" s="1">
        <v>1758092475</v>
      </c>
      <c r="F810" s="1">
        <v>8119427765260</v>
      </c>
      <c r="G810" s="1">
        <v>130302050705</v>
      </c>
      <c r="H810" s="13">
        <v>1.5</v>
      </c>
      <c r="I810" s="13">
        <v>1.5</v>
      </c>
    </row>
    <row r="811" spans="1:9" ht="15.75" x14ac:dyDescent="0.3">
      <c r="A811" s="22">
        <v>810</v>
      </c>
      <c r="B811" s="1" t="s">
        <v>1192</v>
      </c>
      <c r="C811" s="1" t="s">
        <v>883</v>
      </c>
      <c r="D811" s="1" t="s">
        <v>244</v>
      </c>
      <c r="E811" s="1">
        <v>1747251269</v>
      </c>
      <c r="F811" s="1"/>
      <c r="G811" s="1">
        <v>130302050706</v>
      </c>
      <c r="H811" s="13">
        <v>0.33</v>
      </c>
      <c r="I811" s="13">
        <v>0.33</v>
      </c>
    </row>
    <row r="812" spans="1:9" ht="15.75" x14ac:dyDescent="0.3">
      <c r="A812" s="22">
        <v>811</v>
      </c>
      <c r="B812" s="1" t="s">
        <v>1193</v>
      </c>
      <c r="C812" s="1" t="s">
        <v>1194</v>
      </c>
      <c r="D812" s="1" t="s">
        <v>244</v>
      </c>
      <c r="E812" s="1">
        <v>1751473718</v>
      </c>
      <c r="F812" s="1"/>
      <c r="G812" s="1">
        <v>130302050707</v>
      </c>
      <c r="H812" s="13">
        <v>10</v>
      </c>
      <c r="I812" s="13">
        <v>10</v>
      </c>
    </row>
    <row r="813" spans="1:9" ht="15.75" x14ac:dyDescent="0.3">
      <c r="A813" s="22">
        <v>812</v>
      </c>
      <c r="B813" s="1" t="s">
        <v>838</v>
      </c>
      <c r="C813" s="1" t="s">
        <v>883</v>
      </c>
      <c r="D813" s="1" t="s">
        <v>244</v>
      </c>
      <c r="E813" s="1">
        <v>1758092475</v>
      </c>
      <c r="F813" s="1">
        <v>8119427765263</v>
      </c>
      <c r="G813" s="1">
        <v>130302050708</v>
      </c>
      <c r="H813" s="13">
        <v>0.5</v>
      </c>
      <c r="I813" s="13">
        <v>0.5</v>
      </c>
    </row>
    <row r="814" spans="1:9" ht="15.75" x14ac:dyDescent="0.3">
      <c r="A814" s="22">
        <v>813</v>
      </c>
      <c r="B814" s="1" t="s">
        <v>1195</v>
      </c>
      <c r="C814" s="1" t="s">
        <v>1196</v>
      </c>
      <c r="D814" s="1" t="s">
        <v>244</v>
      </c>
      <c r="E814" s="1">
        <v>1794614326</v>
      </c>
      <c r="F814" s="1">
        <v>8119427728837</v>
      </c>
      <c r="G814" s="1">
        <v>130302050709</v>
      </c>
      <c r="H814" s="13">
        <v>8</v>
      </c>
      <c r="I814" s="13">
        <v>8</v>
      </c>
    </row>
    <row r="815" spans="1:9" ht="15.75" x14ac:dyDescent="0.3">
      <c r="A815" s="22">
        <v>814</v>
      </c>
      <c r="B815" s="1" t="s">
        <v>188</v>
      </c>
      <c r="C815" s="1" t="s">
        <v>752</v>
      </c>
      <c r="D815" s="1" t="s">
        <v>244</v>
      </c>
      <c r="E815" s="1">
        <v>1739031348</v>
      </c>
      <c r="F815" s="1">
        <v>8119427766057</v>
      </c>
      <c r="G815" s="1">
        <v>130302050710</v>
      </c>
      <c r="H815" s="13">
        <v>3</v>
      </c>
      <c r="I815" s="13">
        <v>3</v>
      </c>
    </row>
    <row r="816" spans="1:9" ht="15.75" x14ac:dyDescent="0.3">
      <c r="A816" s="22">
        <v>815</v>
      </c>
      <c r="B816" s="1" t="s">
        <v>1197</v>
      </c>
      <c r="C816" s="1" t="s">
        <v>198</v>
      </c>
      <c r="D816" s="1" t="s">
        <v>244</v>
      </c>
      <c r="E816" s="1">
        <v>1760203644</v>
      </c>
      <c r="F816" s="1">
        <v>8119427760299</v>
      </c>
      <c r="G816" s="1">
        <v>130302050711</v>
      </c>
      <c r="H816" s="13">
        <v>0.4</v>
      </c>
      <c r="I816" s="13">
        <v>0.4</v>
      </c>
    </row>
    <row r="817" spans="1:9" ht="15.75" x14ac:dyDescent="0.3">
      <c r="A817" s="22">
        <v>816</v>
      </c>
      <c r="B817" s="1" t="s">
        <v>1059</v>
      </c>
      <c r="C817" s="1" t="s">
        <v>1198</v>
      </c>
      <c r="D817" s="1" t="s">
        <v>244</v>
      </c>
      <c r="E817" s="1">
        <v>1301490472</v>
      </c>
      <c r="F817" s="1">
        <v>8119427765259</v>
      </c>
      <c r="G817" s="1">
        <v>130302050712</v>
      </c>
      <c r="H817" s="13">
        <v>7</v>
      </c>
      <c r="I817" s="13">
        <v>7</v>
      </c>
    </row>
    <row r="818" spans="1:9" ht="15.75" x14ac:dyDescent="0.3">
      <c r="A818" s="22">
        <v>817</v>
      </c>
      <c r="B818" s="1" t="s">
        <v>186</v>
      </c>
      <c r="C818" s="1" t="s">
        <v>243</v>
      </c>
      <c r="D818" s="1" t="s">
        <v>244</v>
      </c>
      <c r="E818" s="1">
        <v>1705276336</v>
      </c>
      <c r="F818" s="1">
        <v>8119427765147</v>
      </c>
      <c r="G818" s="1">
        <v>130302050713</v>
      </c>
      <c r="H818" s="13">
        <v>0.33</v>
      </c>
      <c r="I818" s="13">
        <v>0.33</v>
      </c>
    </row>
    <row r="819" spans="1:9" ht="15.75" x14ac:dyDescent="0.3">
      <c r="A819" s="22">
        <v>818</v>
      </c>
      <c r="B819" s="1" t="s">
        <v>1199</v>
      </c>
      <c r="C819" s="1" t="s">
        <v>1200</v>
      </c>
      <c r="D819" s="1" t="s">
        <v>244</v>
      </c>
      <c r="E819" s="1">
        <v>1762674955</v>
      </c>
      <c r="F819" s="1">
        <v>8119427765145</v>
      </c>
      <c r="G819" s="1">
        <v>130302050714</v>
      </c>
      <c r="H819" s="13">
        <v>0.66</v>
      </c>
      <c r="I819" s="13">
        <v>0.66</v>
      </c>
    </row>
    <row r="820" spans="1:9" ht="15.75" x14ac:dyDescent="0.3">
      <c r="A820" s="22">
        <v>819</v>
      </c>
      <c r="B820" s="1" t="s">
        <v>1201</v>
      </c>
      <c r="C820" s="1" t="s">
        <v>1202</v>
      </c>
      <c r="D820" s="1" t="s">
        <v>244</v>
      </c>
      <c r="E820" s="1">
        <v>1747251910</v>
      </c>
      <c r="F820" s="1">
        <v>8119427765150</v>
      </c>
      <c r="G820" s="1">
        <v>130302052475</v>
      </c>
      <c r="H820" s="13">
        <v>0.33</v>
      </c>
      <c r="I820" s="13">
        <v>0.33</v>
      </c>
    </row>
    <row r="821" spans="1:9" ht="15.75" x14ac:dyDescent="0.3">
      <c r="A821" s="22">
        <v>820</v>
      </c>
      <c r="B821" s="1" t="s">
        <v>777</v>
      </c>
      <c r="C821" s="1" t="s">
        <v>848</v>
      </c>
      <c r="D821" s="1" t="s">
        <v>244</v>
      </c>
      <c r="E821" s="1">
        <v>1747251910</v>
      </c>
      <c r="F821" s="1">
        <v>8119427765151</v>
      </c>
      <c r="G821" s="1">
        <v>130302050715</v>
      </c>
      <c r="H821" s="13">
        <v>0.33</v>
      </c>
      <c r="I821" s="13">
        <v>0.33</v>
      </c>
    </row>
    <row r="822" spans="1:9" ht="15.75" x14ac:dyDescent="0.3">
      <c r="A822" s="22">
        <v>821</v>
      </c>
      <c r="B822" s="1" t="s">
        <v>763</v>
      </c>
      <c r="C822" s="1" t="s">
        <v>675</v>
      </c>
      <c r="D822" s="1" t="s">
        <v>244</v>
      </c>
      <c r="E822" s="1">
        <v>1751312331</v>
      </c>
      <c r="F822" s="1">
        <v>8119427765280</v>
      </c>
      <c r="G822" s="1">
        <v>130302050716</v>
      </c>
      <c r="H822" s="13">
        <v>3.33</v>
      </c>
      <c r="I822" s="13">
        <v>3.33</v>
      </c>
    </row>
    <row r="823" spans="1:9" ht="15.75" x14ac:dyDescent="0.3">
      <c r="A823" s="22">
        <v>822</v>
      </c>
      <c r="B823" s="1" t="s">
        <v>1203</v>
      </c>
      <c r="C823" s="1" t="s">
        <v>1204</v>
      </c>
      <c r="D823" s="1" t="s">
        <v>244</v>
      </c>
      <c r="E823" s="1">
        <v>1704485437</v>
      </c>
      <c r="F823" s="1">
        <v>8119427765132</v>
      </c>
      <c r="G823" s="1">
        <v>130302050717</v>
      </c>
      <c r="H823" s="13">
        <v>1.5</v>
      </c>
      <c r="I823" s="13">
        <v>1.5</v>
      </c>
    </row>
    <row r="824" spans="1:9" ht="15.75" x14ac:dyDescent="0.3">
      <c r="A824" s="22">
        <v>823</v>
      </c>
      <c r="B824" s="1" t="s">
        <v>1205</v>
      </c>
      <c r="C824" s="1" t="s">
        <v>646</v>
      </c>
      <c r="D824" s="1" t="s">
        <v>244</v>
      </c>
      <c r="E824" s="1">
        <v>1753521680</v>
      </c>
      <c r="F824" s="1">
        <v>8119427765136</v>
      </c>
      <c r="G824" s="1">
        <v>130302050718</v>
      </c>
      <c r="H824" s="13">
        <v>0.33</v>
      </c>
      <c r="I824" s="13">
        <v>0.33</v>
      </c>
    </row>
    <row r="825" spans="1:9" ht="15.75" x14ac:dyDescent="0.3">
      <c r="A825" s="22">
        <v>824</v>
      </c>
      <c r="B825" s="1" t="s">
        <v>1206</v>
      </c>
      <c r="C825" s="1" t="s">
        <v>646</v>
      </c>
      <c r="D825" s="1" t="s">
        <v>244</v>
      </c>
      <c r="E825" s="1">
        <v>1743814270</v>
      </c>
      <c r="F825" s="1"/>
      <c r="G825" s="1">
        <v>130302050719</v>
      </c>
      <c r="H825" s="13">
        <v>10</v>
      </c>
      <c r="I825" s="13">
        <v>10</v>
      </c>
    </row>
    <row r="826" spans="1:9" ht="15.75" x14ac:dyDescent="0.3">
      <c r="A826" s="22">
        <v>825</v>
      </c>
      <c r="B826" s="1" t="s">
        <v>646</v>
      </c>
      <c r="C826" s="1" t="s">
        <v>1207</v>
      </c>
      <c r="D826" s="1" t="s">
        <v>244</v>
      </c>
      <c r="E826" s="1">
        <v>1704485437</v>
      </c>
      <c r="F826" s="1">
        <v>8119427765127</v>
      </c>
      <c r="G826" s="1">
        <v>130302050720</v>
      </c>
      <c r="H826" s="13">
        <v>0.5</v>
      </c>
      <c r="I826" s="13">
        <v>0.5</v>
      </c>
    </row>
    <row r="827" spans="1:9" ht="15.75" x14ac:dyDescent="0.3">
      <c r="A827" s="22">
        <v>826</v>
      </c>
      <c r="B827" s="1" t="s">
        <v>454</v>
      </c>
      <c r="C827" s="1" t="s">
        <v>1208</v>
      </c>
      <c r="D827" s="1" t="s">
        <v>244</v>
      </c>
      <c r="E827" s="1">
        <v>2743814270</v>
      </c>
      <c r="F827" s="1">
        <v>8119427765146</v>
      </c>
      <c r="G827" s="1">
        <v>130302050721</v>
      </c>
      <c r="H827" s="13">
        <v>8</v>
      </c>
      <c r="I827" s="13">
        <v>8</v>
      </c>
    </row>
    <row r="828" spans="1:9" ht="15.75" x14ac:dyDescent="0.3">
      <c r="A828" s="22">
        <v>827</v>
      </c>
      <c r="B828" s="1" t="s">
        <v>1209</v>
      </c>
      <c r="C828" s="1" t="s">
        <v>1208</v>
      </c>
      <c r="D828" s="1" t="s">
        <v>244</v>
      </c>
      <c r="E828" s="1">
        <v>1743814270</v>
      </c>
      <c r="F828" s="1">
        <v>8119427765277</v>
      </c>
      <c r="G828" s="1">
        <v>130302050722</v>
      </c>
      <c r="H828" s="13">
        <v>3</v>
      </c>
      <c r="I828" s="13">
        <v>3</v>
      </c>
    </row>
    <row r="829" spans="1:9" ht="15.75" x14ac:dyDescent="0.3">
      <c r="A829" s="22">
        <v>828</v>
      </c>
      <c r="B829" s="1" t="s">
        <v>384</v>
      </c>
      <c r="C829" s="1" t="s">
        <v>646</v>
      </c>
      <c r="D829" s="1" t="s">
        <v>244</v>
      </c>
      <c r="E829" s="1">
        <v>1727568377</v>
      </c>
      <c r="F829" s="1">
        <v>8119427765130</v>
      </c>
      <c r="G829" s="1">
        <v>130302050723</v>
      </c>
      <c r="H829" s="13">
        <v>0.4</v>
      </c>
      <c r="I829" s="13">
        <v>0.4</v>
      </c>
    </row>
    <row r="830" spans="1:9" ht="15.75" x14ac:dyDescent="0.3">
      <c r="A830" s="22">
        <v>829</v>
      </c>
      <c r="B830" s="1" t="s">
        <v>1210</v>
      </c>
      <c r="C830" s="1" t="s">
        <v>1211</v>
      </c>
      <c r="D830" s="1" t="s">
        <v>244</v>
      </c>
      <c r="E830" s="1">
        <v>1752125192</v>
      </c>
      <c r="F830" s="1">
        <v>8119427765291</v>
      </c>
      <c r="G830" s="1">
        <v>130302050589</v>
      </c>
      <c r="H830" s="13">
        <v>7</v>
      </c>
      <c r="I830" s="13">
        <v>7</v>
      </c>
    </row>
    <row r="831" spans="1:9" ht="15.75" x14ac:dyDescent="0.3">
      <c r="A831" s="22">
        <v>830</v>
      </c>
      <c r="B831" s="1" t="s">
        <v>1212</v>
      </c>
      <c r="C831" s="1" t="s">
        <v>1210</v>
      </c>
      <c r="D831" s="1" t="s">
        <v>244</v>
      </c>
      <c r="E831" s="1">
        <v>1712407473</v>
      </c>
      <c r="F831" s="1">
        <v>8119427765286</v>
      </c>
      <c r="G831" s="1">
        <v>130302050724</v>
      </c>
      <c r="H831" s="13">
        <v>0.33</v>
      </c>
      <c r="I831" s="13">
        <v>0.33</v>
      </c>
    </row>
    <row r="832" spans="1:9" ht="15.75" x14ac:dyDescent="0.3">
      <c r="A832" s="22">
        <v>831</v>
      </c>
      <c r="B832" s="1" t="s">
        <v>1213</v>
      </c>
      <c r="C832" s="1" t="s">
        <v>1210</v>
      </c>
      <c r="D832" s="1" t="s">
        <v>244</v>
      </c>
      <c r="E832" s="1">
        <v>1746850640</v>
      </c>
      <c r="F832" s="1">
        <v>8119427765284</v>
      </c>
      <c r="G832" s="1">
        <v>130302050725</v>
      </c>
      <c r="H832" s="13">
        <v>0.66</v>
      </c>
      <c r="I832" s="13">
        <v>0.66</v>
      </c>
    </row>
    <row r="833" spans="1:9" ht="15.75" x14ac:dyDescent="0.3">
      <c r="A833" s="22">
        <v>832</v>
      </c>
      <c r="B833" s="1" t="s">
        <v>1214</v>
      </c>
      <c r="C833" s="1" t="s">
        <v>1210</v>
      </c>
      <c r="D833" s="1" t="s">
        <v>244</v>
      </c>
      <c r="E833" s="1">
        <v>1731776905</v>
      </c>
      <c r="F833" s="1">
        <v>8119427765288</v>
      </c>
      <c r="G833" s="1">
        <v>130302050726</v>
      </c>
      <c r="H833" s="13">
        <v>0.33</v>
      </c>
      <c r="I833" s="13">
        <v>0.33</v>
      </c>
    </row>
    <row r="834" spans="1:9" ht="15.75" x14ac:dyDescent="0.3">
      <c r="A834" s="22">
        <v>833</v>
      </c>
      <c r="B834" s="1" t="s">
        <v>1215</v>
      </c>
      <c r="C834" s="1" t="s">
        <v>1216</v>
      </c>
      <c r="D834" s="1" t="s">
        <v>244</v>
      </c>
      <c r="F834" s="1">
        <v>8119427761419</v>
      </c>
      <c r="G834" s="1">
        <v>130302050727</v>
      </c>
      <c r="H834" s="13">
        <v>0.33</v>
      </c>
      <c r="I834" s="13">
        <v>0.33</v>
      </c>
    </row>
    <row r="835" spans="1:9" ht="15.75" x14ac:dyDescent="0.3">
      <c r="A835" s="22">
        <v>834</v>
      </c>
      <c r="B835" s="1" t="s">
        <v>1217</v>
      </c>
      <c r="C835" s="1" t="s">
        <v>798</v>
      </c>
      <c r="D835" s="1" t="s">
        <v>244</v>
      </c>
      <c r="E835" s="1">
        <v>1747562046</v>
      </c>
      <c r="F835" s="1">
        <v>8119427764953</v>
      </c>
      <c r="G835" s="1">
        <v>130302050552</v>
      </c>
      <c r="H835" s="13">
        <v>0.25</v>
      </c>
      <c r="I835" s="13">
        <v>0.25</v>
      </c>
    </row>
    <row r="836" spans="1:9" ht="15.75" x14ac:dyDescent="0.3">
      <c r="A836" s="22">
        <v>835</v>
      </c>
      <c r="B836" s="1" t="s">
        <v>1218</v>
      </c>
      <c r="C836" s="1" t="s">
        <v>1219</v>
      </c>
      <c r="D836" s="1" t="s">
        <v>244</v>
      </c>
      <c r="E836" s="1">
        <v>1705981525</v>
      </c>
      <c r="F836" s="1">
        <v>8119427760246</v>
      </c>
      <c r="G836" s="1">
        <v>130302050728</v>
      </c>
      <c r="H836" s="13">
        <v>1</v>
      </c>
      <c r="I836" s="13">
        <v>1</v>
      </c>
    </row>
    <row r="837" spans="1:9" ht="15.75" x14ac:dyDescent="0.3">
      <c r="A837" s="22">
        <v>836</v>
      </c>
      <c r="B837" s="1" t="s">
        <v>1220</v>
      </c>
      <c r="C837" s="1" t="s">
        <v>1221</v>
      </c>
      <c r="D837" s="1" t="s">
        <v>244</v>
      </c>
      <c r="E837" s="1">
        <v>1761062664</v>
      </c>
      <c r="F837" s="1">
        <v>8119427765094</v>
      </c>
      <c r="G837" s="1">
        <v>130302050729</v>
      </c>
      <c r="H837" s="13">
        <v>0.3</v>
      </c>
      <c r="I837" s="13">
        <v>0.3</v>
      </c>
    </row>
    <row r="838" spans="1:9" ht="15.75" x14ac:dyDescent="0.3">
      <c r="A838" s="22">
        <v>837</v>
      </c>
      <c r="B838" s="1" t="s">
        <v>1152</v>
      </c>
      <c r="C838" s="1" t="s">
        <v>798</v>
      </c>
      <c r="D838" s="1" t="s">
        <v>244</v>
      </c>
      <c r="E838" s="1">
        <v>1737575107</v>
      </c>
      <c r="F838" s="1">
        <v>8119427764978</v>
      </c>
      <c r="G838" s="1">
        <v>130302050730</v>
      </c>
      <c r="H838" s="13">
        <v>0.3</v>
      </c>
      <c r="I838" s="13">
        <v>0.3</v>
      </c>
    </row>
    <row r="839" spans="1:9" ht="15.75" x14ac:dyDescent="0.3">
      <c r="A839" s="22">
        <v>838</v>
      </c>
      <c r="B839" s="1" t="s">
        <v>1222</v>
      </c>
      <c r="C839" s="1" t="s">
        <v>1223</v>
      </c>
      <c r="D839" s="1" t="s">
        <v>244</v>
      </c>
      <c r="E839" s="1">
        <v>1743257437</v>
      </c>
      <c r="F839" s="1">
        <v>8119427762118</v>
      </c>
      <c r="G839" s="1">
        <v>130302050731</v>
      </c>
      <c r="H839" s="13">
        <v>3.33</v>
      </c>
      <c r="I839" s="13">
        <v>3.33</v>
      </c>
    </row>
    <row r="840" spans="1:9" ht="15.75" x14ac:dyDescent="0.3">
      <c r="A840" s="22">
        <v>839</v>
      </c>
      <c r="B840" s="1" t="s">
        <v>1224</v>
      </c>
      <c r="C840" s="1" t="s">
        <v>1225</v>
      </c>
      <c r="D840" s="1" t="s">
        <v>244</v>
      </c>
      <c r="E840" s="1">
        <v>1725476528</v>
      </c>
      <c r="F840" s="1">
        <v>8119427765092</v>
      </c>
      <c r="G840" s="1">
        <v>130302050732</v>
      </c>
      <c r="H840" s="13">
        <v>2.5</v>
      </c>
      <c r="I840" s="13">
        <v>2.5</v>
      </c>
    </row>
    <row r="841" spans="1:9" ht="15.75" x14ac:dyDescent="0.3">
      <c r="A841" s="22">
        <v>840</v>
      </c>
      <c r="B841" s="1" t="s">
        <v>1226</v>
      </c>
      <c r="C841" s="1" t="s">
        <v>1227</v>
      </c>
      <c r="D841" s="1" t="s">
        <v>244</v>
      </c>
      <c r="E841" s="1">
        <v>1719297840</v>
      </c>
      <c r="F841" s="1"/>
      <c r="G841" s="1">
        <v>130302050733</v>
      </c>
      <c r="H841" s="13">
        <v>0.33</v>
      </c>
      <c r="I841" s="13">
        <v>0.33</v>
      </c>
    </row>
    <row r="842" spans="1:9" ht="15.75" x14ac:dyDescent="0.3">
      <c r="A842" s="22">
        <v>841</v>
      </c>
      <c r="B842" s="1" t="s">
        <v>242</v>
      </c>
      <c r="C842" s="1" t="s">
        <v>1228</v>
      </c>
      <c r="D842" s="1" t="s">
        <v>244</v>
      </c>
      <c r="F842" s="1">
        <v>8119427761414</v>
      </c>
      <c r="G842" s="1">
        <v>130302050734</v>
      </c>
      <c r="H842" s="13">
        <v>0.5</v>
      </c>
      <c r="I842" s="13">
        <v>0.5</v>
      </c>
    </row>
    <row r="843" spans="1:9" ht="15.75" x14ac:dyDescent="0.3">
      <c r="A843" s="22">
        <v>842</v>
      </c>
      <c r="B843" s="1" t="s">
        <v>1229</v>
      </c>
      <c r="C843" s="1" t="s">
        <v>1230</v>
      </c>
      <c r="D843" s="1" t="s">
        <v>244</v>
      </c>
      <c r="E843" s="1">
        <v>1793554972</v>
      </c>
      <c r="F843" s="1"/>
      <c r="G843" s="1">
        <v>130302050735</v>
      </c>
      <c r="H843" s="13"/>
      <c r="I843" s="13"/>
    </row>
    <row r="844" spans="1:9" ht="15.75" x14ac:dyDescent="0.3">
      <c r="A844" s="22">
        <v>843</v>
      </c>
      <c r="B844" s="1" t="s">
        <v>1231</v>
      </c>
      <c r="C844" s="1" t="s">
        <v>1232</v>
      </c>
      <c r="D844" s="1" t="s">
        <v>244</v>
      </c>
      <c r="E844" s="1">
        <v>1793554972</v>
      </c>
      <c r="F844" s="1">
        <v>8119427765292</v>
      </c>
      <c r="G844" s="1">
        <v>130302050736</v>
      </c>
      <c r="H844" s="13">
        <v>0.33</v>
      </c>
      <c r="I844" s="13">
        <v>0.33</v>
      </c>
    </row>
    <row r="845" spans="1:9" ht="15.75" x14ac:dyDescent="0.3">
      <c r="A845" s="22">
        <v>844</v>
      </c>
      <c r="B845" s="1" t="s">
        <v>1233</v>
      </c>
      <c r="C845" s="1" t="s">
        <v>242</v>
      </c>
      <c r="D845" s="1" t="s">
        <v>244</v>
      </c>
      <c r="E845" s="1">
        <v>1746251740</v>
      </c>
      <c r="F845" s="1">
        <v>8119427761415</v>
      </c>
      <c r="G845" s="1">
        <v>130302050737</v>
      </c>
      <c r="H845" s="13">
        <v>0.27</v>
      </c>
      <c r="I845" s="13">
        <v>0.27</v>
      </c>
    </row>
    <row r="846" spans="1:9" ht="15.75" x14ac:dyDescent="0.3">
      <c r="A846" s="22">
        <v>845</v>
      </c>
      <c r="B846" s="1" t="s">
        <v>1234</v>
      </c>
      <c r="C846" s="1" t="s">
        <v>1213</v>
      </c>
      <c r="D846" s="1" t="s">
        <v>244</v>
      </c>
      <c r="E846" s="1">
        <v>1785406803</v>
      </c>
      <c r="F846" s="1">
        <v>8119427761420</v>
      </c>
      <c r="G846" s="1">
        <v>130302050738</v>
      </c>
      <c r="H846" s="13">
        <v>0.82</v>
      </c>
      <c r="I846" s="13">
        <v>0.82</v>
      </c>
    </row>
    <row r="847" spans="1:9" ht="15.75" x14ac:dyDescent="0.3">
      <c r="A847" s="22">
        <v>846</v>
      </c>
      <c r="B847" s="1" t="s">
        <v>1235</v>
      </c>
      <c r="C847" s="1" t="s">
        <v>1236</v>
      </c>
      <c r="D847" s="1" t="s">
        <v>244</v>
      </c>
      <c r="E847" s="1">
        <v>1760108218</v>
      </c>
      <c r="F847" s="1">
        <v>8119427765296</v>
      </c>
      <c r="G847" s="1">
        <v>130302050739</v>
      </c>
      <c r="H847" s="13">
        <v>2</v>
      </c>
      <c r="I847" s="13">
        <v>2</v>
      </c>
    </row>
    <row r="848" spans="1:9" ht="15.75" x14ac:dyDescent="0.3">
      <c r="A848" s="22">
        <v>847</v>
      </c>
      <c r="B848" s="1" t="s">
        <v>1237</v>
      </c>
      <c r="C848" s="1" t="s">
        <v>1238</v>
      </c>
      <c r="D848" s="1" t="s">
        <v>244</v>
      </c>
      <c r="E848" s="1">
        <v>1784050559</v>
      </c>
      <c r="F848" s="1">
        <v>8119427765297</v>
      </c>
      <c r="G848" s="1">
        <v>130302050740</v>
      </c>
      <c r="H848" s="13">
        <v>0.66</v>
      </c>
      <c r="I848" s="13">
        <v>0.66</v>
      </c>
    </row>
    <row r="849" spans="1:9" ht="15.75" x14ac:dyDescent="0.3">
      <c r="A849" s="22">
        <v>848</v>
      </c>
      <c r="B849" s="1" t="s">
        <v>1239</v>
      </c>
      <c r="C849" s="1" t="s">
        <v>217</v>
      </c>
      <c r="D849" s="1" t="s">
        <v>244</v>
      </c>
      <c r="E849" s="1">
        <v>1795870564</v>
      </c>
      <c r="F849" s="1">
        <v>1.9878119427E+16</v>
      </c>
      <c r="G849" s="1">
        <v>130302050741</v>
      </c>
      <c r="H849" s="13">
        <v>0.82</v>
      </c>
      <c r="I849" s="13">
        <v>0.82</v>
      </c>
    </row>
    <row r="850" spans="1:9" ht="15.75" x14ac:dyDescent="0.3">
      <c r="A850" s="22">
        <v>849</v>
      </c>
      <c r="B850" s="1" t="s">
        <v>1240</v>
      </c>
      <c r="C850" s="1" t="s">
        <v>1241</v>
      </c>
      <c r="D850" s="1" t="s">
        <v>244</v>
      </c>
      <c r="E850" s="1">
        <v>1738346761</v>
      </c>
      <c r="F850" s="1">
        <v>8119427766015</v>
      </c>
      <c r="G850" s="1">
        <v>130302050742</v>
      </c>
      <c r="H850" s="13">
        <v>1.5</v>
      </c>
      <c r="I850" s="13">
        <v>1.5</v>
      </c>
    </row>
    <row r="851" spans="1:9" ht="15.75" x14ac:dyDescent="0.3">
      <c r="A851" s="22">
        <v>850</v>
      </c>
      <c r="B851" s="1" t="s">
        <v>1242</v>
      </c>
      <c r="C851" s="1" t="s">
        <v>1243</v>
      </c>
      <c r="D851" s="1" t="s">
        <v>244</v>
      </c>
      <c r="E851" s="1">
        <v>1772701030</v>
      </c>
      <c r="F851" s="1">
        <v>1.9828119427E+16</v>
      </c>
      <c r="G851" s="1">
        <v>130302050743</v>
      </c>
      <c r="H851" s="13">
        <v>5</v>
      </c>
      <c r="I851" s="13">
        <v>0.5</v>
      </c>
    </row>
    <row r="852" spans="1:9" ht="15.75" x14ac:dyDescent="0.3">
      <c r="A852" s="22">
        <v>851</v>
      </c>
      <c r="B852" s="1" t="s">
        <v>1244</v>
      </c>
      <c r="C852" s="1" t="s">
        <v>798</v>
      </c>
      <c r="D852" s="1" t="s">
        <v>244</v>
      </c>
      <c r="E852" s="1">
        <v>1742946393</v>
      </c>
      <c r="F852" s="1">
        <v>8119427764990</v>
      </c>
      <c r="G852" s="1">
        <v>130302050744</v>
      </c>
      <c r="H852" s="13"/>
      <c r="I852" s="13"/>
    </row>
    <row r="853" spans="1:9" ht="15.75" x14ac:dyDescent="0.3">
      <c r="A853" s="22">
        <v>852</v>
      </c>
      <c r="B853" s="1" t="s">
        <v>1245</v>
      </c>
      <c r="C853" s="1" t="s">
        <v>1246</v>
      </c>
      <c r="D853" s="1" t="s">
        <v>244</v>
      </c>
      <c r="E853" s="1">
        <v>1780244367</v>
      </c>
      <c r="F853" s="1">
        <v>8119427765100</v>
      </c>
      <c r="G853" s="1">
        <v>130302050745</v>
      </c>
      <c r="H853" s="13">
        <v>0.33</v>
      </c>
      <c r="I853" s="13">
        <v>0.33</v>
      </c>
    </row>
    <row r="854" spans="1:9" ht="15.75" x14ac:dyDescent="0.3">
      <c r="A854" s="22">
        <v>853</v>
      </c>
      <c r="B854" s="1" t="s">
        <v>1247</v>
      </c>
      <c r="C854" s="1" t="s">
        <v>204</v>
      </c>
      <c r="D854" s="1" t="s">
        <v>244</v>
      </c>
      <c r="E854" s="1">
        <v>1735609315</v>
      </c>
      <c r="F854" s="1">
        <v>8119427765093</v>
      </c>
      <c r="G854" s="1">
        <v>130302950746</v>
      </c>
      <c r="H854" s="13">
        <v>3.33</v>
      </c>
      <c r="I854" s="13">
        <v>3.33</v>
      </c>
    </row>
    <row r="855" spans="1:9" ht="15.75" x14ac:dyDescent="0.3">
      <c r="A855" s="22">
        <v>854</v>
      </c>
      <c r="B855" s="1" t="s">
        <v>1248</v>
      </c>
      <c r="C855" s="1" t="s">
        <v>1251</v>
      </c>
      <c r="D855" s="1" t="s">
        <v>244</v>
      </c>
      <c r="E855" s="1">
        <v>1704552084</v>
      </c>
      <c r="F855" s="1">
        <v>8119427765312</v>
      </c>
      <c r="G855" s="1">
        <v>130302050747</v>
      </c>
      <c r="H855" s="13">
        <v>1.5</v>
      </c>
      <c r="I855" s="13">
        <v>1.5</v>
      </c>
    </row>
    <row r="856" spans="1:9" ht="15.75" x14ac:dyDescent="0.3">
      <c r="A856" s="22">
        <v>855</v>
      </c>
      <c r="B856" s="1" t="s">
        <v>1249</v>
      </c>
      <c r="C856" s="1" t="s">
        <v>1250</v>
      </c>
      <c r="D856" s="1" t="s">
        <v>244</v>
      </c>
      <c r="E856" s="1">
        <v>1790878477</v>
      </c>
      <c r="F856" s="1">
        <v>8119427765313</v>
      </c>
      <c r="G856" s="1">
        <v>130302050748</v>
      </c>
      <c r="H856" s="13">
        <v>0.33</v>
      </c>
      <c r="I856" s="13">
        <v>0.33</v>
      </c>
    </row>
    <row r="857" spans="1:9" ht="15.75" x14ac:dyDescent="0.3">
      <c r="A857" s="22">
        <v>856</v>
      </c>
      <c r="B857" s="1" t="s">
        <v>1169</v>
      </c>
      <c r="C857" s="1" t="s">
        <v>1252</v>
      </c>
      <c r="D857" s="1" t="s">
        <v>244</v>
      </c>
      <c r="E857" s="1">
        <v>1781542070</v>
      </c>
      <c r="F857" s="1">
        <v>8119427664991</v>
      </c>
      <c r="G857" s="1">
        <v>130302050749</v>
      </c>
      <c r="H857" s="13">
        <v>10</v>
      </c>
      <c r="I857" s="13">
        <v>10</v>
      </c>
    </row>
    <row r="858" spans="1:9" ht="15.75" x14ac:dyDescent="0.3">
      <c r="A858" s="22">
        <v>857</v>
      </c>
      <c r="B858" s="1" t="s">
        <v>1253</v>
      </c>
      <c r="C858" s="1" t="s">
        <v>1254</v>
      </c>
      <c r="D858" s="1" t="s">
        <v>244</v>
      </c>
      <c r="F858" s="1">
        <v>8119427764951</v>
      </c>
      <c r="G858" s="1">
        <v>130302050750</v>
      </c>
      <c r="H858" s="13">
        <v>0.5</v>
      </c>
      <c r="I858" s="13">
        <v>0.5</v>
      </c>
    </row>
    <row r="859" spans="1:9" ht="15.75" x14ac:dyDescent="0.3">
      <c r="A859" s="22">
        <v>858</v>
      </c>
      <c r="B859" s="1" t="s">
        <v>1255</v>
      </c>
      <c r="C859" s="1" t="s">
        <v>1256</v>
      </c>
      <c r="D859" s="1" t="s">
        <v>244</v>
      </c>
      <c r="F859" s="1">
        <v>811942776320</v>
      </c>
      <c r="G859" s="1">
        <v>130302050751</v>
      </c>
      <c r="H859" s="13">
        <v>8</v>
      </c>
      <c r="I859" s="13">
        <v>8</v>
      </c>
    </row>
    <row r="860" spans="1:9" ht="15.75" x14ac:dyDescent="0.3">
      <c r="A860" s="22">
        <v>859</v>
      </c>
      <c r="B860" s="1" t="s">
        <v>1565</v>
      </c>
      <c r="C860" s="1" t="s">
        <v>1566</v>
      </c>
      <c r="D860" s="1" t="s">
        <v>244</v>
      </c>
      <c r="E860" s="1">
        <v>1731777135</v>
      </c>
      <c r="F860" s="1">
        <v>8119427765079</v>
      </c>
      <c r="G860" s="1">
        <v>130302050752</v>
      </c>
      <c r="H860" s="13">
        <v>3</v>
      </c>
      <c r="I860" s="13">
        <v>3</v>
      </c>
    </row>
    <row r="861" spans="1:9" ht="15.75" x14ac:dyDescent="0.3">
      <c r="A861" s="22">
        <v>860</v>
      </c>
      <c r="B861" s="1" t="s">
        <v>1567</v>
      </c>
      <c r="C861" s="1" t="s">
        <v>1568</v>
      </c>
      <c r="D861" s="1" t="s">
        <v>244</v>
      </c>
      <c r="E861" s="1">
        <v>1765716752</v>
      </c>
      <c r="F861" s="1">
        <v>8119427765087</v>
      </c>
      <c r="G861" s="1">
        <v>130302050753</v>
      </c>
      <c r="H861" s="13">
        <v>0.4</v>
      </c>
      <c r="I861" s="13">
        <v>0.4</v>
      </c>
    </row>
    <row r="862" spans="1:9" ht="15.75" x14ac:dyDescent="0.3">
      <c r="A862" s="22">
        <v>861</v>
      </c>
      <c r="B862" s="1" t="s">
        <v>1569</v>
      </c>
      <c r="C862" s="1" t="s">
        <v>1570</v>
      </c>
      <c r="D862" s="1" t="s">
        <v>244</v>
      </c>
      <c r="E862" s="1">
        <v>1732493495</v>
      </c>
      <c r="F862" s="1">
        <v>8119427764896</v>
      </c>
      <c r="G862" s="1">
        <v>130302050754</v>
      </c>
      <c r="H862" s="13">
        <v>7</v>
      </c>
      <c r="I862" s="13">
        <v>7</v>
      </c>
    </row>
    <row r="863" spans="1:9" ht="15.75" x14ac:dyDescent="0.3">
      <c r="A863" s="22">
        <v>862</v>
      </c>
      <c r="B863" s="1" t="s">
        <v>1571</v>
      </c>
      <c r="C863" s="1" t="s">
        <v>1572</v>
      </c>
      <c r="D863" s="1" t="s">
        <v>244</v>
      </c>
      <c r="F863" s="1">
        <v>7015676637675</v>
      </c>
      <c r="G863" s="1">
        <v>130302050755</v>
      </c>
      <c r="H863" s="13">
        <v>0.33</v>
      </c>
      <c r="I863" s="13">
        <v>0.33</v>
      </c>
    </row>
    <row r="864" spans="1:9" ht="15.75" x14ac:dyDescent="0.3">
      <c r="A864" s="22">
        <v>863</v>
      </c>
      <c r="B864" s="1" t="s">
        <v>1573</v>
      </c>
      <c r="C864" s="1" t="s">
        <v>1574</v>
      </c>
      <c r="D864" s="1" t="s">
        <v>244</v>
      </c>
      <c r="F864" s="1">
        <v>8119427765285</v>
      </c>
      <c r="G864" s="1">
        <v>130302050756</v>
      </c>
      <c r="H864" s="13">
        <v>0.66</v>
      </c>
      <c r="I864" s="13">
        <v>0.66</v>
      </c>
    </row>
    <row r="865" spans="1:9" ht="15.75" x14ac:dyDescent="0.3">
      <c r="A865" s="22">
        <v>864</v>
      </c>
      <c r="B865" s="1" t="s">
        <v>1575</v>
      </c>
      <c r="C865" s="1" t="s">
        <v>1576</v>
      </c>
      <c r="D865" s="1" t="s">
        <v>244</v>
      </c>
      <c r="F865" s="1"/>
      <c r="G865" s="1">
        <v>130302050757</v>
      </c>
      <c r="H865" s="13">
        <v>0.33</v>
      </c>
      <c r="I865" s="13">
        <v>0.33</v>
      </c>
    </row>
    <row r="866" spans="1:9" ht="15.75" x14ac:dyDescent="0.3">
      <c r="A866" s="22">
        <v>865</v>
      </c>
      <c r="B866" s="1" t="s">
        <v>304</v>
      </c>
      <c r="C866" s="1" t="s">
        <v>1577</v>
      </c>
      <c r="D866" s="1" t="s">
        <v>244</v>
      </c>
      <c r="E866" s="1">
        <v>1738317139</v>
      </c>
      <c r="F866" s="1">
        <v>8119427764865</v>
      </c>
      <c r="G866" s="1">
        <v>130302050758</v>
      </c>
      <c r="H866" s="13">
        <v>0.33</v>
      </c>
      <c r="I866" s="13">
        <v>0.33</v>
      </c>
    </row>
    <row r="867" spans="1:9" ht="15.75" x14ac:dyDescent="0.3">
      <c r="A867" s="22">
        <v>866</v>
      </c>
      <c r="B867" s="1" t="s">
        <v>1578</v>
      </c>
      <c r="C867" s="1" t="s">
        <v>1174</v>
      </c>
      <c r="D867" s="1" t="s">
        <v>244</v>
      </c>
      <c r="F867" s="1">
        <v>8119437764865</v>
      </c>
      <c r="G867" s="1">
        <v>130302050759</v>
      </c>
      <c r="H867" s="13">
        <v>1.5</v>
      </c>
      <c r="I867" s="14">
        <v>1.5</v>
      </c>
    </row>
    <row r="868" spans="1:9" ht="15.75" x14ac:dyDescent="0.3">
      <c r="A868" s="22">
        <v>867</v>
      </c>
      <c r="B868" s="1" t="s">
        <v>1579</v>
      </c>
      <c r="C868" s="1" t="s">
        <v>1580</v>
      </c>
      <c r="D868" s="1" t="s">
        <v>244</v>
      </c>
      <c r="F868" s="1">
        <v>811942776486</v>
      </c>
      <c r="G868" s="1">
        <v>130302050760</v>
      </c>
      <c r="H868" s="13">
        <v>0.33</v>
      </c>
      <c r="I868" s="14">
        <v>0.3</v>
      </c>
    </row>
    <row r="869" spans="1:9" ht="15.75" x14ac:dyDescent="0.3">
      <c r="A869" s="22">
        <v>868</v>
      </c>
      <c r="B869" s="1" t="s">
        <v>1582</v>
      </c>
      <c r="C869" s="1" t="s">
        <v>1581</v>
      </c>
      <c r="D869" s="1" t="s">
        <v>244</v>
      </c>
      <c r="E869" s="1">
        <v>1783636924</v>
      </c>
      <c r="F869" s="1">
        <v>8119427764046</v>
      </c>
      <c r="G869" s="1">
        <v>130302050761</v>
      </c>
      <c r="H869" s="13">
        <v>10</v>
      </c>
      <c r="I869" s="14">
        <v>0.2</v>
      </c>
    </row>
    <row r="870" spans="1:9" ht="15.75" x14ac:dyDescent="0.3">
      <c r="A870" s="22">
        <v>869</v>
      </c>
      <c r="B870" s="1" t="s">
        <v>1584</v>
      </c>
      <c r="C870" s="1" t="s">
        <v>1583</v>
      </c>
      <c r="D870" s="1" t="s">
        <v>244</v>
      </c>
      <c r="E870" s="1">
        <v>1795789258</v>
      </c>
      <c r="F870" s="1">
        <v>8119427764</v>
      </c>
      <c r="G870" s="1">
        <v>130302050762</v>
      </c>
      <c r="H870" s="13">
        <v>0.5</v>
      </c>
      <c r="I870" s="14">
        <v>0</v>
      </c>
    </row>
    <row r="871" spans="1:9" ht="15.75" x14ac:dyDescent="0.3">
      <c r="A871" s="22">
        <v>870</v>
      </c>
      <c r="B871" s="1" t="s">
        <v>1585</v>
      </c>
      <c r="C871" s="1" t="s">
        <v>1586</v>
      </c>
      <c r="D871" s="1" t="s">
        <v>244</v>
      </c>
      <c r="E871" s="1">
        <v>1779647528</v>
      </c>
      <c r="F871" s="1">
        <v>8119427764945</v>
      </c>
      <c r="G871" s="1">
        <v>130302050576</v>
      </c>
      <c r="H871" s="13">
        <v>8</v>
      </c>
      <c r="I871" s="14">
        <v>0.01</v>
      </c>
    </row>
    <row r="872" spans="1:9" ht="15.75" x14ac:dyDescent="0.3">
      <c r="A872" s="22">
        <v>871</v>
      </c>
      <c r="B872" s="1" t="s">
        <v>1587</v>
      </c>
      <c r="C872" s="1" t="s">
        <v>1588</v>
      </c>
      <c r="D872" s="1" t="s">
        <v>244</v>
      </c>
      <c r="F872" s="1">
        <v>8119427764927</v>
      </c>
      <c r="G872" s="1">
        <v>130302050763</v>
      </c>
      <c r="H872" s="13">
        <v>3</v>
      </c>
      <c r="I872" s="14">
        <v>0.01</v>
      </c>
    </row>
    <row r="873" spans="1:9" ht="15.75" x14ac:dyDescent="0.3">
      <c r="A873" s="22">
        <v>872</v>
      </c>
      <c r="B873" s="1" t="s">
        <v>1589</v>
      </c>
      <c r="C873" s="1" t="s">
        <v>1581</v>
      </c>
      <c r="D873" s="1" t="s">
        <v>244</v>
      </c>
      <c r="F873" s="1">
        <v>8119427764949</v>
      </c>
      <c r="G873" s="1">
        <v>130302050764</v>
      </c>
      <c r="H873" s="13">
        <v>0.4</v>
      </c>
      <c r="I873" s="14">
        <v>0</v>
      </c>
    </row>
    <row r="874" spans="1:9" ht="15.75" x14ac:dyDescent="0.3">
      <c r="A874" s="22">
        <v>873</v>
      </c>
      <c r="B874" s="1" t="s">
        <v>1590</v>
      </c>
      <c r="C874" s="1" t="s">
        <v>1591</v>
      </c>
      <c r="D874" s="1" t="s">
        <v>244</v>
      </c>
      <c r="F874" s="1"/>
      <c r="G874" s="1">
        <v>130302050765</v>
      </c>
      <c r="H874" s="13">
        <v>7</v>
      </c>
      <c r="I874" s="14">
        <v>0</v>
      </c>
    </row>
    <row r="875" spans="1:9" ht="15.75" x14ac:dyDescent="0.3">
      <c r="A875" s="22">
        <v>874</v>
      </c>
      <c r="B875" s="1" t="s">
        <v>1592</v>
      </c>
      <c r="C875" s="1" t="s">
        <v>1593</v>
      </c>
      <c r="D875" s="1" t="s">
        <v>244</v>
      </c>
      <c r="E875" s="1">
        <v>1786502895</v>
      </c>
      <c r="F875" s="1">
        <v>8119427764934</v>
      </c>
      <c r="G875" s="1">
        <v>130302050766</v>
      </c>
      <c r="H875" s="13">
        <v>0.33</v>
      </c>
      <c r="I875" s="14">
        <v>0.5</v>
      </c>
    </row>
    <row r="876" spans="1:9" ht="15.75" x14ac:dyDescent="0.3">
      <c r="A876" s="22">
        <v>875</v>
      </c>
      <c r="B876" s="1" t="s">
        <v>1594</v>
      </c>
      <c r="C876" s="1" t="s">
        <v>1595</v>
      </c>
      <c r="D876" s="1" t="s">
        <v>244</v>
      </c>
      <c r="F876" s="1">
        <v>8119427000041</v>
      </c>
      <c r="G876" s="1">
        <v>130302050767</v>
      </c>
      <c r="H876" s="13">
        <v>0.66</v>
      </c>
      <c r="I876" s="14">
        <v>0.5</v>
      </c>
    </row>
    <row r="877" spans="1:9" ht="15.75" x14ac:dyDescent="0.3">
      <c r="A877" s="22">
        <v>876</v>
      </c>
      <c r="B877" s="1" t="s">
        <v>1596</v>
      </c>
      <c r="C877" s="1" t="s">
        <v>1597</v>
      </c>
      <c r="D877" s="1" t="s">
        <v>244</v>
      </c>
      <c r="E877" s="1">
        <v>1770300340</v>
      </c>
      <c r="F877" s="1">
        <v>811947042994</v>
      </c>
      <c r="G877" s="1">
        <v>130302050768</v>
      </c>
      <c r="H877" s="13">
        <v>0.33</v>
      </c>
      <c r="I877" s="14">
        <v>1.5</v>
      </c>
    </row>
    <row r="878" spans="1:9" ht="15.75" x14ac:dyDescent="0.3">
      <c r="A878" s="22">
        <v>877</v>
      </c>
      <c r="B878" s="1" t="s">
        <v>1598</v>
      </c>
      <c r="C878" s="1" t="s">
        <v>1599</v>
      </c>
      <c r="D878" s="1" t="s">
        <v>244</v>
      </c>
      <c r="F878" s="1">
        <v>8119427764941</v>
      </c>
      <c r="G878" s="1">
        <v>130302050769</v>
      </c>
      <c r="H878" s="13">
        <v>0.33</v>
      </c>
      <c r="I878" s="14">
        <v>0</v>
      </c>
    </row>
    <row r="879" spans="1:9" ht="15.75" x14ac:dyDescent="0.3">
      <c r="A879" s="22">
        <v>878</v>
      </c>
      <c r="B879" s="1" t="s">
        <v>1600</v>
      </c>
      <c r="C879" s="1" t="s">
        <v>1601</v>
      </c>
      <c r="D879" s="1" t="s">
        <v>244</v>
      </c>
      <c r="F879" s="1">
        <v>8119427764913</v>
      </c>
      <c r="G879" s="1">
        <v>130302050770</v>
      </c>
      <c r="H879" s="13">
        <v>0.25</v>
      </c>
      <c r="I879" s="14">
        <v>0.2</v>
      </c>
    </row>
    <row r="880" spans="1:9" ht="15.75" x14ac:dyDescent="0.3">
      <c r="A880" s="22">
        <v>879</v>
      </c>
      <c r="B880" s="1" t="s">
        <v>1602</v>
      </c>
      <c r="C880" s="1" t="s">
        <v>1603</v>
      </c>
      <c r="D880" s="1" t="s">
        <v>244</v>
      </c>
      <c r="F880" s="1">
        <v>8119427764913</v>
      </c>
      <c r="G880" s="1">
        <v>130302050771</v>
      </c>
      <c r="H880" s="13">
        <v>1</v>
      </c>
      <c r="I880" s="14">
        <v>0.2</v>
      </c>
    </row>
    <row r="881" spans="1:9" ht="15.75" x14ac:dyDescent="0.3">
      <c r="A881" s="22">
        <v>880</v>
      </c>
      <c r="B881" s="1" t="s">
        <v>1604</v>
      </c>
      <c r="C881" s="1" t="s">
        <v>1605</v>
      </c>
      <c r="D881" s="1" t="s">
        <v>244</v>
      </c>
      <c r="F881" s="1">
        <v>8119427764913</v>
      </c>
      <c r="G881" s="1">
        <v>130302050772</v>
      </c>
      <c r="H881" s="13">
        <v>0.3</v>
      </c>
      <c r="I881" s="14">
        <v>0.3</v>
      </c>
    </row>
    <row r="882" spans="1:9" ht="15.75" x14ac:dyDescent="0.3">
      <c r="A882" s="22">
        <v>881</v>
      </c>
      <c r="B882" s="1" t="s">
        <v>1606</v>
      </c>
      <c r="C882" s="1" t="s">
        <v>1607</v>
      </c>
      <c r="D882" s="1" t="s">
        <v>244</v>
      </c>
      <c r="F882" s="1"/>
      <c r="G882" s="1">
        <v>130302050773</v>
      </c>
      <c r="H882" s="13">
        <v>0.3</v>
      </c>
      <c r="I882" s="14">
        <v>0.3</v>
      </c>
    </row>
    <row r="883" spans="1:9" ht="15.75" x14ac:dyDescent="0.3">
      <c r="A883" s="22">
        <v>882</v>
      </c>
      <c r="B883" s="1" t="s">
        <v>1608</v>
      </c>
      <c r="C883" s="1" t="s">
        <v>1609</v>
      </c>
      <c r="D883" s="1" t="s">
        <v>244</v>
      </c>
      <c r="E883" s="1">
        <v>1765283944</v>
      </c>
      <c r="F883" s="1">
        <v>8119427764815</v>
      </c>
      <c r="G883" s="1">
        <v>130302050567</v>
      </c>
      <c r="H883" s="13">
        <v>3.33</v>
      </c>
      <c r="I883" s="14">
        <v>0.2</v>
      </c>
    </row>
    <row r="884" spans="1:9" ht="15.75" x14ac:dyDescent="0.3">
      <c r="A884" s="22">
        <v>883</v>
      </c>
      <c r="B884" s="1" t="s">
        <v>1610</v>
      </c>
      <c r="C884" s="1" t="s">
        <v>1307</v>
      </c>
      <c r="D884" s="1" t="s">
        <v>244</v>
      </c>
      <c r="E884" s="1">
        <v>1784475764</v>
      </c>
      <c r="F884" s="1">
        <v>8119427764943</v>
      </c>
      <c r="G884" s="1">
        <v>130302050774</v>
      </c>
      <c r="H884" s="13">
        <v>2.5</v>
      </c>
      <c r="I884" s="14">
        <v>0</v>
      </c>
    </row>
    <row r="885" spans="1:9" ht="15.75" x14ac:dyDescent="0.3">
      <c r="A885" s="22">
        <v>884</v>
      </c>
      <c r="B885" s="1" t="s">
        <v>1611</v>
      </c>
      <c r="C885" s="1" t="s">
        <v>1612</v>
      </c>
      <c r="D885" s="1" t="s">
        <v>244</v>
      </c>
      <c r="F885" s="1">
        <v>8119427764926</v>
      </c>
      <c r="G885" s="1">
        <v>130302050775</v>
      </c>
      <c r="H885" s="13">
        <v>0.33</v>
      </c>
      <c r="I885" s="14">
        <v>0.2</v>
      </c>
    </row>
    <row r="886" spans="1:9" ht="15.75" x14ac:dyDescent="0.3">
      <c r="A886" s="22">
        <v>885</v>
      </c>
      <c r="B886" s="1" t="s">
        <v>1613</v>
      </c>
      <c r="C886" s="1" t="s">
        <v>1612</v>
      </c>
      <c r="D886" s="1" t="s">
        <v>244</v>
      </c>
      <c r="E886" s="1">
        <v>1738620825</v>
      </c>
      <c r="F886" s="1">
        <v>8119427764992</v>
      </c>
      <c r="G886" s="1">
        <v>130302050776</v>
      </c>
      <c r="H886" s="13">
        <v>0.5</v>
      </c>
      <c r="I886" s="14">
        <v>0.2</v>
      </c>
    </row>
    <row r="887" spans="1:9" ht="15.75" x14ac:dyDescent="0.3">
      <c r="A887" s="22">
        <v>886</v>
      </c>
      <c r="B887" s="1" t="s">
        <v>1614</v>
      </c>
      <c r="C887" s="1" t="s">
        <v>548</v>
      </c>
      <c r="D887" s="1" t="s">
        <v>244</v>
      </c>
      <c r="F887" s="1"/>
      <c r="G887" s="1">
        <v>130302050777</v>
      </c>
      <c r="H887" s="13"/>
      <c r="I887" s="14">
        <v>2.5</v>
      </c>
    </row>
    <row r="888" spans="1:9" ht="15.75" x14ac:dyDescent="0.3">
      <c r="A888" s="22">
        <v>887</v>
      </c>
      <c r="B888" s="1" t="s">
        <v>1615</v>
      </c>
      <c r="C888" s="1" t="s">
        <v>1616</v>
      </c>
      <c r="D888" s="1" t="s">
        <v>244</v>
      </c>
      <c r="F888" s="1">
        <v>8119427764911</v>
      </c>
      <c r="G888" s="1">
        <v>130302050778</v>
      </c>
      <c r="H888" s="13">
        <v>1.5</v>
      </c>
      <c r="I888" s="14">
        <v>1.5</v>
      </c>
    </row>
    <row r="889" spans="1:9" ht="15.75" x14ac:dyDescent="0.3">
      <c r="A889" s="22">
        <v>888</v>
      </c>
      <c r="B889" s="1" t="s">
        <v>1617</v>
      </c>
      <c r="C889" s="1" t="s">
        <v>1618</v>
      </c>
      <c r="D889" s="1" t="s">
        <v>244</v>
      </c>
      <c r="E889" s="1">
        <v>1784343905</v>
      </c>
      <c r="F889" s="1">
        <v>8119427766412</v>
      </c>
      <c r="G889" s="1">
        <v>130302050779</v>
      </c>
      <c r="H889" s="13">
        <v>0.27</v>
      </c>
      <c r="I889" s="14">
        <v>0.4</v>
      </c>
    </row>
    <row r="890" spans="1:9" ht="15.75" x14ac:dyDescent="0.3">
      <c r="A890" s="22">
        <v>889</v>
      </c>
      <c r="B890" s="1" t="s">
        <v>1619</v>
      </c>
      <c r="C890" s="1" t="s">
        <v>1620</v>
      </c>
      <c r="D890" s="1" t="s">
        <v>244</v>
      </c>
      <c r="F890" s="1">
        <v>8119427764823</v>
      </c>
      <c r="G890" s="1">
        <v>130302050780</v>
      </c>
      <c r="H890" s="13">
        <v>0.82</v>
      </c>
      <c r="I890" s="14">
        <v>0.3</v>
      </c>
    </row>
    <row r="891" spans="1:9" ht="15.75" x14ac:dyDescent="0.3">
      <c r="A891" s="22">
        <v>890</v>
      </c>
      <c r="B891" s="1" t="s">
        <v>1621</v>
      </c>
      <c r="C891" s="1" t="s">
        <v>1622</v>
      </c>
      <c r="D891" s="1" t="s">
        <v>244</v>
      </c>
      <c r="F891" s="1">
        <v>8119427764827</v>
      </c>
      <c r="G891" s="1">
        <v>130302050781</v>
      </c>
      <c r="H891" s="13">
        <v>2</v>
      </c>
      <c r="I891" s="14">
        <v>0.2</v>
      </c>
    </row>
    <row r="892" spans="1:9" ht="15.75" x14ac:dyDescent="0.3">
      <c r="A892" s="22">
        <v>891</v>
      </c>
      <c r="B892" s="1" t="s">
        <v>1623</v>
      </c>
      <c r="C892" s="1" t="s">
        <v>1624</v>
      </c>
      <c r="D892" s="1" t="s">
        <v>244</v>
      </c>
      <c r="E892" s="1">
        <v>1767645428</v>
      </c>
      <c r="F892" s="1">
        <v>8119427764824</v>
      </c>
      <c r="G892" s="1">
        <v>130302050782</v>
      </c>
      <c r="H892" s="13">
        <v>0.66</v>
      </c>
      <c r="I892" s="14">
        <v>0</v>
      </c>
    </row>
    <row r="893" spans="1:9" ht="15.75" x14ac:dyDescent="0.3">
      <c r="A893" s="22">
        <v>892</v>
      </c>
      <c r="B893" s="1" t="s">
        <v>1625</v>
      </c>
      <c r="C893" s="1" t="s">
        <v>1626</v>
      </c>
      <c r="D893" s="1" t="s">
        <v>244</v>
      </c>
      <c r="E893" s="1">
        <v>173533116</v>
      </c>
      <c r="F893" s="1">
        <v>8119427764820</v>
      </c>
      <c r="G893" s="1">
        <v>130302050783</v>
      </c>
      <c r="H893" s="13">
        <v>5</v>
      </c>
      <c r="I893" s="13">
        <v>0.5</v>
      </c>
    </row>
    <row r="894" spans="1:9" ht="15.75" x14ac:dyDescent="0.3">
      <c r="A894" s="22">
        <v>893</v>
      </c>
      <c r="B894" s="1" t="s">
        <v>1627</v>
      </c>
      <c r="C894" s="1" t="s">
        <v>1384</v>
      </c>
      <c r="D894" s="1" t="s">
        <v>244</v>
      </c>
      <c r="E894" s="1">
        <v>1724852764</v>
      </c>
      <c r="F894" s="1">
        <v>8119427764822</v>
      </c>
      <c r="G894" s="1">
        <v>130302050784</v>
      </c>
      <c r="H894" s="13"/>
      <c r="I894" s="13"/>
    </row>
    <row r="895" spans="1:9" ht="15.75" x14ac:dyDescent="0.3">
      <c r="A895" s="22">
        <v>894</v>
      </c>
      <c r="B895" s="1" t="s">
        <v>1628</v>
      </c>
      <c r="D895" s="1" t="s">
        <v>244</v>
      </c>
      <c r="F895" s="1">
        <v>8119427764828</v>
      </c>
      <c r="G895" s="1">
        <v>130302050785</v>
      </c>
      <c r="H895" s="13">
        <v>0.33</v>
      </c>
      <c r="I895" s="13">
        <v>0.33</v>
      </c>
    </row>
    <row r="896" spans="1:9" ht="15.75" x14ac:dyDescent="0.3">
      <c r="A896" s="22">
        <v>895</v>
      </c>
      <c r="B896" s="1" t="s">
        <v>636</v>
      </c>
      <c r="C896" s="1" t="s">
        <v>1629</v>
      </c>
      <c r="D896" s="1" t="s">
        <v>244</v>
      </c>
      <c r="E896" s="1">
        <v>1767246309</v>
      </c>
      <c r="F896" s="1">
        <v>8119427765101</v>
      </c>
      <c r="G896" s="1">
        <v>130302050786</v>
      </c>
      <c r="H896" s="13">
        <v>3.33</v>
      </c>
      <c r="I896" s="13">
        <v>3.33</v>
      </c>
    </row>
    <row r="897" spans="1:9" ht="15.75" x14ac:dyDescent="0.3">
      <c r="A897" s="22">
        <v>896</v>
      </c>
      <c r="B897" s="1" t="s">
        <v>1630</v>
      </c>
      <c r="C897" s="1" t="s">
        <v>1177</v>
      </c>
      <c r="D897" s="1" t="s">
        <v>244</v>
      </c>
      <c r="E897" s="1">
        <v>1764870401</v>
      </c>
      <c r="F897" s="1">
        <v>8119427766166</v>
      </c>
      <c r="G897" s="1">
        <v>130302050787</v>
      </c>
      <c r="H897" s="13">
        <v>1.5</v>
      </c>
      <c r="I897" s="13">
        <v>1.5</v>
      </c>
    </row>
    <row r="898" spans="1:9" ht="15.75" x14ac:dyDescent="0.3">
      <c r="A898" s="22">
        <v>897</v>
      </c>
      <c r="B898" s="1" t="s">
        <v>1631</v>
      </c>
      <c r="C898" s="1" t="s">
        <v>1632</v>
      </c>
      <c r="D898" s="1" t="s">
        <v>244</v>
      </c>
      <c r="E898" s="1">
        <v>173351435</v>
      </c>
      <c r="F898" s="1">
        <v>8119427000127</v>
      </c>
      <c r="G898" s="1">
        <v>130302050788</v>
      </c>
      <c r="H898" s="13">
        <v>0.33</v>
      </c>
      <c r="I898" s="13">
        <v>0.33</v>
      </c>
    </row>
    <row r="899" spans="1:9" ht="15.75" x14ac:dyDescent="0.3">
      <c r="A899" s="22">
        <v>898</v>
      </c>
      <c r="B899" s="1" t="s">
        <v>1633</v>
      </c>
      <c r="C899" s="1" t="s">
        <v>1634</v>
      </c>
      <c r="D899" s="1" t="s">
        <v>244</v>
      </c>
      <c r="F899" s="1"/>
      <c r="G899" s="1">
        <v>130302050789</v>
      </c>
      <c r="H899" s="13">
        <v>10</v>
      </c>
      <c r="I899" s="13">
        <v>10</v>
      </c>
    </row>
    <row r="900" spans="1:9" ht="15.75" x14ac:dyDescent="0.3">
      <c r="A900" s="22">
        <v>899</v>
      </c>
      <c r="B900" s="1" t="s">
        <v>1635</v>
      </c>
      <c r="C900" s="1" t="s">
        <v>1636</v>
      </c>
      <c r="D900" s="1" t="s">
        <v>244</v>
      </c>
      <c r="F900" s="1">
        <v>8119427765317</v>
      </c>
      <c r="G900" s="1">
        <v>130302050790</v>
      </c>
      <c r="H900" s="13">
        <v>0.5</v>
      </c>
      <c r="I900" s="13">
        <v>0.5</v>
      </c>
    </row>
    <row r="901" spans="1:9" ht="15.75" x14ac:dyDescent="0.3">
      <c r="A901" s="22">
        <v>900</v>
      </c>
      <c r="B901" s="1" t="s">
        <v>1212</v>
      </c>
      <c r="C901" s="1" t="s">
        <v>1637</v>
      </c>
      <c r="D901" s="1" t="s">
        <v>244</v>
      </c>
      <c r="E901" s="1">
        <v>1738161179</v>
      </c>
      <c r="F901" s="1">
        <v>8119427760235</v>
      </c>
      <c r="G901" s="1">
        <v>130302050791</v>
      </c>
      <c r="H901" s="13">
        <v>8</v>
      </c>
      <c r="I901" s="13">
        <v>8</v>
      </c>
    </row>
    <row r="902" spans="1:9" ht="15.75" x14ac:dyDescent="0.3">
      <c r="A902" s="22">
        <v>901</v>
      </c>
      <c r="B902" s="1" t="s">
        <v>636</v>
      </c>
      <c r="C902" s="1" t="s">
        <v>1638</v>
      </c>
      <c r="D902" s="1" t="s">
        <v>244</v>
      </c>
      <c r="E902" s="1">
        <v>1771340921</v>
      </c>
      <c r="F902" s="1"/>
      <c r="G902" s="1">
        <v>130302050792</v>
      </c>
      <c r="H902" s="13">
        <v>3</v>
      </c>
      <c r="I902" s="13">
        <v>3</v>
      </c>
    </row>
    <row r="903" spans="1:9" ht="15.75" x14ac:dyDescent="0.3">
      <c r="A903" s="22">
        <v>902</v>
      </c>
      <c r="B903" s="1" t="s">
        <v>669</v>
      </c>
      <c r="C903" s="1" t="s">
        <v>204</v>
      </c>
      <c r="D903" s="1" t="s">
        <v>244</v>
      </c>
      <c r="E903" s="1">
        <v>1792426864</v>
      </c>
      <c r="F903" s="1">
        <v>8119427765318</v>
      </c>
      <c r="G903" s="1">
        <v>130302050793</v>
      </c>
      <c r="H903" s="13">
        <v>0.4</v>
      </c>
      <c r="I903" s="13">
        <v>0.4</v>
      </c>
    </row>
    <row r="904" spans="1:9" ht="15.75" x14ac:dyDescent="0.3">
      <c r="A904" s="22">
        <v>903</v>
      </c>
      <c r="B904" s="1" t="s">
        <v>1570</v>
      </c>
      <c r="C904" s="1" t="s">
        <v>1639</v>
      </c>
      <c r="D904" s="1" t="s">
        <v>244</v>
      </c>
      <c r="F904" s="1">
        <v>8119417765887</v>
      </c>
      <c r="G904" s="1">
        <v>130302050794</v>
      </c>
      <c r="H904" s="13">
        <v>7</v>
      </c>
      <c r="I904" s="13">
        <v>7</v>
      </c>
    </row>
    <row r="905" spans="1:9" ht="15.75" x14ac:dyDescent="0.3">
      <c r="A905" s="22">
        <v>904</v>
      </c>
      <c r="B905" s="1" t="s">
        <v>1640</v>
      </c>
      <c r="C905" s="1" t="s">
        <v>1641</v>
      </c>
      <c r="D905" s="1" t="s">
        <v>244</v>
      </c>
      <c r="E905" s="1">
        <v>1785225396</v>
      </c>
      <c r="F905" s="1">
        <v>8119427764902</v>
      </c>
      <c r="G905" s="1">
        <v>130302050795</v>
      </c>
      <c r="H905" s="13">
        <v>0.33</v>
      </c>
      <c r="I905" s="13">
        <v>0.33</v>
      </c>
    </row>
    <row r="906" spans="1:9" ht="15.75" x14ac:dyDescent="0.3">
      <c r="A906" s="22">
        <v>905</v>
      </c>
      <c r="B906" s="1" t="s">
        <v>1644</v>
      </c>
      <c r="C906" s="1" t="s">
        <v>1642</v>
      </c>
      <c r="D906" s="1" t="s">
        <v>244</v>
      </c>
      <c r="E906" s="1">
        <v>1731841685</v>
      </c>
      <c r="F906" s="1">
        <v>7016667486793</v>
      </c>
      <c r="G906" s="1">
        <v>130302050796</v>
      </c>
      <c r="H906" s="13">
        <v>0.66</v>
      </c>
      <c r="I906" s="13">
        <v>0.66</v>
      </c>
    </row>
    <row r="907" spans="1:9" ht="15.75" x14ac:dyDescent="0.3">
      <c r="A907" s="22">
        <v>906</v>
      </c>
      <c r="B907" s="1" t="s">
        <v>1643</v>
      </c>
      <c r="C907" s="1" t="s">
        <v>1645</v>
      </c>
      <c r="D907" s="1" t="s">
        <v>244</v>
      </c>
      <c r="E907" s="1">
        <v>1756354356</v>
      </c>
      <c r="F907" s="1">
        <v>7015676637629</v>
      </c>
      <c r="G907" s="1">
        <v>130302050797</v>
      </c>
      <c r="H907" s="13">
        <v>0.33</v>
      </c>
      <c r="I907" s="13">
        <v>0.33</v>
      </c>
    </row>
    <row r="908" spans="1:9" ht="15.75" x14ac:dyDescent="0.3">
      <c r="A908" s="22">
        <v>907</v>
      </c>
      <c r="B908" s="1" t="s">
        <v>1646</v>
      </c>
      <c r="C908" s="1" t="s">
        <v>1647</v>
      </c>
      <c r="D908" s="1" t="s">
        <v>244</v>
      </c>
      <c r="E908" s="1">
        <v>1750979460</v>
      </c>
      <c r="F908" s="1">
        <v>7016667486449</v>
      </c>
      <c r="G908" s="1">
        <v>130302050798</v>
      </c>
      <c r="H908" s="13">
        <v>0.33</v>
      </c>
      <c r="I908" s="13">
        <v>0.33</v>
      </c>
    </row>
    <row r="909" spans="1:9" ht="15.75" x14ac:dyDescent="0.3">
      <c r="A909" s="22">
        <v>908</v>
      </c>
      <c r="B909" s="1" t="s">
        <v>1648</v>
      </c>
      <c r="C909" s="1" t="s">
        <v>1649</v>
      </c>
      <c r="D909" s="1" t="s">
        <v>244</v>
      </c>
      <c r="F909" s="1"/>
      <c r="G909" s="1">
        <v>130302050799</v>
      </c>
      <c r="H909" s="13"/>
      <c r="I909" s="13"/>
    </row>
    <row r="910" spans="1:9" ht="15.75" x14ac:dyDescent="0.3">
      <c r="A910" s="22">
        <v>909</v>
      </c>
      <c r="B910" s="1" t="s">
        <v>1237</v>
      </c>
      <c r="C910" s="1" t="s">
        <v>1650</v>
      </c>
      <c r="D910" s="1" t="s">
        <v>244</v>
      </c>
      <c r="E910" s="1">
        <v>1747868129</v>
      </c>
      <c r="F910" s="1">
        <v>812703404680</v>
      </c>
      <c r="G910" s="1">
        <v>130302050800</v>
      </c>
      <c r="H910" s="13">
        <v>0.33</v>
      </c>
      <c r="I910" s="13">
        <v>0.33</v>
      </c>
    </row>
    <row r="911" spans="1:9" ht="15.75" x14ac:dyDescent="0.3">
      <c r="A911" s="22">
        <v>910</v>
      </c>
      <c r="B911" s="1" t="s">
        <v>1651</v>
      </c>
      <c r="C911" s="1" t="s">
        <v>1652</v>
      </c>
      <c r="D911" s="1" t="s">
        <v>244</v>
      </c>
      <c r="E911" s="1">
        <v>1774132647</v>
      </c>
      <c r="F911" s="1">
        <v>8119437765120</v>
      </c>
      <c r="G911" s="1">
        <v>130302050801</v>
      </c>
      <c r="H911" s="13">
        <v>3.33</v>
      </c>
      <c r="I911" s="13">
        <v>3.33</v>
      </c>
    </row>
    <row r="912" spans="1:9" ht="15.75" x14ac:dyDescent="0.3">
      <c r="A912" s="22">
        <v>911</v>
      </c>
      <c r="B912" s="1" t="s">
        <v>570</v>
      </c>
      <c r="C912" s="1" t="s">
        <v>267</v>
      </c>
      <c r="D912" s="1" t="s">
        <v>244</v>
      </c>
      <c r="F912" s="1">
        <v>8119427765118</v>
      </c>
      <c r="G912" s="1">
        <v>130302050802</v>
      </c>
      <c r="H912" s="13">
        <v>1.5</v>
      </c>
      <c r="I912" s="13">
        <v>1.5</v>
      </c>
    </row>
    <row r="913" spans="1:9" ht="15.75" x14ac:dyDescent="0.3">
      <c r="A913" s="22">
        <v>912</v>
      </c>
      <c r="B913" s="1" t="s">
        <v>1653</v>
      </c>
      <c r="C913" s="1" t="s">
        <v>1654</v>
      </c>
      <c r="D913" s="1" t="s">
        <v>244</v>
      </c>
      <c r="F913" s="1">
        <v>8119470742222</v>
      </c>
      <c r="G913" s="1">
        <v>130302050803</v>
      </c>
      <c r="H913" s="13">
        <v>0.33</v>
      </c>
      <c r="I913" s="13">
        <v>0.33</v>
      </c>
    </row>
    <row r="914" spans="1:9" ht="15.75" x14ac:dyDescent="0.3">
      <c r="A914" s="22">
        <v>913</v>
      </c>
      <c r="B914" s="1" t="s">
        <v>1655</v>
      </c>
      <c r="C914" s="1" t="s">
        <v>1656</v>
      </c>
      <c r="D914" s="1" t="s">
        <v>244</v>
      </c>
      <c r="E914" s="1">
        <v>1740546542</v>
      </c>
      <c r="F914" s="1">
        <v>8119427765002</v>
      </c>
      <c r="G914" s="1">
        <v>130302050804</v>
      </c>
      <c r="H914" s="13">
        <v>10</v>
      </c>
      <c r="I914" s="13">
        <v>10</v>
      </c>
    </row>
    <row r="915" spans="1:9" ht="15.75" x14ac:dyDescent="0.3">
      <c r="A915" s="22">
        <v>914</v>
      </c>
      <c r="B915" s="1" t="s">
        <v>1657</v>
      </c>
      <c r="C915" s="1" t="s">
        <v>1658</v>
      </c>
      <c r="D915" s="1" t="s">
        <v>244</v>
      </c>
      <c r="F915" s="1"/>
      <c r="G915" s="1">
        <v>130302050805</v>
      </c>
      <c r="H915" s="13">
        <v>0.5</v>
      </c>
      <c r="I915" s="13">
        <v>0.5</v>
      </c>
    </row>
    <row r="916" spans="1:9" ht="15.75" x14ac:dyDescent="0.3">
      <c r="A916" s="22">
        <v>915</v>
      </c>
      <c r="C916" s="1" t="s">
        <v>403</v>
      </c>
      <c r="D916" s="1" t="s">
        <v>244</v>
      </c>
      <c r="E916" s="1">
        <v>1764635895</v>
      </c>
      <c r="F916" s="1">
        <v>8119427764885</v>
      </c>
      <c r="G916" s="1">
        <v>130302050806</v>
      </c>
      <c r="H916" s="13">
        <v>8</v>
      </c>
      <c r="I916" s="13">
        <v>8</v>
      </c>
    </row>
    <row r="917" spans="1:9" ht="15.75" x14ac:dyDescent="0.3">
      <c r="A917" s="22">
        <v>916</v>
      </c>
      <c r="B917" s="1" t="s">
        <v>494</v>
      </c>
      <c r="C917" s="1" t="s">
        <v>1660</v>
      </c>
      <c r="D917" s="1" t="s">
        <v>244</v>
      </c>
      <c r="F917" s="1"/>
      <c r="G917" s="1">
        <v>130302050807</v>
      </c>
      <c r="H917" s="13">
        <v>3</v>
      </c>
      <c r="I917" s="13">
        <v>3</v>
      </c>
    </row>
    <row r="918" spans="1:9" ht="15.75" x14ac:dyDescent="0.3">
      <c r="A918" s="22">
        <v>917</v>
      </c>
      <c r="B918" s="1" t="s">
        <v>1661</v>
      </c>
      <c r="C918" s="1" t="s">
        <v>1649</v>
      </c>
      <c r="D918" s="1" t="s">
        <v>244</v>
      </c>
      <c r="F918" s="1">
        <v>8119427761425</v>
      </c>
      <c r="G918" s="1">
        <v>130302050808</v>
      </c>
      <c r="H918" s="13">
        <v>0.4</v>
      </c>
      <c r="I918" s="13">
        <v>0.4</v>
      </c>
    </row>
    <row r="919" spans="1:9" ht="15.75" x14ac:dyDescent="0.3">
      <c r="A919" s="22">
        <v>918</v>
      </c>
      <c r="B919" s="1" t="s">
        <v>287</v>
      </c>
      <c r="C919" s="1" t="s">
        <v>1662</v>
      </c>
      <c r="D919" s="1" t="s">
        <v>244</v>
      </c>
      <c r="F919" s="1">
        <v>8119427765069</v>
      </c>
      <c r="G919" s="1">
        <v>130302050809</v>
      </c>
      <c r="H919" s="13">
        <v>5</v>
      </c>
      <c r="I919" s="13">
        <v>0.5</v>
      </c>
    </row>
    <row r="920" spans="1:9" ht="15.75" x14ac:dyDescent="0.3">
      <c r="A920" s="22">
        <v>919</v>
      </c>
      <c r="B920" s="1" t="s">
        <v>1663</v>
      </c>
      <c r="C920" s="1" t="s">
        <v>1649</v>
      </c>
      <c r="D920" s="1" t="s">
        <v>244</v>
      </c>
      <c r="E920" s="1">
        <v>1746237813</v>
      </c>
      <c r="F920" s="1">
        <v>8119427765068</v>
      </c>
      <c r="G920" s="1">
        <v>130302050810</v>
      </c>
      <c r="H920" s="13"/>
      <c r="I920" s="13"/>
    </row>
    <row r="921" spans="1:9" ht="15.75" x14ac:dyDescent="0.3">
      <c r="A921" s="22">
        <v>920</v>
      </c>
      <c r="B921" s="1" t="s">
        <v>1664</v>
      </c>
      <c r="C921" s="1" t="s">
        <v>1649</v>
      </c>
      <c r="D921" s="1" t="s">
        <v>244</v>
      </c>
      <c r="E921" s="1">
        <v>1732494487</v>
      </c>
      <c r="F921" s="1">
        <v>8119427764966</v>
      </c>
      <c r="G921" s="1">
        <v>130302050811</v>
      </c>
      <c r="H921" s="13">
        <v>0.33</v>
      </c>
      <c r="I921" s="13">
        <v>0.33</v>
      </c>
    </row>
    <row r="922" spans="1:9" ht="15.75" x14ac:dyDescent="0.3">
      <c r="A922" s="22">
        <v>921</v>
      </c>
      <c r="B922" s="1" t="s">
        <v>1665</v>
      </c>
      <c r="C922" s="1" t="s">
        <v>1666</v>
      </c>
      <c r="D922" s="1" t="s">
        <v>244</v>
      </c>
      <c r="E922" s="1">
        <v>1790263853</v>
      </c>
      <c r="F922" s="1">
        <v>8119427764203</v>
      </c>
      <c r="G922" s="1">
        <v>130302050812</v>
      </c>
      <c r="H922" s="13">
        <v>3.33</v>
      </c>
      <c r="I922" s="13">
        <v>3.33</v>
      </c>
    </row>
    <row r="923" spans="1:9" ht="15.75" x14ac:dyDescent="0.3">
      <c r="A923" s="22">
        <v>922</v>
      </c>
      <c r="B923" s="1" t="s">
        <v>1667</v>
      </c>
      <c r="C923" s="1" t="s">
        <v>234</v>
      </c>
      <c r="D923" s="1" t="s">
        <v>244</v>
      </c>
      <c r="E923" s="1">
        <v>1711005427</v>
      </c>
      <c r="F923" s="1">
        <v>7018835610351</v>
      </c>
      <c r="G923" s="1">
        <v>130302050813</v>
      </c>
      <c r="H923" s="13">
        <v>1.5</v>
      </c>
      <c r="I923" s="13">
        <v>1.5</v>
      </c>
    </row>
    <row r="924" spans="1:9" ht="15.75" x14ac:dyDescent="0.3">
      <c r="A924" s="22">
        <v>923</v>
      </c>
      <c r="B924" s="1" t="s">
        <v>1668</v>
      </c>
      <c r="C924" s="1" t="s">
        <v>1669</v>
      </c>
      <c r="D924" s="1" t="s">
        <v>244</v>
      </c>
      <c r="E924" s="1">
        <v>1767315058</v>
      </c>
      <c r="F924" s="1">
        <v>8119427765076</v>
      </c>
      <c r="G924" s="1">
        <v>130302050542</v>
      </c>
      <c r="H924" s="13">
        <v>0.33</v>
      </c>
      <c r="I924" s="13">
        <v>0.33</v>
      </c>
    </row>
    <row r="925" spans="1:9" ht="15.75" x14ac:dyDescent="0.3">
      <c r="A925" s="22">
        <v>924</v>
      </c>
      <c r="B925" s="1" t="s">
        <v>1670</v>
      </c>
      <c r="C925" s="1" t="s">
        <v>1671</v>
      </c>
      <c r="D925" s="1" t="s">
        <v>244</v>
      </c>
      <c r="E925" s="1">
        <v>1799458778</v>
      </c>
      <c r="F925" s="1">
        <v>8119427765088</v>
      </c>
      <c r="G925" s="1">
        <v>130302050814</v>
      </c>
      <c r="H925" s="13">
        <v>10</v>
      </c>
      <c r="I925" s="13">
        <v>10</v>
      </c>
    </row>
    <row r="926" spans="1:9" ht="15.75" x14ac:dyDescent="0.3">
      <c r="A926" s="22">
        <v>925</v>
      </c>
      <c r="B926" s="1" t="s">
        <v>1672</v>
      </c>
      <c r="C926" s="1" t="s">
        <v>1673</v>
      </c>
      <c r="D926" s="1" t="s">
        <v>244</v>
      </c>
      <c r="E926" s="1">
        <v>173451837</v>
      </c>
      <c r="F926" s="1">
        <v>8119427764841</v>
      </c>
      <c r="G926" s="1">
        <v>130302050815</v>
      </c>
      <c r="H926" s="13">
        <v>0.5</v>
      </c>
      <c r="I926" s="13">
        <v>0.5</v>
      </c>
    </row>
    <row r="927" spans="1:9" ht="15.75" x14ac:dyDescent="0.3">
      <c r="A927" s="22">
        <v>926</v>
      </c>
      <c r="B927" s="1" t="s">
        <v>1674</v>
      </c>
      <c r="C927" s="1" t="s">
        <v>1675</v>
      </c>
      <c r="D927" s="1" t="s">
        <v>244</v>
      </c>
      <c r="E927" s="1">
        <v>1747935153</v>
      </c>
      <c r="F927" s="1"/>
      <c r="G927" s="1">
        <v>130302050816</v>
      </c>
      <c r="H927" s="13">
        <v>8</v>
      </c>
      <c r="I927" s="13">
        <v>8</v>
      </c>
    </row>
    <row r="928" spans="1:9" ht="15.75" x14ac:dyDescent="0.3">
      <c r="A928" s="22">
        <v>927</v>
      </c>
      <c r="B928" s="1" t="s">
        <v>1676</v>
      </c>
      <c r="C928" s="1" t="s">
        <v>1677</v>
      </c>
      <c r="D928" s="1" t="s">
        <v>244</v>
      </c>
      <c r="E928" s="1">
        <v>174022584</v>
      </c>
      <c r="F928" s="1">
        <v>8119427764836</v>
      </c>
      <c r="G928" s="1">
        <v>130302050817</v>
      </c>
      <c r="H928" s="13">
        <v>3</v>
      </c>
      <c r="I928" s="13">
        <v>3</v>
      </c>
    </row>
    <row r="929" spans="1:9" ht="15.75" x14ac:dyDescent="0.3">
      <c r="A929" s="22">
        <v>928</v>
      </c>
      <c r="B929" s="1" t="s">
        <v>1677</v>
      </c>
      <c r="C929" s="1" t="s">
        <v>1678</v>
      </c>
      <c r="D929" s="1" t="s">
        <v>244</v>
      </c>
      <c r="F929" s="1"/>
      <c r="G929" s="1">
        <v>130302050818</v>
      </c>
      <c r="H929" s="13">
        <v>0.4</v>
      </c>
      <c r="I929" s="13">
        <v>0.4</v>
      </c>
    </row>
    <row r="930" spans="1:9" ht="15.75" x14ac:dyDescent="0.3">
      <c r="A930" s="22">
        <v>929</v>
      </c>
      <c r="B930" s="1" t="s">
        <v>1679</v>
      </c>
      <c r="C930" s="1" t="s">
        <v>1678</v>
      </c>
      <c r="D930" s="1" t="s">
        <v>244</v>
      </c>
      <c r="F930" s="1"/>
      <c r="G930" s="1">
        <v>130302050819</v>
      </c>
      <c r="H930" s="13">
        <v>7</v>
      </c>
      <c r="I930" s="13">
        <v>7</v>
      </c>
    </row>
    <row r="931" spans="1:9" ht="15.75" x14ac:dyDescent="0.3">
      <c r="A931" s="22">
        <v>930</v>
      </c>
      <c r="B931" s="1" t="s">
        <v>1680</v>
      </c>
      <c r="C931" s="1" t="s">
        <v>1678</v>
      </c>
      <c r="D931" s="1" t="s">
        <v>244</v>
      </c>
      <c r="F931" s="1"/>
      <c r="G931" s="1">
        <v>130302050820</v>
      </c>
      <c r="H931" s="13">
        <v>0.33</v>
      </c>
      <c r="I931" s="13">
        <v>0.33</v>
      </c>
    </row>
    <row r="932" spans="1:9" ht="15.75" x14ac:dyDescent="0.3">
      <c r="A932" s="22">
        <v>931</v>
      </c>
      <c r="B932" s="1" t="s">
        <v>1681</v>
      </c>
      <c r="C932" s="1" t="s">
        <v>1682</v>
      </c>
      <c r="D932" s="1" t="s">
        <v>244</v>
      </c>
      <c r="E932" s="1">
        <v>1761258743</v>
      </c>
      <c r="F932" s="1">
        <v>8119427764818</v>
      </c>
      <c r="G932" s="1">
        <v>130302050821</v>
      </c>
      <c r="H932" s="13">
        <v>0.66</v>
      </c>
      <c r="I932" s="13">
        <v>0.66</v>
      </c>
    </row>
    <row r="933" spans="1:9" ht="15.75" x14ac:dyDescent="0.3">
      <c r="A933" s="22">
        <v>932</v>
      </c>
      <c r="B933" s="1" t="s">
        <v>202</v>
      </c>
      <c r="C933" s="1" t="s">
        <v>1683</v>
      </c>
      <c r="D933" s="1" t="s">
        <v>244</v>
      </c>
      <c r="F933" s="1">
        <v>8119427000055</v>
      </c>
      <c r="G933" s="1">
        <v>130302050822</v>
      </c>
      <c r="H933" s="13">
        <v>0.33</v>
      </c>
      <c r="I933" s="13">
        <v>0.33</v>
      </c>
    </row>
    <row r="934" spans="1:9" ht="15.75" x14ac:dyDescent="0.3">
      <c r="A934" s="22">
        <v>933</v>
      </c>
      <c r="B934" s="1" t="s">
        <v>1684</v>
      </c>
      <c r="C934" s="1" t="s">
        <v>1632</v>
      </c>
      <c r="D934" s="1" t="s">
        <v>244</v>
      </c>
      <c r="E934" s="1">
        <v>1724981896</v>
      </c>
      <c r="F934" s="1">
        <v>8119427764807</v>
      </c>
      <c r="G934" s="1">
        <v>130302050823</v>
      </c>
      <c r="H934" s="13">
        <v>0.33</v>
      </c>
      <c r="I934" s="13">
        <v>0.33</v>
      </c>
    </row>
    <row r="935" spans="1:9" ht="15.75" x14ac:dyDescent="0.3">
      <c r="A935" s="22">
        <v>934</v>
      </c>
      <c r="B935" s="1" t="s">
        <v>1685</v>
      </c>
      <c r="C935" s="1" t="s">
        <v>1686</v>
      </c>
      <c r="D935" s="1" t="s">
        <v>244</v>
      </c>
      <c r="E935" s="1">
        <v>1731753694</v>
      </c>
      <c r="F935" s="1">
        <v>8118427764810</v>
      </c>
      <c r="G935" s="1">
        <v>130302053291</v>
      </c>
      <c r="H935" s="13">
        <v>0.25</v>
      </c>
      <c r="I935" s="13">
        <v>0.25</v>
      </c>
    </row>
    <row r="936" spans="1:9" ht="15.75" x14ac:dyDescent="0.3">
      <c r="A936" s="22">
        <v>935</v>
      </c>
      <c r="B936" s="1" t="s">
        <v>1687</v>
      </c>
      <c r="C936" s="1" t="s">
        <v>1632</v>
      </c>
      <c r="D936" s="1" t="s">
        <v>244</v>
      </c>
      <c r="F936" s="1"/>
      <c r="G936" s="1">
        <v>130302053292</v>
      </c>
      <c r="H936" s="13">
        <v>1</v>
      </c>
      <c r="I936" s="13">
        <v>1</v>
      </c>
    </row>
    <row r="937" spans="1:9" ht="15.75" x14ac:dyDescent="0.3">
      <c r="A937" s="22">
        <v>936</v>
      </c>
      <c r="B937" s="1" t="s">
        <v>213</v>
      </c>
      <c r="C937" s="1" t="s">
        <v>1688</v>
      </c>
      <c r="D937" s="1" t="s">
        <v>244</v>
      </c>
      <c r="E937" s="1">
        <v>1776895007</v>
      </c>
      <c r="F937" s="1"/>
      <c r="G937" s="1">
        <v>130302053293</v>
      </c>
      <c r="H937" s="13">
        <v>0.3</v>
      </c>
      <c r="I937" s="13">
        <v>0.3</v>
      </c>
    </row>
    <row r="938" spans="1:9" ht="15.75" x14ac:dyDescent="0.3">
      <c r="A938" s="22">
        <v>937</v>
      </c>
      <c r="B938" s="1" t="s">
        <v>1689</v>
      </c>
      <c r="C938" s="1" t="s">
        <v>1690</v>
      </c>
      <c r="D938" s="1" t="s">
        <v>244</v>
      </c>
      <c r="F938" s="1">
        <v>8119427764806</v>
      </c>
      <c r="G938" s="1">
        <v>130302050579</v>
      </c>
      <c r="H938" s="13">
        <v>0.3</v>
      </c>
      <c r="I938" s="13">
        <v>0.3</v>
      </c>
    </row>
    <row r="939" spans="1:9" ht="15.75" x14ac:dyDescent="0.3">
      <c r="A939" s="22">
        <v>938</v>
      </c>
      <c r="B939" s="1" t="s">
        <v>1691</v>
      </c>
      <c r="C939" s="1" t="s">
        <v>1692</v>
      </c>
      <c r="D939" s="1" t="s">
        <v>244</v>
      </c>
      <c r="F939" s="1">
        <v>8119427764814</v>
      </c>
      <c r="G939" s="1">
        <v>130302053294</v>
      </c>
      <c r="H939" s="13">
        <v>3.33</v>
      </c>
      <c r="I939" s="13">
        <v>3.33</v>
      </c>
    </row>
    <row r="940" spans="1:9" ht="15.75" x14ac:dyDescent="0.3">
      <c r="A940" s="22">
        <v>939</v>
      </c>
      <c r="B940" s="1" t="s">
        <v>1693</v>
      </c>
      <c r="C940" s="1" t="s">
        <v>1692</v>
      </c>
      <c r="D940" s="1" t="s">
        <v>244</v>
      </c>
      <c r="E940" s="1">
        <v>1724775092</v>
      </c>
      <c r="F940" s="1">
        <v>8119427764811</v>
      </c>
      <c r="G940" s="1">
        <v>130302050596</v>
      </c>
      <c r="H940" s="13">
        <v>2.5</v>
      </c>
      <c r="I940" s="13">
        <v>2.5</v>
      </c>
    </row>
    <row r="941" spans="1:9" ht="15.75" x14ac:dyDescent="0.3">
      <c r="A941" s="22">
        <v>940</v>
      </c>
      <c r="B941" s="1" t="s">
        <v>1694</v>
      </c>
      <c r="C941" s="1" t="s">
        <v>1695</v>
      </c>
      <c r="D941" s="1" t="s">
        <v>244</v>
      </c>
      <c r="F941" s="1">
        <v>8119427764845</v>
      </c>
      <c r="G941" s="1">
        <v>130302053295</v>
      </c>
      <c r="H941" s="13">
        <v>0.33</v>
      </c>
      <c r="I941" s="13">
        <v>0.33</v>
      </c>
    </row>
    <row r="942" spans="1:9" ht="15.75" x14ac:dyDescent="0.3">
      <c r="A942" s="22">
        <v>941</v>
      </c>
      <c r="B942" s="1" t="s">
        <v>1696</v>
      </c>
      <c r="C942" s="1" t="s">
        <v>1697</v>
      </c>
      <c r="D942" s="1" t="s">
        <v>244</v>
      </c>
      <c r="F942" s="1"/>
      <c r="G942" s="1">
        <v>130302053296</v>
      </c>
      <c r="H942" s="13">
        <v>0.5</v>
      </c>
      <c r="I942" s="13">
        <v>0.5</v>
      </c>
    </row>
    <row r="943" spans="1:9" ht="15.75" x14ac:dyDescent="0.3">
      <c r="A943" s="22">
        <v>942</v>
      </c>
      <c r="B943" s="1" t="s">
        <v>1698</v>
      </c>
      <c r="C943" s="1" t="s">
        <v>1699</v>
      </c>
      <c r="D943" s="1" t="s">
        <v>244</v>
      </c>
      <c r="E943" s="1">
        <v>1792777617</v>
      </c>
      <c r="F943" s="1">
        <v>8129419806782</v>
      </c>
      <c r="G943" s="1">
        <v>130302053297</v>
      </c>
      <c r="H943" s="13"/>
      <c r="I943" s="13"/>
    </row>
    <row r="944" spans="1:9" ht="15.75" x14ac:dyDescent="0.3">
      <c r="A944" s="22">
        <v>943</v>
      </c>
      <c r="B944" s="1" t="s">
        <v>1700</v>
      </c>
      <c r="C944" s="1" t="s">
        <v>1701</v>
      </c>
      <c r="D944" s="1" t="s">
        <v>244</v>
      </c>
      <c r="F944" s="1">
        <v>8129406805396</v>
      </c>
      <c r="G944" s="1">
        <v>130302053298</v>
      </c>
      <c r="H944" s="13">
        <v>0.33</v>
      </c>
      <c r="I944" s="13">
        <v>0.33</v>
      </c>
    </row>
    <row r="945" spans="1:9" ht="15.75" x14ac:dyDescent="0.3">
      <c r="A945" s="22">
        <v>944</v>
      </c>
      <c r="B945" s="1" t="s">
        <v>1702</v>
      </c>
      <c r="C945" s="1" t="s">
        <v>1618</v>
      </c>
      <c r="D945" s="1" t="s">
        <v>244</v>
      </c>
      <c r="E945" s="1">
        <v>1720041659</v>
      </c>
      <c r="F945" s="1"/>
      <c r="G945" s="1">
        <v>130302053299</v>
      </c>
      <c r="H945" s="13">
        <v>0.27</v>
      </c>
      <c r="I945" s="13">
        <v>0.27</v>
      </c>
    </row>
    <row r="946" spans="1:9" ht="15.75" x14ac:dyDescent="0.3">
      <c r="A946" s="22">
        <v>945</v>
      </c>
      <c r="B946" s="1" t="s">
        <v>1703</v>
      </c>
      <c r="C946" s="1" t="s">
        <v>1604</v>
      </c>
      <c r="D946" s="1" t="s">
        <v>244</v>
      </c>
      <c r="F946" s="1"/>
      <c r="G946" s="1">
        <v>130302053300</v>
      </c>
      <c r="H946" s="13">
        <v>0.82</v>
      </c>
      <c r="I946" s="13">
        <v>0.82</v>
      </c>
    </row>
    <row r="947" spans="1:9" ht="15.75" x14ac:dyDescent="0.3">
      <c r="A947" s="22">
        <v>946</v>
      </c>
      <c r="B947" s="1" t="s">
        <v>1704</v>
      </c>
      <c r="C947" s="1" t="s">
        <v>1705</v>
      </c>
      <c r="D947" s="1" t="s">
        <v>244</v>
      </c>
      <c r="F947" s="1">
        <v>8119427764858</v>
      </c>
      <c r="G947" s="1">
        <v>130302053301</v>
      </c>
      <c r="H947" s="13">
        <v>2</v>
      </c>
      <c r="I947" s="13">
        <v>2</v>
      </c>
    </row>
    <row r="948" spans="1:9" ht="15.75" x14ac:dyDescent="0.3">
      <c r="A948" s="22">
        <v>947</v>
      </c>
      <c r="B948" s="1" t="s">
        <v>1706</v>
      </c>
      <c r="C948" s="1" t="s">
        <v>1707</v>
      </c>
      <c r="D948" s="1" t="s">
        <v>244</v>
      </c>
      <c r="F948" s="1">
        <v>8119427000010</v>
      </c>
      <c r="G948" s="1">
        <v>130302053302</v>
      </c>
      <c r="H948" s="13">
        <v>0.66</v>
      </c>
      <c r="I948" s="13">
        <v>0.66</v>
      </c>
    </row>
    <row r="949" spans="1:9" ht="15.75" x14ac:dyDescent="0.3">
      <c r="A949" s="22">
        <v>948</v>
      </c>
      <c r="B949" s="1" t="s">
        <v>1708</v>
      </c>
      <c r="C949" s="1" t="s">
        <v>1709</v>
      </c>
      <c r="D949" s="1" t="s">
        <v>244</v>
      </c>
      <c r="E949" s="1">
        <v>1762333543</v>
      </c>
      <c r="F949" s="1">
        <v>6416910653803</v>
      </c>
      <c r="G949" s="1">
        <v>130302053303</v>
      </c>
      <c r="H949" s="13">
        <v>0.82</v>
      </c>
      <c r="I949" s="13">
        <v>0.82</v>
      </c>
    </row>
    <row r="950" spans="1:9" ht="15.75" x14ac:dyDescent="0.3">
      <c r="A950" s="22">
        <v>949</v>
      </c>
      <c r="B950" s="1" t="s">
        <v>1710</v>
      </c>
      <c r="C950" s="1" t="s">
        <v>1711</v>
      </c>
      <c r="D950" s="1" t="s">
        <v>244</v>
      </c>
      <c r="E950" s="1">
        <v>1783072309</v>
      </c>
      <c r="F950" s="1">
        <v>8119427764849</v>
      </c>
      <c r="G950" s="1">
        <v>130302050578</v>
      </c>
      <c r="H950" s="13">
        <v>1.5</v>
      </c>
      <c r="I950" s="13">
        <v>1.5</v>
      </c>
    </row>
    <row r="951" spans="1:9" ht="15.75" x14ac:dyDescent="0.3">
      <c r="A951" s="22">
        <v>950</v>
      </c>
      <c r="B951" s="1" t="s">
        <v>1712</v>
      </c>
      <c r="C951" s="1" t="s">
        <v>1711</v>
      </c>
      <c r="D951" s="1" t="s">
        <v>244</v>
      </c>
      <c r="F951" s="1">
        <v>8119427764854</v>
      </c>
      <c r="G951" s="1">
        <v>130302053304</v>
      </c>
      <c r="H951" s="13">
        <v>2</v>
      </c>
      <c r="I951" s="14">
        <v>0.2</v>
      </c>
    </row>
    <row r="952" spans="1:9" ht="15.75" x14ac:dyDescent="0.3">
      <c r="A952" s="22">
        <v>951</v>
      </c>
      <c r="B952" s="1" t="s">
        <v>1713</v>
      </c>
      <c r="C952" s="1" t="s">
        <v>1705</v>
      </c>
      <c r="D952" s="1" t="s">
        <v>244</v>
      </c>
      <c r="E952" s="1">
        <v>1735437801</v>
      </c>
      <c r="F952" s="1">
        <v>8119427764950</v>
      </c>
      <c r="G952" s="1">
        <v>130302053305</v>
      </c>
      <c r="H952" s="13">
        <v>0.66</v>
      </c>
      <c r="I952" s="14">
        <v>0</v>
      </c>
    </row>
    <row r="953" spans="1:9" ht="15.75" x14ac:dyDescent="0.3">
      <c r="A953" s="22">
        <v>952</v>
      </c>
      <c r="B953" s="1" t="s">
        <v>1714</v>
      </c>
      <c r="C953" s="1" t="s">
        <v>1715</v>
      </c>
      <c r="D953" s="1" t="s">
        <v>244</v>
      </c>
      <c r="E953" s="1">
        <v>1752927321</v>
      </c>
      <c r="F953" s="1">
        <v>8119427764850</v>
      </c>
      <c r="G953" s="1">
        <v>130302050645</v>
      </c>
      <c r="H953" s="13">
        <v>0.82</v>
      </c>
      <c r="I953" s="14">
        <v>0.01</v>
      </c>
    </row>
    <row r="954" spans="1:9" ht="15.75" x14ac:dyDescent="0.3">
      <c r="A954" s="22">
        <v>953</v>
      </c>
      <c r="B954" s="1" t="s">
        <v>1716</v>
      </c>
      <c r="C954" s="1" t="s">
        <v>1717</v>
      </c>
      <c r="D954" s="1" t="s">
        <v>244</v>
      </c>
      <c r="F954" s="1">
        <v>8119427764929</v>
      </c>
      <c r="G954" s="1">
        <v>130302053306</v>
      </c>
      <c r="H954" s="13">
        <v>1.5</v>
      </c>
      <c r="I954" s="14">
        <v>0.01</v>
      </c>
    </row>
    <row r="955" spans="1:9" ht="15.75" x14ac:dyDescent="0.3">
      <c r="A955" s="22">
        <v>954</v>
      </c>
      <c r="B955" s="1" t="s">
        <v>1718</v>
      </c>
      <c r="C955" s="1" t="s">
        <v>1604</v>
      </c>
      <c r="D955" s="1" t="s">
        <v>244</v>
      </c>
      <c r="F955" s="1">
        <v>8119427759132</v>
      </c>
      <c r="G955" s="1">
        <v>130302053307</v>
      </c>
      <c r="H955" s="13">
        <v>5</v>
      </c>
      <c r="I955" s="13">
        <v>0.5</v>
      </c>
    </row>
    <row r="956" spans="1:9" ht="15.75" x14ac:dyDescent="0.3">
      <c r="A956" s="22">
        <v>955</v>
      </c>
      <c r="B956" s="1" t="s">
        <v>1719</v>
      </c>
      <c r="C956" s="1" t="s">
        <v>1720</v>
      </c>
      <c r="D956" s="1" t="s">
        <v>244</v>
      </c>
      <c r="F956" s="1">
        <v>8119437764917</v>
      </c>
      <c r="G956" s="1">
        <v>130302053308</v>
      </c>
      <c r="H956" s="13"/>
      <c r="I956" s="13"/>
    </row>
    <row r="957" spans="1:9" ht="15.75" x14ac:dyDescent="0.3">
      <c r="A957" s="22">
        <v>956</v>
      </c>
      <c r="B957" s="1" t="s">
        <v>1721</v>
      </c>
      <c r="C957" s="1" t="s">
        <v>1722</v>
      </c>
      <c r="D957" s="1" t="s">
        <v>244</v>
      </c>
      <c r="E957" s="1">
        <v>17352154386</v>
      </c>
      <c r="F957" s="1">
        <v>8119427764985</v>
      </c>
      <c r="G957" s="1">
        <v>130302053309</v>
      </c>
      <c r="H957" s="13">
        <v>0.33</v>
      </c>
      <c r="I957" s="13">
        <v>0.33</v>
      </c>
    </row>
    <row r="958" spans="1:9" ht="15.75" x14ac:dyDescent="0.3">
      <c r="A958" s="22">
        <v>957</v>
      </c>
      <c r="B958" s="1" t="s">
        <v>1723</v>
      </c>
      <c r="C958" s="1" t="s">
        <v>1724</v>
      </c>
      <c r="D958" s="1" t="s">
        <v>244</v>
      </c>
      <c r="E958" s="1">
        <v>1729552876</v>
      </c>
      <c r="F958" s="1">
        <v>8119427764979</v>
      </c>
      <c r="G958" s="1">
        <v>130302053310</v>
      </c>
      <c r="H958" s="13">
        <v>3.33</v>
      </c>
      <c r="I958" s="13">
        <v>3.33</v>
      </c>
    </row>
    <row r="959" spans="1:9" ht="15.75" x14ac:dyDescent="0.3">
      <c r="A959" s="22">
        <v>958</v>
      </c>
      <c r="B959" s="1" t="s">
        <v>1725</v>
      </c>
      <c r="C959" s="1" t="s">
        <v>1726</v>
      </c>
      <c r="D959" s="1" t="s">
        <v>244</v>
      </c>
      <c r="E959" s="1">
        <v>1759238418</v>
      </c>
      <c r="F959" s="1">
        <v>8119427761416</v>
      </c>
      <c r="G959" s="1">
        <v>130302053311</v>
      </c>
      <c r="H959" s="13">
        <v>1.5</v>
      </c>
      <c r="I959" s="13">
        <v>1.5</v>
      </c>
    </row>
    <row r="960" spans="1:9" ht="15.75" x14ac:dyDescent="0.3">
      <c r="A960" s="22">
        <v>959</v>
      </c>
      <c r="B960" s="1" t="s">
        <v>1724</v>
      </c>
      <c r="C960" s="1" t="s">
        <v>1254</v>
      </c>
      <c r="D960" s="1" t="s">
        <v>244</v>
      </c>
      <c r="E960" s="1">
        <v>1748421329</v>
      </c>
      <c r="F960" s="1">
        <v>8119427764869</v>
      </c>
      <c r="G960" s="1">
        <v>130302053312</v>
      </c>
      <c r="H960" s="13">
        <v>0.33</v>
      </c>
      <c r="I960" s="13">
        <v>0.33</v>
      </c>
    </row>
    <row r="961" spans="1:9" ht="15.75" x14ac:dyDescent="0.3">
      <c r="A961" s="22">
        <v>960</v>
      </c>
      <c r="B961" s="1" t="s">
        <v>1641</v>
      </c>
      <c r="C961" s="1" t="s">
        <v>1727</v>
      </c>
      <c r="D961" s="1" t="s">
        <v>244</v>
      </c>
      <c r="F961" s="1">
        <v>8119427764874</v>
      </c>
      <c r="G961" s="1">
        <v>130302050580</v>
      </c>
      <c r="H961" s="13">
        <v>10</v>
      </c>
      <c r="I961" s="13">
        <v>10</v>
      </c>
    </row>
    <row r="962" spans="1:9" ht="15.75" x14ac:dyDescent="0.3">
      <c r="A962" s="22">
        <v>961</v>
      </c>
      <c r="B962" s="1" t="s">
        <v>280</v>
      </c>
      <c r="C962" s="1" t="s">
        <v>1641</v>
      </c>
      <c r="D962" s="1" t="s">
        <v>244</v>
      </c>
      <c r="E962" s="1">
        <v>179687197</v>
      </c>
      <c r="F962" s="1">
        <v>8119427764875</v>
      </c>
      <c r="G962" s="1">
        <v>130302053313</v>
      </c>
      <c r="H962" s="13">
        <v>0.5</v>
      </c>
      <c r="I962" s="13">
        <v>0.5</v>
      </c>
    </row>
    <row r="963" spans="1:9" ht="15.75" x14ac:dyDescent="0.3">
      <c r="A963" s="22">
        <v>962</v>
      </c>
      <c r="B963" s="1" t="s">
        <v>1728</v>
      </c>
      <c r="C963" s="1" t="s">
        <v>1727</v>
      </c>
      <c r="D963" s="1" t="s">
        <v>244</v>
      </c>
      <c r="F963" s="1">
        <v>8119427764968</v>
      </c>
      <c r="G963" s="1">
        <v>130302053314</v>
      </c>
      <c r="H963" s="13">
        <v>8</v>
      </c>
      <c r="I963" s="13">
        <v>8</v>
      </c>
    </row>
    <row r="964" spans="1:9" ht="15.75" x14ac:dyDescent="0.3">
      <c r="A964" s="22">
        <v>963</v>
      </c>
      <c r="B964" s="1" t="s">
        <v>1729</v>
      </c>
      <c r="C964" s="1" t="s">
        <v>1728</v>
      </c>
      <c r="D964" s="1" t="s">
        <v>244</v>
      </c>
      <c r="E964" s="1">
        <v>1765274649</v>
      </c>
      <c r="F964" s="1">
        <v>8119427000002</v>
      </c>
      <c r="G964" s="1">
        <v>130302053315</v>
      </c>
      <c r="H964" s="13">
        <v>3</v>
      </c>
      <c r="I964" s="13">
        <v>3</v>
      </c>
    </row>
    <row r="965" spans="1:9" ht="15.75" x14ac:dyDescent="0.3">
      <c r="A965" s="22">
        <v>964</v>
      </c>
      <c r="B965" s="1" t="s">
        <v>212</v>
      </c>
      <c r="C965" s="1" t="s">
        <v>1730</v>
      </c>
      <c r="D965" s="1" t="s">
        <v>244</v>
      </c>
      <c r="F965" s="1">
        <v>8119427764975</v>
      </c>
      <c r="G965" s="1">
        <v>130302052469</v>
      </c>
      <c r="H965" s="13">
        <v>0.4</v>
      </c>
      <c r="I965" s="13">
        <v>0.4</v>
      </c>
    </row>
    <row r="966" spans="1:9" ht="15.75" x14ac:dyDescent="0.3">
      <c r="A966" s="22">
        <v>965</v>
      </c>
      <c r="B966" s="1" t="s">
        <v>1731</v>
      </c>
      <c r="C966" s="1" t="s">
        <v>1732</v>
      </c>
      <c r="D966" s="1" t="s">
        <v>244</v>
      </c>
      <c r="F966" s="1">
        <v>8119427766139</v>
      </c>
      <c r="G966" s="1">
        <v>130302053316</v>
      </c>
      <c r="H966" s="13">
        <v>7</v>
      </c>
      <c r="I966" s="13">
        <v>7</v>
      </c>
    </row>
    <row r="967" spans="1:9" ht="15.75" x14ac:dyDescent="0.3">
      <c r="A967" s="22">
        <v>966</v>
      </c>
      <c r="B967" s="1" t="s">
        <v>1733</v>
      </c>
      <c r="C967" s="1" t="s">
        <v>315</v>
      </c>
      <c r="D967" s="1" t="s">
        <v>244</v>
      </c>
      <c r="E967" s="1">
        <v>1719951122</v>
      </c>
      <c r="F967" s="1">
        <v>8119427764986</v>
      </c>
      <c r="G967" s="1">
        <v>130302053317</v>
      </c>
      <c r="H967" s="13">
        <v>0.33</v>
      </c>
      <c r="I967" s="13">
        <v>0.33</v>
      </c>
    </row>
    <row r="968" spans="1:9" ht="15.75" x14ac:dyDescent="0.3">
      <c r="A968" s="22">
        <v>967</v>
      </c>
      <c r="B968" s="1" t="s">
        <v>1734</v>
      </c>
      <c r="C968" s="1" t="s">
        <v>1735</v>
      </c>
      <c r="D968" s="1" t="s">
        <v>244</v>
      </c>
      <c r="E968" s="1">
        <v>1747160347</v>
      </c>
      <c r="F968" s="1">
        <v>8119427764961</v>
      </c>
      <c r="G968" s="1">
        <v>130302053318</v>
      </c>
      <c r="H968" s="13">
        <v>0.66</v>
      </c>
      <c r="I968" s="13">
        <v>0.66</v>
      </c>
    </row>
    <row r="969" spans="1:9" ht="15.75" x14ac:dyDescent="0.3">
      <c r="A969" s="22">
        <v>968</v>
      </c>
      <c r="B969" s="1" t="s">
        <v>412</v>
      </c>
      <c r="C969" s="1" t="s">
        <v>1736</v>
      </c>
      <c r="D969" s="1" t="s">
        <v>244</v>
      </c>
      <c r="E969" s="1">
        <v>1743441672</v>
      </c>
      <c r="F969" s="1">
        <v>8119427764972</v>
      </c>
      <c r="G969" s="1">
        <v>130302053319</v>
      </c>
      <c r="H969" s="13">
        <v>0.33</v>
      </c>
      <c r="I969" s="13">
        <v>0.33</v>
      </c>
    </row>
    <row r="970" spans="1:9" ht="15.75" x14ac:dyDescent="0.3">
      <c r="A970" s="22">
        <v>969</v>
      </c>
      <c r="B970" s="1" t="s">
        <v>1737</v>
      </c>
      <c r="C970" s="1" t="s">
        <v>1738</v>
      </c>
      <c r="D970" s="1" t="s">
        <v>244</v>
      </c>
      <c r="E970" s="1">
        <v>1764117572</v>
      </c>
      <c r="F970" s="1">
        <v>8119427764898</v>
      </c>
      <c r="G970" s="1">
        <v>130302053320</v>
      </c>
      <c r="H970" s="13">
        <v>0.33</v>
      </c>
      <c r="I970" s="13">
        <v>0.33</v>
      </c>
    </row>
    <row r="971" spans="1:9" ht="15.75" x14ac:dyDescent="0.3">
      <c r="A971" s="22">
        <v>970</v>
      </c>
      <c r="B971" s="1" t="s">
        <v>1739</v>
      </c>
      <c r="C971" s="1" t="s">
        <v>1740</v>
      </c>
      <c r="D971" s="1" t="s">
        <v>244</v>
      </c>
      <c r="E971" s="1">
        <v>1737998055</v>
      </c>
      <c r="F971" s="1">
        <v>8118427000138</v>
      </c>
      <c r="G971" s="1">
        <v>130302053321</v>
      </c>
      <c r="H971" s="13">
        <v>8</v>
      </c>
      <c r="I971" s="14">
        <v>0.01</v>
      </c>
    </row>
    <row r="972" spans="1:9" ht="15.75" x14ac:dyDescent="0.3">
      <c r="A972" s="22">
        <v>971</v>
      </c>
      <c r="B972" s="1" t="s">
        <v>1741</v>
      </c>
      <c r="C972" s="1" t="s">
        <v>403</v>
      </c>
      <c r="D972" s="1" t="s">
        <v>244</v>
      </c>
      <c r="E972" s="1">
        <v>1773842332</v>
      </c>
      <c r="F972" s="1">
        <v>8119427769886</v>
      </c>
      <c r="G972" s="1">
        <v>130302053322</v>
      </c>
      <c r="H972" s="13">
        <v>3</v>
      </c>
      <c r="I972" s="14">
        <v>0.01</v>
      </c>
    </row>
    <row r="973" spans="1:9" ht="15.75" x14ac:dyDescent="0.3">
      <c r="A973" s="22">
        <v>972</v>
      </c>
      <c r="B973" s="1" t="s">
        <v>1742</v>
      </c>
      <c r="C973" s="1" t="s">
        <v>403</v>
      </c>
      <c r="D973" s="1" t="s">
        <v>244</v>
      </c>
      <c r="E973" s="1">
        <v>1762806215</v>
      </c>
      <c r="F973" s="1">
        <v>8119427000220</v>
      </c>
      <c r="G973" s="1">
        <v>130302053323</v>
      </c>
      <c r="H973" s="13">
        <v>0.4</v>
      </c>
      <c r="I973" s="14">
        <v>0</v>
      </c>
    </row>
    <row r="974" spans="1:9" ht="15.75" x14ac:dyDescent="0.3">
      <c r="A974" s="22">
        <v>973</v>
      </c>
      <c r="B974" s="1" t="s">
        <v>403</v>
      </c>
      <c r="C974" s="1" t="s">
        <v>1743</v>
      </c>
      <c r="D974" s="1" t="s">
        <v>244</v>
      </c>
      <c r="F974" s="1">
        <v>8119427764977</v>
      </c>
      <c r="G974" s="1">
        <v>130302053324</v>
      </c>
      <c r="H974" s="13">
        <v>7</v>
      </c>
      <c r="I974" s="14">
        <v>0</v>
      </c>
    </row>
    <row r="975" spans="1:9" ht="15.75" x14ac:dyDescent="0.3">
      <c r="A975" s="22">
        <v>974</v>
      </c>
      <c r="B975" s="1" t="s">
        <v>1744</v>
      </c>
      <c r="C975" s="1" t="s">
        <v>1745</v>
      </c>
      <c r="D975" s="1" t="s">
        <v>244</v>
      </c>
      <c r="E975" s="1">
        <v>1741706995</v>
      </c>
      <c r="F975" s="1">
        <v>8119427764959</v>
      </c>
      <c r="G975" s="1">
        <v>130302050559</v>
      </c>
      <c r="H975" s="13">
        <v>0.33</v>
      </c>
      <c r="I975" s="14">
        <v>0.5</v>
      </c>
    </row>
    <row r="976" spans="1:9" ht="15.75" x14ac:dyDescent="0.3">
      <c r="A976" s="22">
        <v>975</v>
      </c>
      <c r="B976" s="1" t="s">
        <v>634</v>
      </c>
      <c r="C976" s="1" t="s">
        <v>1746</v>
      </c>
      <c r="D976" s="1" t="s">
        <v>244</v>
      </c>
      <c r="F976" s="1">
        <v>8119437764982</v>
      </c>
      <c r="G976" s="1">
        <v>130302053325</v>
      </c>
      <c r="H976" s="13">
        <v>0.66</v>
      </c>
      <c r="I976" s="14">
        <v>0.5</v>
      </c>
    </row>
    <row r="977" spans="1:9" ht="15.75" x14ac:dyDescent="0.3">
      <c r="A977" s="22">
        <v>976</v>
      </c>
      <c r="B977" s="1" t="s">
        <v>1747</v>
      </c>
      <c r="C977" s="1" t="s">
        <v>1748</v>
      </c>
      <c r="D977" s="1" t="s">
        <v>244</v>
      </c>
      <c r="F977" s="1">
        <v>8119427764987</v>
      </c>
      <c r="G977" s="1">
        <v>130302050587</v>
      </c>
      <c r="H977" s="13">
        <v>0.33</v>
      </c>
      <c r="I977" s="14">
        <v>1.5</v>
      </c>
    </row>
    <row r="978" spans="1:9" ht="15.75" x14ac:dyDescent="0.3">
      <c r="A978" s="22">
        <v>977</v>
      </c>
      <c r="B978" s="1" t="s">
        <v>1750</v>
      </c>
      <c r="C978" s="1" t="s">
        <v>1749</v>
      </c>
      <c r="D978" s="1" t="s">
        <v>244</v>
      </c>
      <c r="E978" s="1">
        <v>17587839</v>
      </c>
      <c r="F978" s="1"/>
      <c r="G978" s="1">
        <v>130302053326</v>
      </c>
      <c r="H978" s="13">
        <v>0.33</v>
      </c>
      <c r="I978" s="14">
        <v>0</v>
      </c>
    </row>
    <row r="979" spans="1:9" ht="15.75" x14ac:dyDescent="0.3">
      <c r="A979" s="22">
        <v>978</v>
      </c>
      <c r="B979" s="1" t="s">
        <v>1373</v>
      </c>
      <c r="C979" s="1" t="s">
        <v>2300</v>
      </c>
      <c r="D979" s="1" t="s">
        <v>244</v>
      </c>
      <c r="E979" s="1">
        <v>1773531662</v>
      </c>
      <c r="F979" s="1">
        <v>8119427000192</v>
      </c>
      <c r="G979" s="1">
        <v>130302050569</v>
      </c>
      <c r="H979" s="13">
        <v>0.25</v>
      </c>
      <c r="I979" s="14">
        <v>0.2</v>
      </c>
    </row>
    <row r="980" spans="1:9" ht="15.75" x14ac:dyDescent="0.3">
      <c r="A980" s="22">
        <v>979</v>
      </c>
      <c r="B980" s="1" t="s">
        <v>1751</v>
      </c>
      <c r="C980" s="1" t="s">
        <v>1752</v>
      </c>
      <c r="D980" s="1" t="s">
        <v>244</v>
      </c>
      <c r="F980" s="1">
        <v>8119427764894</v>
      </c>
      <c r="G980" s="1">
        <v>130302053327</v>
      </c>
      <c r="H980" s="13">
        <v>1</v>
      </c>
      <c r="I980" s="14">
        <v>0.2</v>
      </c>
    </row>
    <row r="981" spans="1:9" ht="15.75" x14ac:dyDescent="0.3">
      <c r="A981" s="22">
        <v>980</v>
      </c>
      <c r="B981" s="1" t="s">
        <v>1753</v>
      </c>
      <c r="C981" s="1" t="s">
        <v>1754</v>
      </c>
      <c r="D981" s="1" t="s">
        <v>244</v>
      </c>
      <c r="E981" s="1">
        <v>1792890105</v>
      </c>
      <c r="F981" s="1">
        <v>8119427764965</v>
      </c>
      <c r="G981" s="1">
        <v>130302053328</v>
      </c>
      <c r="H981" s="13">
        <v>0.3</v>
      </c>
      <c r="I981" s="14">
        <v>0.3</v>
      </c>
    </row>
    <row r="982" spans="1:9" ht="15.75" x14ac:dyDescent="0.3">
      <c r="A982" s="22">
        <v>981</v>
      </c>
      <c r="B982" s="1" t="s">
        <v>1755</v>
      </c>
      <c r="C982" s="1" t="s">
        <v>1756</v>
      </c>
      <c r="D982" s="1" t="s">
        <v>244</v>
      </c>
      <c r="F982" s="1">
        <v>8119427764689</v>
      </c>
      <c r="G982" s="1">
        <v>130302053329</v>
      </c>
      <c r="H982" s="13">
        <v>0.3</v>
      </c>
      <c r="I982" s="14">
        <v>0.3</v>
      </c>
    </row>
    <row r="983" spans="1:9" ht="15.75" x14ac:dyDescent="0.3">
      <c r="A983" s="22">
        <v>982</v>
      </c>
      <c r="B983" s="1" t="s">
        <v>1757</v>
      </c>
      <c r="C983" s="1" t="s">
        <v>1758</v>
      </c>
      <c r="D983" s="1" t="s">
        <v>244</v>
      </c>
      <c r="E983" s="1">
        <v>17383374206</v>
      </c>
      <c r="F983" s="1">
        <v>8119427764973</v>
      </c>
      <c r="G983" s="1">
        <v>130302053330</v>
      </c>
      <c r="H983" s="13">
        <v>3.33</v>
      </c>
      <c r="I983" s="14">
        <v>0.2</v>
      </c>
    </row>
    <row r="984" spans="1:9" ht="15.75" x14ac:dyDescent="0.3">
      <c r="A984" s="22">
        <v>983</v>
      </c>
      <c r="B984" s="1" t="s">
        <v>1759</v>
      </c>
      <c r="C984" s="1" t="s">
        <v>1748</v>
      </c>
      <c r="D984" s="1" t="s">
        <v>244</v>
      </c>
      <c r="E984" s="1">
        <v>1748915244</v>
      </c>
      <c r="F984" s="1">
        <v>8119427765001</v>
      </c>
      <c r="G984" s="1">
        <v>130302053331</v>
      </c>
      <c r="H984" s="13">
        <v>2.5</v>
      </c>
      <c r="I984" s="14">
        <v>0</v>
      </c>
    </row>
    <row r="985" spans="1:9" ht="15.75" x14ac:dyDescent="0.3">
      <c r="A985" s="22">
        <v>984</v>
      </c>
      <c r="B985" s="1" t="s">
        <v>2295</v>
      </c>
      <c r="C985" s="1" t="s">
        <v>2296</v>
      </c>
      <c r="D985" s="1" t="s">
        <v>244</v>
      </c>
      <c r="E985" s="1">
        <v>1790204877</v>
      </c>
      <c r="F985" s="1"/>
      <c r="G985" s="1">
        <v>130302050558</v>
      </c>
      <c r="H985" s="13">
        <v>0.33</v>
      </c>
      <c r="I985" s="14">
        <v>0.2</v>
      </c>
    </row>
    <row r="986" spans="1:9" ht="15.75" x14ac:dyDescent="0.3">
      <c r="A986" s="22">
        <v>985</v>
      </c>
      <c r="B986" s="1" t="s">
        <v>2301</v>
      </c>
      <c r="C986" s="1" t="s">
        <v>2302</v>
      </c>
      <c r="D986" s="1" t="s">
        <v>244</v>
      </c>
      <c r="E986" s="1">
        <v>1770300340</v>
      </c>
      <c r="F986" s="1">
        <v>8119470742994</v>
      </c>
      <c r="G986" s="1">
        <v>130302050577</v>
      </c>
      <c r="H986" s="13">
        <v>0.5</v>
      </c>
      <c r="I986" s="14">
        <v>0.2</v>
      </c>
    </row>
    <row r="987" spans="1:9" ht="15.75" x14ac:dyDescent="0.3">
      <c r="A987" s="22">
        <v>986</v>
      </c>
      <c r="B987" s="1" t="s">
        <v>2303</v>
      </c>
      <c r="C987" s="1" t="s">
        <v>2304</v>
      </c>
      <c r="D987" s="1" t="s">
        <v>244</v>
      </c>
      <c r="E987" s="1">
        <v>1779456228</v>
      </c>
      <c r="F987" s="1">
        <v>8119427765178</v>
      </c>
      <c r="G987" s="1">
        <v>130302050581</v>
      </c>
      <c r="H987" s="13"/>
      <c r="I987" s="14">
        <v>2.5</v>
      </c>
    </row>
    <row r="988" spans="1:9" ht="15.75" x14ac:dyDescent="0.3">
      <c r="A988" s="22">
        <v>987</v>
      </c>
      <c r="B988" s="1" t="s">
        <v>240</v>
      </c>
      <c r="C988" s="1" t="s">
        <v>2305</v>
      </c>
      <c r="D988" s="1" t="s">
        <v>244</v>
      </c>
      <c r="F988" s="1">
        <v>8119427000105</v>
      </c>
      <c r="G988" s="1">
        <v>130302050583</v>
      </c>
      <c r="H988" s="13">
        <v>1.5</v>
      </c>
      <c r="I988" s="14">
        <v>1.5</v>
      </c>
    </row>
    <row r="989" spans="1:9" ht="15.75" x14ac:dyDescent="0.3">
      <c r="A989" s="22">
        <v>988</v>
      </c>
      <c r="B989" s="1" t="s">
        <v>2306</v>
      </c>
      <c r="C989" s="1" t="s">
        <v>7</v>
      </c>
      <c r="D989" s="1" t="s">
        <v>244</v>
      </c>
      <c r="F989" s="1">
        <v>8119427765882</v>
      </c>
      <c r="G989" s="1">
        <v>130302050584</v>
      </c>
      <c r="H989" s="13">
        <v>0.27</v>
      </c>
      <c r="I989" s="14">
        <v>0.4</v>
      </c>
    </row>
    <row r="990" spans="1:9" ht="15.75" x14ac:dyDescent="0.3">
      <c r="A990" s="22">
        <v>989</v>
      </c>
      <c r="B990" s="1" t="s">
        <v>2307</v>
      </c>
      <c r="C990" s="1" t="s">
        <v>2308</v>
      </c>
      <c r="D990" s="1" t="s">
        <v>244</v>
      </c>
      <c r="F990" s="1">
        <v>8129403721655</v>
      </c>
      <c r="G990" s="1">
        <v>130302050586</v>
      </c>
      <c r="H990" s="13">
        <v>0.82</v>
      </c>
      <c r="I990" s="14">
        <v>0.3</v>
      </c>
    </row>
    <row r="991" spans="1:9" ht="15.75" x14ac:dyDescent="0.3">
      <c r="A991" s="22">
        <v>990</v>
      </c>
      <c r="B991" s="1" t="s">
        <v>2309</v>
      </c>
      <c r="C991" s="1" t="s">
        <v>2310</v>
      </c>
      <c r="D991" s="1" t="s">
        <v>244</v>
      </c>
      <c r="E991" s="1">
        <v>1729840081</v>
      </c>
      <c r="F991" s="1">
        <v>8119427765553</v>
      </c>
      <c r="G991" s="1">
        <v>130302052453</v>
      </c>
      <c r="H991" s="13">
        <v>2</v>
      </c>
      <c r="I991" s="14">
        <v>0.2</v>
      </c>
    </row>
    <row r="992" spans="1:9" ht="15.75" x14ac:dyDescent="0.3">
      <c r="A992" s="22">
        <v>991</v>
      </c>
      <c r="B992" s="1" t="s">
        <v>258</v>
      </c>
      <c r="C992" s="1" t="s">
        <v>2311</v>
      </c>
      <c r="D992" s="1" t="s">
        <v>244</v>
      </c>
      <c r="E992" s="1">
        <v>1773842332</v>
      </c>
      <c r="F992" s="1">
        <v>8119427754886</v>
      </c>
      <c r="G992" s="1">
        <v>130302052457</v>
      </c>
      <c r="H992" s="13">
        <v>0.66</v>
      </c>
      <c r="I992" s="14">
        <v>0</v>
      </c>
    </row>
    <row r="993" spans="1:9" ht="15.75" x14ac:dyDescent="0.3">
      <c r="A993" s="22">
        <v>992</v>
      </c>
      <c r="B993" s="1" t="s">
        <v>556</v>
      </c>
      <c r="C993" s="1" t="s">
        <v>2312</v>
      </c>
      <c r="D993" s="1" t="s">
        <v>244</v>
      </c>
      <c r="E993" s="1">
        <v>1742188412</v>
      </c>
      <c r="F993" s="1">
        <v>8119427765214</v>
      </c>
      <c r="G993" s="1">
        <v>130302052458</v>
      </c>
      <c r="H993" s="13">
        <v>0.82</v>
      </c>
      <c r="I993" s="14">
        <v>0.01</v>
      </c>
    </row>
    <row r="994" spans="1:9" ht="15.75" x14ac:dyDescent="0.3">
      <c r="A994" s="22">
        <v>993</v>
      </c>
      <c r="B994" s="1" t="s">
        <v>2313</v>
      </c>
      <c r="C994" s="1" t="s">
        <v>754</v>
      </c>
      <c r="D994" s="1" t="s">
        <v>244</v>
      </c>
      <c r="E994" s="1">
        <v>1795112533</v>
      </c>
      <c r="F994" s="1">
        <v>8119427766038</v>
      </c>
      <c r="G994" s="1">
        <v>130302052470</v>
      </c>
      <c r="H994" s="13">
        <v>1.5</v>
      </c>
      <c r="I994" s="14">
        <v>0.01</v>
      </c>
    </row>
    <row r="995" spans="1:9" ht="15.75" x14ac:dyDescent="0.3">
      <c r="A995" s="22">
        <v>994</v>
      </c>
      <c r="B995" s="1" t="s">
        <v>1659</v>
      </c>
      <c r="C995" s="1" t="s">
        <v>38</v>
      </c>
      <c r="D995" s="1" t="s">
        <v>244</v>
      </c>
      <c r="E995" s="1">
        <v>1747251269</v>
      </c>
      <c r="F995" s="1"/>
      <c r="G995" s="1">
        <v>130302052474</v>
      </c>
      <c r="H995" s="14">
        <v>0.5</v>
      </c>
      <c r="I995" s="14">
        <v>0.01</v>
      </c>
    </row>
    <row r="996" spans="1:9" ht="15.75" x14ac:dyDescent="0.3">
      <c r="A996" s="22">
        <v>995</v>
      </c>
      <c r="B996" s="1" t="s">
        <v>2314</v>
      </c>
      <c r="C996" s="1" t="s">
        <v>2315</v>
      </c>
      <c r="D996" s="1" t="s">
        <v>244</v>
      </c>
      <c r="E996" s="1">
        <v>171372446</v>
      </c>
      <c r="F996" s="1">
        <v>8119427765125</v>
      </c>
      <c r="G996" s="1">
        <v>130302052476</v>
      </c>
      <c r="H996" s="14">
        <v>0.33</v>
      </c>
      <c r="I996" s="14">
        <v>0.2</v>
      </c>
    </row>
    <row r="997" spans="1:9" ht="15.75" x14ac:dyDescent="0.3">
      <c r="A997" s="22">
        <v>996</v>
      </c>
      <c r="B997" s="2" t="s">
        <v>310</v>
      </c>
      <c r="C997" s="2" t="s">
        <v>311</v>
      </c>
      <c r="D997" s="2" t="s">
        <v>312</v>
      </c>
      <c r="E997" s="2" t="str">
        <f>"০১৭৪৮৩৪০৭৩৫"</f>
        <v>০১৭৪৮৩৪০৭৩৫</v>
      </c>
      <c r="F997" s="3" t="str">
        <f>"8119427765485"</f>
        <v>8119427765485</v>
      </c>
      <c r="G997" s="4">
        <v>130302050498</v>
      </c>
      <c r="H997" s="13">
        <v>5</v>
      </c>
      <c r="I997" s="13">
        <v>0.5</v>
      </c>
    </row>
    <row r="998" spans="1:9" ht="15.75" x14ac:dyDescent="0.3">
      <c r="A998" s="22">
        <v>997</v>
      </c>
      <c r="B998" s="2" t="s">
        <v>313</v>
      </c>
      <c r="C998" s="2" t="s">
        <v>314</v>
      </c>
      <c r="D998" s="2" t="s">
        <v>312</v>
      </c>
      <c r="E998" s="2" t="str">
        <f>"০১৭২৯৮৪০০৮১"</f>
        <v>০১৭২৯৮৪০০৮১</v>
      </c>
      <c r="F998" s="3"/>
      <c r="G998" s="4">
        <v>130302050492</v>
      </c>
      <c r="H998" s="13"/>
      <c r="I998" s="13"/>
    </row>
    <row r="999" spans="1:9" ht="15.75" x14ac:dyDescent="0.3">
      <c r="A999" s="22">
        <v>998</v>
      </c>
      <c r="B999" s="2" t="s">
        <v>197</v>
      </c>
      <c r="C999" s="2" t="s">
        <v>315</v>
      </c>
      <c r="D999" s="2" t="s">
        <v>312</v>
      </c>
      <c r="E999" s="2" t="str">
        <f>"০১৭১৩৭৮৫৮৩৩"</f>
        <v>০১৭১৩৭৮৫৮৩৩</v>
      </c>
      <c r="F999" s="3" t="str">
        <f>"8119427765811"</f>
        <v>8119427765811</v>
      </c>
      <c r="G999" s="4">
        <v>130302050474</v>
      </c>
      <c r="H999" s="13">
        <v>0.33</v>
      </c>
      <c r="I999" s="13">
        <v>0.33</v>
      </c>
    </row>
    <row r="1000" spans="1:9" ht="15.75" x14ac:dyDescent="0.3">
      <c r="A1000" s="22">
        <v>999</v>
      </c>
      <c r="B1000" s="2" t="s">
        <v>316</v>
      </c>
      <c r="C1000" s="2" t="s">
        <v>317</v>
      </c>
      <c r="D1000" s="2" t="s">
        <v>312</v>
      </c>
      <c r="E1000" s="2" t="str">
        <f>"০১৭৩১৫৮৩৬৬৩"</f>
        <v>০১৭৩১৫৮৩৬৬৩</v>
      </c>
      <c r="F1000" s="3" t="str">
        <f>"8119427765642"</f>
        <v>8119427765642</v>
      </c>
      <c r="G1000" s="4">
        <v>130302050472</v>
      </c>
      <c r="H1000" s="13">
        <v>3.33</v>
      </c>
      <c r="I1000" s="13">
        <v>3.33</v>
      </c>
    </row>
    <row r="1001" spans="1:9" ht="15.75" x14ac:dyDescent="0.3">
      <c r="A1001" s="22">
        <v>1000</v>
      </c>
      <c r="B1001" s="2" t="s">
        <v>318</v>
      </c>
      <c r="C1001" s="2" t="s">
        <v>319</v>
      </c>
      <c r="D1001" s="2" t="s">
        <v>312</v>
      </c>
      <c r="E1001" s="2" t="str">
        <f>"০১৭১০৮৭৩৭২৩"</f>
        <v>০১৭১০৮৭৩৭২৩</v>
      </c>
      <c r="F1001" s="3" t="str">
        <f>"8119427765519"</f>
        <v>8119427765519</v>
      </c>
      <c r="G1001" s="4">
        <v>130302050471</v>
      </c>
      <c r="H1001" s="13">
        <v>1.5</v>
      </c>
      <c r="I1001" s="13">
        <v>1.5</v>
      </c>
    </row>
    <row r="1002" spans="1:9" ht="15.75" x14ac:dyDescent="0.3">
      <c r="A1002" s="22">
        <v>1001</v>
      </c>
      <c r="B1002" s="2" t="s">
        <v>202</v>
      </c>
      <c r="C1002" s="2" t="s">
        <v>320</v>
      </c>
      <c r="D1002" s="2" t="s">
        <v>312</v>
      </c>
      <c r="E1002" s="2" t="str">
        <f>"০১৭৫৬৮১৯৬৬২"</f>
        <v>০১৭৫৬৮১৯৬৬২</v>
      </c>
      <c r="F1002" s="3"/>
      <c r="G1002" s="4">
        <v>130302050469</v>
      </c>
      <c r="H1002" s="13">
        <v>0.33</v>
      </c>
      <c r="I1002" s="13">
        <v>0.33</v>
      </c>
    </row>
    <row r="1003" spans="1:9" ht="15.75" x14ac:dyDescent="0.3">
      <c r="A1003" s="22">
        <v>1002</v>
      </c>
      <c r="B1003" s="2" t="s">
        <v>321</v>
      </c>
      <c r="C1003" s="2" t="s">
        <v>322</v>
      </c>
      <c r="D1003" s="2" t="s">
        <v>312</v>
      </c>
      <c r="E1003" s="2" t="str">
        <f>"০১৭২৪৩৪০১৪৪"</f>
        <v>০১৭২৪৩৪০১৪৪</v>
      </c>
      <c r="F1003" s="3" t="str">
        <f>"8119427765819"</f>
        <v>8119427765819</v>
      </c>
      <c r="G1003" s="4">
        <v>130302050468</v>
      </c>
      <c r="H1003" s="13">
        <v>10</v>
      </c>
      <c r="I1003" s="13">
        <v>10</v>
      </c>
    </row>
    <row r="1004" spans="1:9" ht="15.75" x14ac:dyDescent="0.3">
      <c r="A1004" s="22">
        <v>1003</v>
      </c>
      <c r="B1004" s="2" t="s">
        <v>323</v>
      </c>
      <c r="C1004" s="2" t="s">
        <v>189</v>
      </c>
      <c r="D1004" s="2" t="s">
        <v>312</v>
      </c>
      <c r="E1004" s="2" t="str">
        <f>"০১৭১৮৮১৭৮২৫"</f>
        <v>০১৭১৮৮১৭৮২৫</v>
      </c>
      <c r="F1004" s="3" t="str">
        <f>"81194277015025"</f>
        <v>81194277015025</v>
      </c>
      <c r="G1004" s="4">
        <v>130302050465</v>
      </c>
      <c r="H1004" s="13">
        <v>0.5</v>
      </c>
      <c r="I1004" s="13">
        <v>0.5</v>
      </c>
    </row>
    <row r="1005" spans="1:9" ht="15.75" x14ac:dyDescent="0.3">
      <c r="A1005" s="22">
        <v>1004</v>
      </c>
      <c r="B1005" s="2" t="s">
        <v>324</v>
      </c>
      <c r="C1005" s="2" t="s">
        <v>325</v>
      </c>
      <c r="D1005" s="2" t="s">
        <v>312</v>
      </c>
      <c r="E1005" s="2" t="str">
        <f>"০১৭৫৩০৩৮৬৩২"</f>
        <v>০১৭৫৩০৩৮৬৩২</v>
      </c>
      <c r="F1005" s="3" t="str">
        <f>"8119427765894"</f>
        <v>8119427765894</v>
      </c>
      <c r="G1005" s="4">
        <v>130302050464</v>
      </c>
      <c r="H1005" s="13">
        <v>8</v>
      </c>
      <c r="I1005" s="13">
        <v>8</v>
      </c>
    </row>
    <row r="1006" spans="1:9" ht="15.75" x14ac:dyDescent="0.3">
      <c r="A1006" s="22">
        <v>1005</v>
      </c>
      <c r="B1006" s="2" t="s">
        <v>326</v>
      </c>
      <c r="C1006" s="2" t="s">
        <v>327</v>
      </c>
      <c r="D1006" s="2" t="s">
        <v>312</v>
      </c>
      <c r="E1006" s="2" t="str">
        <f>"০১৭২৭৪৪৪১৭৫"</f>
        <v>০১৭২৭৪৪৪১৭৫</v>
      </c>
      <c r="F1006" s="3" t="str">
        <f>"8119427765779"</f>
        <v>8119427765779</v>
      </c>
      <c r="G1006" s="4">
        <v>130302050463</v>
      </c>
      <c r="H1006" s="13">
        <v>3</v>
      </c>
      <c r="I1006" s="13">
        <v>3</v>
      </c>
    </row>
    <row r="1007" spans="1:9" ht="15.75" x14ac:dyDescent="0.3">
      <c r="A1007" s="22">
        <v>1006</v>
      </c>
      <c r="B1007" s="2" t="s">
        <v>328</v>
      </c>
      <c r="C1007" s="2" t="s">
        <v>329</v>
      </c>
      <c r="D1007" s="2" t="s">
        <v>312</v>
      </c>
      <c r="E1007" s="2" t="str">
        <f>"০১৭৩১৭৭৬২১৫"</f>
        <v>০১৭৩১৭৭৬২১৫</v>
      </c>
      <c r="F1007" s="3" t="str">
        <f>"8119427765849"</f>
        <v>8119427765849</v>
      </c>
      <c r="G1007" s="4">
        <v>130302050462</v>
      </c>
      <c r="H1007" s="13">
        <v>0.4</v>
      </c>
      <c r="I1007" s="13">
        <v>0.4</v>
      </c>
    </row>
    <row r="1008" spans="1:9" ht="15.75" x14ac:dyDescent="0.3">
      <c r="A1008" s="22">
        <v>1007</v>
      </c>
      <c r="B1008" s="2" t="s">
        <v>330</v>
      </c>
      <c r="C1008" s="2" t="s">
        <v>331</v>
      </c>
      <c r="D1008" s="2" t="s">
        <v>312</v>
      </c>
      <c r="E1008" s="2" t="str">
        <f>"০১৭৭৩০৯১৪৩১"</f>
        <v>০১৭৭৩০৯১৪৩১</v>
      </c>
      <c r="F1008" s="3" t="str">
        <f>"8119427765797"</f>
        <v>8119427765797</v>
      </c>
      <c r="G1008" s="4">
        <v>130302050461</v>
      </c>
      <c r="H1008" s="13">
        <v>7</v>
      </c>
      <c r="I1008" s="13">
        <v>7</v>
      </c>
    </row>
    <row r="1009" spans="1:9" ht="15.75" x14ac:dyDescent="0.3">
      <c r="A1009" s="22">
        <v>1008</v>
      </c>
      <c r="B1009" s="2" t="s">
        <v>332</v>
      </c>
      <c r="C1009" s="2" t="s">
        <v>333</v>
      </c>
      <c r="D1009" s="2" t="s">
        <v>312</v>
      </c>
      <c r="E1009" s="2" t="str">
        <f>"০১৭৪৭৪৭৪৩৪০"</f>
        <v>০১৭৪৭৪৭৪৩৪০</v>
      </c>
      <c r="F1009" s="3" t="str">
        <f>"8119427765552"</f>
        <v>8119427765552</v>
      </c>
      <c r="G1009" s="4">
        <v>130302050459</v>
      </c>
      <c r="H1009" s="13">
        <v>0.33</v>
      </c>
      <c r="I1009" s="13">
        <v>0.33</v>
      </c>
    </row>
    <row r="1010" spans="1:9" ht="15.75" x14ac:dyDescent="0.3">
      <c r="A1010" s="22">
        <v>1009</v>
      </c>
      <c r="B1010" s="2" t="s">
        <v>2231</v>
      </c>
      <c r="C1010" s="2" t="s">
        <v>2372</v>
      </c>
      <c r="D1010" s="2" t="s">
        <v>312</v>
      </c>
      <c r="E1010" s="2"/>
      <c r="F1010" s="3">
        <v>8119427765775</v>
      </c>
      <c r="G1010" s="4">
        <v>130302052460</v>
      </c>
      <c r="H1010" s="13">
        <v>0.66</v>
      </c>
      <c r="I1010" s="13">
        <v>0.66</v>
      </c>
    </row>
    <row r="1011" spans="1:9" ht="15.75" x14ac:dyDescent="0.3">
      <c r="A1011" s="22">
        <v>1010</v>
      </c>
      <c r="B1011" s="2" t="s">
        <v>334</v>
      </c>
      <c r="C1011" s="2" t="s">
        <v>335</v>
      </c>
      <c r="D1011" s="2" t="s">
        <v>312</v>
      </c>
      <c r="E1011" s="2" t="str">
        <f>"০১৭৪০২২৩৭৩৩"</f>
        <v>০১৭৪০২২৩৭৩৩</v>
      </c>
      <c r="F1011" s="3" t="str">
        <f>"8119427765833"</f>
        <v>8119427765833</v>
      </c>
      <c r="G1011" s="4">
        <v>130302050457</v>
      </c>
      <c r="H1011" s="13">
        <v>0.33</v>
      </c>
      <c r="I1011" s="13">
        <v>0.33</v>
      </c>
    </row>
    <row r="1012" spans="1:9" ht="15.75" x14ac:dyDescent="0.3">
      <c r="A1012" s="22">
        <v>1011</v>
      </c>
      <c r="B1012" s="2" t="s">
        <v>336</v>
      </c>
      <c r="C1012" s="2" t="s">
        <v>337</v>
      </c>
      <c r="D1012" s="2" t="s">
        <v>312</v>
      </c>
      <c r="E1012" s="2" t="str">
        <f>"০১৭৩২৭৫৯১৩৪"</f>
        <v>০১৭৩২৭৫৯১৩৪</v>
      </c>
      <c r="F1012" s="3" t="str">
        <f>"8119427765758"</f>
        <v>8119427765758</v>
      </c>
      <c r="G1012" s="4">
        <v>130302050456</v>
      </c>
      <c r="H1012" s="13">
        <v>0.33</v>
      </c>
      <c r="I1012" s="13">
        <v>0.33</v>
      </c>
    </row>
    <row r="1013" spans="1:9" ht="15.75" x14ac:dyDescent="0.3">
      <c r="A1013" s="22">
        <v>1012</v>
      </c>
      <c r="B1013" s="2" t="s">
        <v>338</v>
      </c>
      <c r="C1013" s="2" t="s">
        <v>339</v>
      </c>
      <c r="D1013" s="2" t="s">
        <v>312</v>
      </c>
      <c r="E1013" s="2" t="str">
        <f>"০১৭৬১৮৮৪৩২৮"</f>
        <v>০১৭৬১৮৮৪৩২৮</v>
      </c>
      <c r="F1013" s="3" t="str">
        <f>"8119427765464"</f>
        <v>8119427765464</v>
      </c>
      <c r="G1013" s="4">
        <v>130302050455</v>
      </c>
      <c r="H1013" s="13">
        <v>0.25</v>
      </c>
      <c r="I1013" s="13">
        <v>0.25</v>
      </c>
    </row>
    <row r="1014" spans="1:9" ht="15.75" x14ac:dyDescent="0.3">
      <c r="A1014" s="22">
        <v>1013</v>
      </c>
      <c r="B1014" s="2" t="s">
        <v>315</v>
      </c>
      <c r="C1014" s="2" t="s">
        <v>340</v>
      </c>
      <c r="D1014" s="2" t="s">
        <v>312</v>
      </c>
      <c r="E1014" s="2" t="str">
        <f>"০১৭১৩৭৮৫৮৩৩"</f>
        <v>০১৭১৩৭৮৫৮৩৩</v>
      </c>
      <c r="F1014" s="3" t="str">
        <f>"8119427765810"</f>
        <v>8119427765810</v>
      </c>
      <c r="G1014" s="4">
        <v>130302050454</v>
      </c>
      <c r="H1014" s="13">
        <v>1</v>
      </c>
      <c r="I1014" s="13">
        <v>1</v>
      </c>
    </row>
    <row r="1015" spans="1:9" ht="15.75" x14ac:dyDescent="0.3">
      <c r="A1015" s="22">
        <v>1014</v>
      </c>
      <c r="B1015" s="2" t="s">
        <v>341</v>
      </c>
      <c r="C1015" s="2" t="s">
        <v>342</v>
      </c>
      <c r="D1015" s="2" t="s">
        <v>312</v>
      </c>
      <c r="E1015" s="2" t="str">
        <f>"০১৭২৪২৯৫৯৯৭"</f>
        <v>০১৭২৪২৯৫৯৯৭</v>
      </c>
      <c r="F1015" s="3" t="str">
        <f>"8119427765751"</f>
        <v>8119427765751</v>
      </c>
      <c r="G1015" s="4">
        <v>130302050452</v>
      </c>
      <c r="H1015" s="13">
        <v>0.3</v>
      </c>
      <c r="I1015" s="13">
        <v>0.3</v>
      </c>
    </row>
    <row r="1016" spans="1:9" ht="15.75" x14ac:dyDescent="0.3">
      <c r="A1016" s="22">
        <v>1015</v>
      </c>
      <c r="B1016" s="2" t="s">
        <v>343</v>
      </c>
      <c r="C1016" s="2" t="s">
        <v>344</v>
      </c>
      <c r="D1016" s="2" t="s">
        <v>312</v>
      </c>
      <c r="E1016" s="2" t="str">
        <f>"০১৭২৭৪৪৪১৭৫"</f>
        <v>০১৭২৭৪৪৪১৭৫</v>
      </c>
      <c r="F1016" s="3" t="str">
        <f>"8119427765908"</f>
        <v>8119427765908</v>
      </c>
      <c r="G1016" s="4">
        <v>130302050451</v>
      </c>
      <c r="H1016" s="13">
        <v>0.3</v>
      </c>
      <c r="I1016" s="13">
        <v>0.3</v>
      </c>
    </row>
    <row r="1017" spans="1:9" ht="15.75" x14ac:dyDescent="0.3">
      <c r="A1017" s="22">
        <v>1016</v>
      </c>
      <c r="B1017" s="2" t="s">
        <v>345</v>
      </c>
      <c r="C1017" s="2" t="s">
        <v>346</v>
      </c>
      <c r="D1017" s="2" t="s">
        <v>312</v>
      </c>
      <c r="E1017" s="2" t="str">
        <f>"০১৭৩৬৪৯৭৪৭৭"</f>
        <v>০১৭৩৬৪৯৭৪৭৭</v>
      </c>
      <c r="F1017" s="3" t="str">
        <f>"8119427765773"</f>
        <v>8119427765773</v>
      </c>
      <c r="G1017" s="4">
        <v>130302050450</v>
      </c>
      <c r="H1017" s="13">
        <v>3.33</v>
      </c>
      <c r="I1017" s="13">
        <v>3.33</v>
      </c>
    </row>
    <row r="1018" spans="1:9" ht="15.75" x14ac:dyDescent="0.3">
      <c r="A1018" s="22">
        <v>1017</v>
      </c>
      <c r="B1018" s="2" t="s">
        <v>347</v>
      </c>
      <c r="C1018" s="2" t="s">
        <v>348</v>
      </c>
      <c r="D1018" s="2" t="s">
        <v>312</v>
      </c>
      <c r="E1018" s="2" t="str">
        <f>"০১৭২৫৬৭১১৫০"</f>
        <v>০১৭২৫৬৭১১৫০</v>
      </c>
      <c r="F1018" s="3" t="str">
        <f>"8119427765701"</f>
        <v>8119427765701</v>
      </c>
      <c r="G1018" s="4">
        <v>130302050449</v>
      </c>
      <c r="H1018" s="13">
        <v>2.5</v>
      </c>
      <c r="I1018" s="13">
        <v>2.5</v>
      </c>
    </row>
    <row r="1019" spans="1:9" ht="15.75" x14ac:dyDescent="0.3">
      <c r="A1019" s="22">
        <v>1018</v>
      </c>
      <c r="B1019" s="2" t="s">
        <v>349</v>
      </c>
      <c r="C1019" s="2" t="s">
        <v>350</v>
      </c>
      <c r="D1019" s="2" t="s">
        <v>312</v>
      </c>
      <c r="E1019" s="2" t="str">
        <f>"০১৭৫৬৮১৯৬৬২"</f>
        <v>০১৭৫৬৮১৯৬৬২</v>
      </c>
      <c r="F1019" s="3" t="str">
        <f>"8119427765842"</f>
        <v>8119427765842</v>
      </c>
      <c r="G1019" s="4">
        <v>130302050448</v>
      </c>
      <c r="H1019" s="13">
        <v>0.33</v>
      </c>
      <c r="I1019" s="13">
        <v>0.33</v>
      </c>
    </row>
    <row r="1020" spans="1:9" ht="15.75" x14ac:dyDescent="0.3">
      <c r="A1020" s="22">
        <v>1019</v>
      </c>
      <c r="B1020" s="2" t="s">
        <v>351</v>
      </c>
      <c r="C1020" s="2" t="s">
        <v>352</v>
      </c>
      <c r="D1020" s="2" t="s">
        <v>312</v>
      </c>
      <c r="E1020" s="2" t="str">
        <f>"০১৭২০৬৬৭২২৮"</f>
        <v>০১৭২০৬৬৭২২৮</v>
      </c>
      <c r="F1020" s="3" t="str">
        <f>"8119427765495"</f>
        <v>8119427765495</v>
      </c>
      <c r="G1020" s="4">
        <v>130302050447</v>
      </c>
      <c r="H1020" s="13">
        <v>0.5</v>
      </c>
      <c r="I1020" s="13">
        <v>0.5</v>
      </c>
    </row>
    <row r="1021" spans="1:9" ht="15.75" x14ac:dyDescent="0.3">
      <c r="A1021" s="22">
        <v>1020</v>
      </c>
      <c r="B1021" s="2" t="s">
        <v>353</v>
      </c>
      <c r="C1021" s="2" t="s">
        <v>354</v>
      </c>
      <c r="D1021" s="2" t="s">
        <v>355</v>
      </c>
      <c r="E1021" s="2" t="str">
        <f>"০১৭৬৭৭৬৬৬১৬"</f>
        <v>০১৭৬৭৭৬৬৬১৬</v>
      </c>
      <c r="F1021" s="3" t="str">
        <f>"8119427765426"</f>
        <v>8119427765426</v>
      </c>
      <c r="G1021" s="4">
        <v>130302050446</v>
      </c>
      <c r="H1021" s="13"/>
      <c r="I1021" s="13"/>
    </row>
    <row r="1022" spans="1:9" ht="15.75" x14ac:dyDescent="0.3">
      <c r="A1022" s="22">
        <v>1021</v>
      </c>
      <c r="B1022" s="2" t="s">
        <v>356</v>
      </c>
      <c r="C1022" s="2" t="s">
        <v>357</v>
      </c>
      <c r="D1022" s="2" t="s">
        <v>355</v>
      </c>
      <c r="E1022" s="2" t="str">
        <f>"০১৭৬৭৭৬৭৬১৬"</f>
        <v>০১৭৬৭৭৬৭৬১৬</v>
      </c>
      <c r="F1022" s="3" t="str">
        <f>"8119427765426"</f>
        <v>8119427765426</v>
      </c>
      <c r="G1022" s="4">
        <v>130302050445</v>
      </c>
      <c r="H1022" s="13">
        <v>0.33</v>
      </c>
      <c r="I1022" s="13">
        <v>0.33</v>
      </c>
    </row>
    <row r="1023" spans="1:9" ht="15.75" x14ac:dyDescent="0.3">
      <c r="A1023" s="22">
        <v>1022</v>
      </c>
      <c r="B1023" s="2" t="s">
        <v>358</v>
      </c>
      <c r="C1023" s="2" t="s">
        <v>359</v>
      </c>
      <c r="D1023" s="2" t="s">
        <v>355</v>
      </c>
      <c r="E1023" s="2" t="str">
        <f>"০১৭৬৩৬৩৯৯৭১"</f>
        <v>০১৭৬৩৬৩৯৯৭১</v>
      </c>
      <c r="F1023" s="3">
        <v>8119427764449</v>
      </c>
      <c r="G1023" s="4">
        <v>130302050443</v>
      </c>
      <c r="H1023" s="13">
        <v>0.27</v>
      </c>
      <c r="I1023" s="13">
        <v>0.27</v>
      </c>
    </row>
    <row r="1024" spans="1:9" ht="15.75" x14ac:dyDescent="0.3">
      <c r="A1024" s="22">
        <v>1023</v>
      </c>
      <c r="B1024" s="2" t="s">
        <v>360</v>
      </c>
      <c r="C1024" s="2" t="s">
        <v>359</v>
      </c>
      <c r="D1024" s="2" t="s">
        <v>355</v>
      </c>
      <c r="E1024" s="2" t="str">
        <f>"০১৭৩২০৯৩৪০৮"</f>
        <v>০১৭৩২০৯৩৪০৮</v>
      </c>
      <c r="F1024" s="3" t="str">
        <f>"8119427765438"</f>
        <v>8119427765438</v>
      </c>
      <c r="G1024" s="4">
        <v>130302050442</v>
      </c>
      <c r="H1024" s="13">
        <v>0.82</v>
      </c>
      <c r="I1024" s="13">
        <v>0.82</v>
      </c>
    </row>
    <row r="1025" spans="1:9" ht="15.75" x14ac:dyDescent="0.3">
      <c r="A1025" s="22">
        <v>1024</v>
      </c>
      <c r="B1025" s="2" t="s">
        <v>361</v>
      </c>
      <c r="C1025" s="2" t="s">
        <v>362</v>
      </c>
      <c r="D1025" s="2" t="s">
        <v>355</v>
      </c>
      <c r="E1025" s="2" t="str">
        <f>"০১৭৪৯১৪৯২৫২"</f>
        <v>০১৭৪৯১৪৯২৫২</v>
      </c>
      <c r="F1025" s="3" t="str">
        <f>"8119427765427"</f>
        <v>8119427765427</v>
      </c>
      <c r="G1025" s="4">
        <v>130302050441</v>
      </c>
      <c r="H1025" s="13">
        <v>2</v>
      </c>
      <c r="I1025" s="13">
        <v>2</v>
      </c>
    </row>
    <row r="1026" spans="1:9" ht="15.75" x14ac:dyDescent="0.3">
      <c r="A1026" s="22">
        <v>1025</v>
      </c>
      <c r="B1026" s="2" t="s">
        <v>363</v>
      </c>
      <c r="C1026" s="2" t="s">
        <v>364</v>
      </c>
      <c r="D1026" s="2" t="s">
        <v>355</v>
      </c>
      <c r="E1026" s="2" t="str">
        <f>"০১৭৪৭৪৮৪৩০৬"</f>
        <v>০১৭৪৭৪৮৪৩০৬</v>
      </c>
      <c r="F1026" s="3" t="str">
        <f>"811942727273"</f>
        <v>811942727273</v>
      </c>
      <c r="G1026" s="4">
        <v>130302050440</v>
      </c>
      <c r="H1026" s="13">
        <v>0.66</v>
      </c>
      <c r="I1026" s="13">
        <v>0.66</v>
      </c>
    </row>
    <row r="1027" spans="1:9" ht="15.75" x14ac:dyDescent="0.3">
      <c r="A1027" s="22">
        <v>1026</v>
      </c>
      <c r="B1027" s="2" t="s">
        <v>365</v>
      </c>
      <c r="C1027" s="2" t="s">
        <v>188</v>
      </c>
      <c r="D1027" s="2" t="s">
        <v>355</v>
      </c>
      <c r="E1027" s="2" t="str">
        <f>"০১৭০৩২২৩৭৫৮"</f>
        <v>০১৭০৩২২৩৭৫৮</v>
      </c>
      <c r="F1027" s="3" t="str">
        <f>"8119427764109"</f>
        <v>8119427764109</v>
      </c>
      <c r="G1027" s="4">
        <v>130302050439</v>
      </c>
      <c r="H1027" s="13">
        <v>0.82</v>
      </c>
      <c r="I1027" s="13">
        <v>0.82</v>
      </c>
    </row>
    <row r="1028" spans="1:9" ht="15.75" x14ac:dyDescent="0.3">
      <c r="A1028" s="22">
        <v>1027</v>
      </c>
      <c r="B1028" s="2" t="s">
        <v>366</v>
      </c>
      <c r="C1028" s="2" t="s">
        <v>338</v>
      </c>
      <c r="D1028" s="2" t="s">
        <v>355</v>
      </c>
      <c r="E1028" s="2" t="str">
        <f>"০১৭৩১৩২৭৪৩৯"</f>
        <v>০১৭৩১৩২৭৪৩৯</v>
      </c>
      <c r="F1028" s="3" t="str">
        <f>"8119427765424"</f>
        <v>8119427765424</v>
      </c>
      <c r="G1028" s="4">
        <v>130302050438</v>
      </c>
      <c r="H1028" s="13">
        <v>1.5</v>
      </c>
      <c r="I1028" s="13">
        <v>1.5</v>
      </c>
    </row>
    <row r="1029" spans="1:9" ht="15.75" x14ac:dyDescent="0.3">
      <c r="A1029" s="22">
        <v>1028</v>
      </c>
      <c r="B1029" s="2" t="s">
        <v>367</v>
      </c>
      <c r="C1029" s="2" t="s">
        <v>368</v>
      </c>
      <c r="D1029" s="2" t="s">
        <v>355</v>
      </c>
      <c r="E1029" s="2" t="str">
        <f>"০১৭৪০৫৫৯৭৭৯"</f>
        <v>০১৭৪০৫৫৯৭৭৯</v>
      </c>
      <c r="F1029" s="3" t="str">
        <f>"8119427765411"</f>
        <v>8119427765411</v>
      </c>
      <c r="G1029" s="4">
        <v>130302050437</v>
      </c>
      <c r="H1029" s="13">
        <v>2</v>
      </c>
      <c r="I1029" s="14">
        <v>0.2</v>
      </c>
    </row>
    <row r="1030" spans="1:9" ht="15.75" x14ac:dyDescent="0.3">
      <c r="A1030" s="22">
        <v>1029</v>
      </c>
      <c r="B1030" s="2" t="s">
        <v>369</v>
      </c>
      <c r="C1030" s="2" t="s">
        <v>370</v>
      </c>
      <c r="D1030" s="2" t="s">
        <v>355</v>
      </c>
      <c r="E1030" s="2" t="str">
        <f>"০১৭৩৩৬০৯৫০৫"</f>
        <v>০১৭৩৩৬০৯৫০৫</v>
      </c>
      <c r="F1030" s="3" t="str">
        <f>"8119427765415"</f>
        <v>8119427765415</v>
      </c>
      <c r="G1030" s="4">
        <v>130302050436</v>
      </c>
      <c r="H1030" s="13">
        <v>0.66</v>
      </c>
      <c r="I1030" s="14">
        <v>0</v>
      </c>
    </row>
    <row r="1031" spans="1:9" ht="15.75" x14ac:dyDescent="0.3">
      <c r="A1031" s="22">
        <v>1030</v>
      </c>
      <c r="B1031" s="2" t="s">
        <v>321</v>
      </c>
      <c r="C1031" s="2" t="s">
        <v>371</v>
      </c>
      <c r="D1031" s="2" t="s">
        <v>355</v>
      </c>
      <c r="E1031" s="2" t="str">
        <f>"০১৭৬৪৬৩৫৭২৩"</f>
        <v>০১৭৬৪৬৩৫৭২৩</v>
      </c>
      <c r="F1031" s="3" t="str">
        <f>"8119427765504"</f>
        <v>8119427765504</v>
      </c>
      <c r="G1031" s="4">
        <v>130302050434</v>
      </c>
      <c r="H1031" s="13">
        <v>0.82</v>
      </c>
      <c r="I1031" s="14">
        <v>0.01</v>
      </c>
    </row>
    <row r="1032" spans="1:9" ht="15.75" x14ac:dyDescent="0.3">
      <c r="A1032" s="22">
        <v>1031</v>
      </c>
      <c r="B1032" s="2" t="s">
        <v>372</v>
      </c>
      <c r="C1032" s="2" t="s">
        <v>242</v>
      </c>
      <c r="D1032" s="2" t="s">
        <v>355</v>
      </c>
      <c r="E1032" s="2" t="str">
        <f>"০১৭৪০৫৫৯৭৭৯"</f>
        <v>০১৭৪০৫৫৯৭৭৯</v>
      </c>
      <c r="F1032" s="3" t="str">
        <f>"8119427765411"</f>
        <v>8119427765411</v>
      </c>
      <c r="G1032" s="4">
        <v>130302050433</v>
      </c>
      <c r="H1032" s="13">
        <v>1.5</v>
      </c>
      <c r="I1032" s="14">
        <v>0.01</v>
      </c>
    </row>
    <row r="1033" spans="1:9" ht="15.75" x14ac:dyDescent="0.3">
      <c r="A1033" s="22">
        <v>1032</v>
      </c>
      <c r="B1033" s="2" t="s">
        <v>373</v>
      </c>
      <c r="C1033" s="2" t="s">
        <v>374</v>
      </c>
      <c r="D1033" s="2" t="s">
        <v>355</v>
      </c>
      <c r="E1033" s="2" t="str">
        <f>"০১৭৪৩৪৪১৭৬২"</f>
        <v>০১৭৪৩৪৪১৭৬২</v>
      </c>
      <c r="F1033" s="3" t="str">
        <f>"8119427765864"</f>
        <v>8119427765864</v>
      </c>
      <c r="G1033" s="4">
        <v>130302050430</v>
      </c>
      <c r="H1033" s="13">
        <v>5</v>
      </c>
      <c r="I1033" s="13">
        <v>0.5</v>
      </c>
    </row>
    <row r="1034" spans="1:9" ht="15.75" x14ac:dyDescent="0.3">
      <c r="A1034" s="22">
        <v>1033</v>
      </c>
      <c r="B1034" s="2" t="s">
        <v>375</v>
      </c>
      <c r="C1034" s="2" t="s">
        <v>376</v>
      </c>
      <c r="D1034" s="2" t="s">
        <v>355</v>
      </c>
      <c r="E1034" s="2" t="str">
        <f>"০১৭১৪৯০৮৩৫১"</f>
        <v>০১৭১৪৯০৮৩৫১</v>
      </c>
      <c r="F1034" s="3" t="str">
        <f>"7016683388480"</f>
        <v>7016683388480</v>
      </c>
      <c r="G1034" s="4">
        <v>130302050428</v>
      </c>
      <c r="H1034" s="13"/>
      <c r="I1034" s="13"/>
    </row>
    <row r="1035" spans="1:9" ht="15.75" x14ac:dyDescent="0.3">
      <c r="A1035" s="22">
        <v>1034</v>
      </c>
      <c r="B1035" s="2" t="s">
        <v>377</v>
      </c>
      <c r="C1035" s="2" t="s">
        <v>378</v>
      </c>
      <c r="D1035" s="2" t="s">
        <v>355</v>
      </c>
      <c r="E1035" s="2" t="str">
        <f>"০১৭২৫৮৭৪৫২৩"</f>
        <v>০১৭২৫৮৭৪৫২৩</v>
      </c>
      <c r="F1035" s="3" t="str">
        <f>"81194277655223"</f>
        <v>81194277655223</v>
      </c>
      <c r="G1035" s="4">
        <v>130302050426</v>
      </c>
      <c r="H1035" s="13">
        <v>0.33</v>
      </c>
      <c r="I1035" s="13">
        <v>0.33</v>
      </c>
    </row>
    <row r="1036" spans="1:9" ht="15.75" x14ac:dyDescent="0.3">
      <c r="A1036" s="22">
        <v>1035</v>
      </c>
      <c r="B1036" s="2" t="s">
        <v>379</v>
      </c>
      <c r="C1036" s="2" t="s">
        <v>380</v>
      </c>
      <c r="D1036" s="2" t="s">
        <v>355</v>
      </c>
      <c r="E1036" s="2" t="str">
        <f>"০১৭১০৮৭৩৭২৩"</f>
        <v>০১৭১০৮৭৩৭২৩</v>
      </c>
      <c r="F1036" s="3" t="str">
        <f>"8119427765585"</f>
        <v>8119427765585</v>
      </c>
      <c r="G1036" s="4">
        <v>130302050425</v>
      </c>
      <c r="H1036" s="13">
        <v>3.33</v>
      </c>
      <c r="I1036" s="13">
        <v>3.33</v>
      </c>
    </row>
    <row r="1037" spans="1:9" ht="15.75" x14ac:dyDescent="0.3">
      <c r="A1037" s="22">
        <v>1036</v>
      </c>
      <c r="B1037" s="2" t="s">
        <v>381</v>
      </c>
      <c r="C1037" s="2" t="s">
        <v>382</v>
      </c>
      <c r="D1037" s="2" t="s">
        <v>355</v>
      </c>
      <c r="E1037" s="2" t="str">
        <f>"০১৭২২৪০৩৩৭৬"</f>
        <v>০১৭২২৪০৩৩৭৬</v>
      </c>
      <c r="F1037" s="3" t="str">
        <f>"8119427765515"</f>
        <v>8119427765515</v>
      </c>
      <c r="G1037" s="4">
        <v>130302050422</v>
      </c>
      <c r="H1037" s="13">
        <v>1.5</v>
      </c>
      <c r="I1037" s="13">
        <v>1.5</v>
      </c>
    </row>
    <row r="1038" spans="1:9" ht="15.75" x14ac:dyDescent="0.3">
      <c r="A1038" s="22">
        <v>1037</v>
      </c>
      <c r="B1038" s="2" t="s">
        <v>383</v>
      </c>
      <c r="C1038" s="2" t="s">
        <v>378</v>
      </c>
      <c r="D1038" s="2" t="s">
        <v>355</v>
      </c>
      <c r="E1038" s="2" t="str">
        <f>"০১৭৬৩৬৪৩৪৫১"</f>
        <v>০১৭৬৩৬৪৩৪৫১</v>
      </c>
      <c r="F1038" s="3" t="str">
        <f>"8119427765545"</f>
        <v>8119427765545</v>
      </c>
      <c r="G1038" s="4">
        <v>130302050421</v>
      </c>
      <c r="H1038" s="13">
        <v>0.33</v>
      </c>
      <c r="I1038" s="13">
        <v>0.33</v>
      </c>
    </row>
    <row r="1039" spans="1:9" ht="15.75" x14ac:dyDescent="0.3">
      <c r="A1039" s="22">
        <v>1038</v>
      </c>
      <c r="B1039" s="2" t="s">
        <v>384</v>
      </c>
      <c r="C1039" s="2" t="s">
        <v>105</v>
      </c>
      <c r="D1039" s="2" t="s">
        <v>355</v>
      </c>
      <c r="E1039" s="2" t="str">
        <f>"০১৭১৪৯০৮৩৫১"</f>
        <v>০১৭১৪৯০৮৩৫১</v>
      </c>
      <c r="F1039" s="3" t="str">
        <f>"8119427765863"</f>
        <v>8119427765863</v>
      </c>
      <c r="G1039" s="4">
        <v>130302050420</v>
      </c>
      <c r="H1039" s="13">
        <v>10</v>
      </c>
      <c r="I1039" s="13">
        <v>10</v>
      </c>
    </row>
    <row r="1040" spans="1:9" ht="15.75" x14ac:dyDescent="0.3">
      <c r="A1040" s="22">
        <v>1039</v>
      </c>
      <c r="B1040" s="2" t="s">
        <v>385</v>
      </c>
      <c r="C1040" s="2" t="s">
        <v>386</v>
      </c>
      <c r="D1040" s="2" t="s">
        <v>355</v>
      </c>
      <c r="E1040" s="2" t="str">
        <f>"০১৭৪৭৩৪২৫৪৮"</f>
        <v>০১৭৪৭৩৪২৫৪৮</v>
      </c>
      <c r="F1040" s="3" t="str">
        <f>"8119427765467"</f>
        <v>8119427765467</v>
      </c>
      <c r="G1040" s="4">
        <v>130302050419</v>
      </c>
      <c r="H1040" s="13">
        <v>0.5</v>
      </c>
      <c r="I1040" s="13">
        <v>0.5</v>
      </c>
    </row>
    <row r="1041" spans="1:9" ht="15.75" x14ac:dyDescent="0.3">
      <c r="A1041" s="22">
        <v>1040</v>
      </c>
      <c r="B1041" s="2" t="s">
        <v>387</v>
      </c>
      <c r="C1041" s="2" t="s">
        <v>388</v>
      </c>
      <c r="D1041" s="2" t="s">
        <v>355</v>
      </c>
      <c r="E1041" s="2" t="str">
        <f>"০১৭৩২০২০৩৬২"</f>
        <v>০১৭৩২০২০৩৬২</v>
      </c>
      <c r="F1041" s="3" t="str">
        <f>"8119427765420"</f>
        <v>8119427765420</v>
      </c>
      <c r="G1041" s="4">
        <v>130302050418</v>
      </c>
      <c r="H1041" s="13">
        <v>8</v>
      </c>
      <c r="I1041" s="13">
        <v>8</v>
      </c>
    </row>
    <row r="1042" spans="1:9" ht="15.75" x14ac:dyDescent="0.3">
      <c r="A1042" s="22">
        <v>1041</v>
      </c>
      <c r="B1042" s="2" t="s">
        <v>280</v>
      </c>
      <c r="C1042" s="2" t="s">
        <v>19</v>
      </c>
      <c r="D1042" s="2" t="s">
        <v>355</v>
      </c>
      <c r="E1042" s="2" t="str">
        <f>"০১৭৫৬৮১৯৫৬২"</f>
        <v>০১৭৫৬৮১৯৫৬২</v>
      </c>
      <c r="F1042" s="3" t="str">
        <f>"8119427765753"</f>
        <v>8119427765753</v>
      </c>
      <c r="G1042" s="4">
        <v>130302050431</v>
      </c>
      <c r="H1042" s="13">
        <v>3</v>
      </c>
      <c r="I1042" s="13">
        <v>3</v>
      </c>
    </row>
    <row r="1043" spans="1:9" ht="15.75" x14ac:dyDescent="0.3">
      <c r="A1043" s="22">
        <v>1042</v>
      </c>
      <c r="B1043" s="2" t="s">
        <v>550</v>
      </c>
      <c r="C1043" s="2" t="s">
        <v>551</v>
      </c>
      <c r="D1043" s="2" t="s">
        <v>355</v>
      </c>
      <c r="E1043" s="2" t="str">
        <f>"০১৭০৫৬৭৮৫৫৩"</f>
        <v>০১৭০৫৬৭৮৫৫৩</v>
      </c>
      <c r="F1043" s="3" t="str">
        <f>"8119427765776"</f>
        <v>8119427765776</v>
      </c>
      <c r="G1043" s="4">
        <v>130302050453</v>
      </c>
      <c r="H1043" s="13">
        <v>0.4</v>
      </c>
      <c r="I1043" s="13">
        <v>0.4</v>
      </c>
    </row>
    <row r="1044" spans="1:9" ht="15.75" x14ac:dyDescent="0.3">
      <c r="A1044" s="22">
        <v>1043</v>
      </c>
      <c r="B1044" s="2" t="s">
        <v>552</v>
      </c>
      <c r="C1044" s="2" t="s">
        <v>553</v>
      </c>
      <c r="D1044" s="2" t="s">
        <v>355</v>
      </c>
      <c r="E1044" s="2" t="str">
        <f>"০১৭২৯৯০৮০২৬"</f>
        <v>০১৭২৯৯০৮০২৬</v>
      </c>
      <c r="F1044" s="3" t="str">
        <f>"8119427000038"</f>
        <v>8119427000038</v>
      </c>
      <c r="G1044" s="4">
        <v>130302050432</v>
      </c>
      <c r="H1044" s="13">
        <v>7</v>
      </c>
      <c r="I1044" s="13">
        <v>7</v>
      </c>
    </row>
    <row r="1045" spans="1:9" ht="15.75" x14ac:dyDescent="0.3">
      <c r="A1045" s="22">
        <v>1044</v>
      </c>
      <c r="B1045" s="2" t="s">
        <v>554</v>
      </c>
      <c r="C1045" s="2" t="s">
        <v>555</v>
      </c>
      <c r="D1045" s="2" t="s">
        <v>355</v>
      </c>
      <c r="E1045" s="2" t="str">
        <f>"০১৭৩০১৮১০৮৪"</f>
        <v>০১৭৩০১৮১০৮৪</v>
      </c>
      <c r="F1045" s="3" t="str">
        <f>"7016683405098"</f>
        <v>7016683405098</v>
      </c>
      <c r="G1045" s="4">
        <v>130302050427</v>
      </c>
      <c r="H1045" s="13">
        <v>0.33</v>
      </c>
      <c r="I1045" s="13">
        <v>0.33</v>
      </c>
    </row>
    <row r="1046" spans="1:9" ht="15.75" x14ac:dyDescent="0.3">
      <c r="A1046" s="22">
        <v>1045</v>
      </c>
      <c r="B1046" s="2" t="s">
        <v>556</v>
      </c>
      <c r="C1046" s="2" t="s">
        <v>557</v>
      </c>
      <c r="D1046" s="2" t="s">
        <v>355</v>
      </c>
      <c r="E1046" s="2" t="str">
        <f>"০১৭২৮৫০০৫৯৫"</f>
        <v>০১৭২৮৫০০৫৯৫</v>
      </c>
      <c r="F1046" s="3" t="str">
        <f>"7016683384950"</f>
        <v>7016683384950</v>
      </c>
      <c r="G1046" s="4">
        <v>130302050424</v>
      </c>
      <c r="H1046" s="13">
        <v>0.66</v>
      </c>
      <c r="I1046" s="13">
        <v>0.66</v>
      </c>
    </row>
    <row r="1047" spans="1:9" ht="15.75" x14ac:dyDescent="0.3">
      <c r="A1047" s="22">
        <v>1046</v>
      </c>
      <c r="B1047" s="2" t="s">
        <v>242</v>
      </c>
      <c r="C1047" s="2" t="s">
        <v>558</v>
      </c>
      <c r="D1047" s="2" t="s">
        <v>355</v>
      </c>
      <c r="E1047" s="2" t="str">
        <f>"০১৭৬১৮৮৪৪৮৩"</f>
        <v>০১৭৬১৮৮৪৪৮৩</v>
      </c>
      <c r="F1047" s="3" t="str">
        <f>"8119427765409"</f>
        <v>8119427765409</v>
      </c>
      <c r="G1047" s="4">
        <v>130302050423</v>
      </c>
      <c r="H1047" s="13">
        <v>0.33</v>
      </c>
      <c r="I1047" s="13">
        <v>0.33</v>
      </c>
    </row>
    <row r="1048" spans="1:9" ht="15.75" x14ac:dyDescent="0.3">
      <c r="A1048" s="22">
        <v>1047</v>
      </c>
      <c r="B1048" s="2" t="s">
        <v>2389</v>
      </c>
      <c r="C1048" s="2" t="s">
        <v>2390</v>
      </c>
      <c r="D1048" s="2" t="s">
        <v>355</v>
      </c>
      <c r="E1048" s="2">
        <v>1747201286</v>
      </c>
      <c r="F1048" s="3">
        <v>8119427765483</v>
      </c>
      <c r="G1048" s="4">
        <v>130302050352</v>
      </c>
      <c r="H1048" s="13">
        <v>0.33</v>
      </c>
      <c r="I1048" s="13">
        <v>0.33</v>
      </c>
    </row>
    <row r="1049" spans="1:9" ht="15.75" x14ac:dyDescent="0.3">
      <c r="A1049" s="22">
        <v>1048</v>
      </c>
      <c r="B1049" s="2" t="s">
        <v>560</v>
      </c>
      <c r="C1049" s="2" t="s">
        <v>561</v>
      </c>
      <c r="D1049" s="2" t="s">
        <v>355</v>
      </c>
      <c r="E1049" s="2" t="str">
        <f>"০১৭৪২০৪৮৮৯৬"</f>
        <v>০১৭৪২০৪৮৮৯৬</v>
      </c>
      <c r="F1049" s="3" t="str">
        <f>"8119427765525"</f>
        <v>8119427765525</v>
      </c>
      <c r="G1049" s="4">
        <v>130302050416</v>
      </c>
      <c r="H1049" s="13">
        <v>8</v>
      </c>
      <c r="I1049" s="14">
        <v>0.01</v>
      </c>
    </row>
    <row r="1050" spans="1:9" ht="15.75" x14ac:dyDescent="0.3">
      <c r="A1050" s="22">
        <v>1049</v>
      </c>
      <c r="B1050" s="2" t="s">
        <v>562</v>
      </c>
      <c r="C1050" s="2" t="s">
        <v>559</v>
      </c>
      <c r="D1050" s="2" t="s">
        <v>355</v>
      </c>
      <c r="E1050" s="2" t="str">
        <f>"০১৭২০৬৬৭২২৮"</f>
        <v>০১৭২০৬৬৭২২৮</v>
      </c>
      <c r="F1050" s="3" t="str">
        <f>"8119427765502"</f>
        <v>8119427765502</v>
      </c>
      <c r="G1050" s="4">
        <v>130302050535</v>
      </c>
      <c r="H1050" s="13">
        <v>3</v>
      </c>
      <c r="I1050" s="14">
        <v>0.01</v>
      </c>
    </row>
    <row r="1051" spans="1:9" ht="15.75" x14ac:dyDescent="0.3">
      <c r="A1051" s="22">
        <v>1050</v>
      </c>
      <c r="B1051" s="2" t="s">
        <v>563</v>
      </c>
      <c r="C1051" s="2" t="s">
        <v>564</v>
      </c>
      <c r="D1051" s="2" t="s">
        <v>355</v>
      </c>
      <c r="E1051" s="2" t="str">
        <f>"০১৭৩০৯৮৯৬৯৮"</f>
        <v>০১৭৩০৯৮৯৬৯৮</v>
      </c>
      <c r="F1051" s="3" t="str">
        <f>"7016683384971"</f>
        <v>7016683384971</v>
      </c>
      <c r="G1051" s="4">
        <v>130302050429</v>
      </c>
      <c r="H1051" s="13">
        <v>0.4</v>
      </c>
      <c r="I1051" s="14">
        <v>0</v>
      </c>
    </row>
    <row r="1052" spans="1:9" ht="15.75" x14ac:dyDescent="0.3">
      <c r="A1052" s="22">
        <v>1051</v>
      </c>
      <c r="B1052" s="5" t="s">
        <v>2391</v>
      </c>
      <c r="C1052" s="5" t="s">
        <v>2389</v>
      </c>
      <c r="D1052" s="5" t="s">
        <v>355</v>
      </c>
      <c r="E1052" s="5">
        <v>1731079194</v>
      </c>
      <c r="F1052" s="7">
        <v>8119427765484</v>
      </c>
      <c r="G1052" s="8">
        <v>130302050353</v>
      </c>
      <c r="H1052" s="13">
        <v>7</v>
      </c>
      <c r="I1052" s="14">
        <v>0</v>
      </c>
    </row>
    <row r="1053" spans="1:9" ht="15.75" x14ac:dyDescent="0.3">
      <c r="A1053" s="22">
        <v>1052</v>
      </c>
      <c r="B1053" s="5" t="s">
        <v>644</v>
      </c>
      <c r="C1053" s="5" t="s">
        <v>323</v>
      </c>
      <c r="D1053" s="5" t="s">
        <v>645</v>
      </c>
      <c r="E1053" s="5"/>
      <c r="F1053" s="7">
        <v>1.9848119427E+16</v>
      </c>
      <c r="G1053" s="8">
        <v>130302050354</v>
      </c>
      <c r="H1053" s="13">
        <v>0.33</v>
      </c>
      <c r="I1053" s="14">
        <v>0.5</v>
      </c>
    </row>
    <row r="1054" spans="1:9" ht="15.75" x14ac:dyDescent="0.3">
      <c r="A1054" s="22">
        <v>1053</v>
      </c>
      <c r="B1054" s="5" t="s">
        <v>2392</v>
      </c>
      <c r="C1054" s="5" t="s">
        <v>2393</v>
      </c>
      <c r="D1054" s="5" t="s">
        <v>355</v>
      </c>
      <c r="E1054" s="5">
        <v>1718216623</v>
      </c>
      <c r="F1054" s="7">
        <v>8119427765492</v>
      </c>
      <c r="G1054" s="8">
        <v>130302050355</v>
      </c>
      <c r="H1054" s="13">
        <v>0.66</v>
      </c>
      <c r="I1054" s="14">
        <v>0.5</v>
      </c>
    </row>
    <row r="1055" spans="1:9" ht="15.75" x14ac:dyDescent="0.3">
      <c r="A1055" s="22">
        <v>1054</v>
      </c>
      <c r="B1055" s="5"/>
      <c r="C1055" s="5"/>
      <c r="D1055" s="5"/>
      <c r="E1055" s="5"/>
      <c r="F1055" s="7"/>
      <c r="G1055" s="8"/>
      <c r="H1055" s="13">
        <v>0.33</v>
      </c>
      <c r="I1055" s="14">
        <v>1.5</v>
      </c>
    </row>
    <row r="1056" spans="1:9" ht="15.75" x14ac:dyDescent="0.3">
      <c r="A1056" s="22">
        <v>1055</v>
      </c>
      <c r="B1056" s="5"/>
      <c r="C1056" s="5"/>
      <c r="D1056" s="5"/>
      <c r="E1056" s="5"/>
      <c r="F1056" s="7"/>
      <c r="G1056" s="8"/>
      <c r="H1056" s="13">
        <v>0.33</v>
      </c>
      <c r="I1056" s="14">
        <v>0</v>
      </c>
    </row>
    <row r="1057" spans="1:9" ht="15.75" x14ac:dyDescent="0.3">
      <c r="A1057" s="22">
        <v>1056</v>
      </c>
      <c r="B1057" s="5"/>
      <c r="C1057" s="5"/>
      <c r="D1057" s="5"/>
      <c r="E1057" s="5"/>
      <c r="F1057" s="7"/>
      <c r="G1057" s="8"/>
      <c r="H1057" s="13">
        <v>0.25</v>
      </c>
      <c r="I1057" s="14">
        <v>0.2</v>
      </c>
    </row>
    <row r="1058" spans="1:9" ht="15.75" x14ac:dyDescent="0.3">
      <c r="A1058" s="22">
        <v>1057</v>
      </c>
      <c r="B1058" s="5"/>
      <c r="C1058" s="5"/>
      <c r="D1058" s="5"/>
      <c r="E1058" s="5"/>
      <c r="F1058" s="7"/>
      <c r="G1058" s="8"/>
      <c r="H1058" s="13">
        <v>1</v>
      </c>
      <c r="I1058" s="14">
        <v>0.2</v>
      </c>
    </row>
    <row r="1059" spans="1:9" ht="15.75" x14ac:dyDescent="0.3">
      <c r="A1059" s="22">
        <v>1058</v>
      </c>
      <c r="B1059" s="5" t="s">
        <v>647</v>
      </c>
      <c r="C1059" s="5" t="s">
        <v>648</v>
      </c>
      <c r="D1059" s="5" t="s">
        <v>645</v>
      </c>
      <c r="E1059" s="5"/>
      <c r="F1059" s="7">
        <v>1.96581194277658E+16</v>
      </c>
      <c r="G1059" s="8">
        <v>130302050357</v>
      </c>
      <c r="H1059" s="13">
        <v>0.3</v>
      </c>
      <c r="I1059" s="14">
        <v>0.3</v>
      </c>
    </row>
    <row r="1060" spans="1:9" ht="15.75" x14ac:dyDescent="0.3">
      <c r="A1060" s="22">
        <v>1059</v>
      </c>
      <c r="B1060" s="5"/>
      <c r="C1060" s="5"/>
      <c r="D1060" s="5"/>
      <c r="E1060" s="5"/>
      <c r="F1060" s="7"/>
      <c r="G1060" s="8"/>
      <c r="H1060" s="13">
        <v>0.3</v>
      </c>
      <c r="I1060" s="14">
        <v>0.3</v>
      </c>
    </row>
    <row r="1061" spans="1:9" ht="15.75" x14ac:dyDescent="0.3">
      <c r="A1061" s="22">
        <v>1060</v>
      </c>
      <c r="B1061" s="5" t="s">
        <v>649</v>
      </c>
      <c r="C1061" s="5" t="s">
        <v>354</v>
      </c>
      <c r="D1061" s="5" t="s">
        <v>650</v>
      </c>
      <c r="E1061" s="5"/>
      <c r="F1061" s="7">
        <v>1980811942700000</v>
      </c>
      <c r="G1061" s="8">
        <v>130302050358</v>
      </c>
      <c r="H1061" s="13">
        <v>3.33</v>
      </c>
      <c r="I1061" s="14">
        <v>0.2</v>
      </c>
    </row>
    <row r="1062" spans="1:9" ht="15.75" x14ac:dyDescent="0.3">
      <c r="A1062" s="22">
        <v>1061</v>
      </c>
      <c r="B1062" s="5" t="s">
        <v>353</v>
      </c>
      <c r="C1062" s="5" t="s">
        <v>354</v>
      </c>
      <c r="D1062" s="5" t="s">
        <v>650</v>
      </c>
      <c r="E1062" s="5"/>
      <c r="F1062" s="7">
        <v>8119427765426</v>
      </c>
      <c r="G1062" s="8">
        <v>130302050359</v>
      </c>
      <c r="H1062" s="13">
        <v>2.5</v>
      </c>
      <c r="I1062" s="14">
        <v>0</v>
      </c>
    </row>
    <row r="1063" spans="1:9" ht="15.75" x14ac:dyDescent="0.3">
      <c r="A1063" s="22">
        <v>1062</v>
      </c>
      <c r="B1063" s="5" t="s">
        <v>242</v>
      </c>
      <c r="C1063" s="5" t="s">
        <v>241</v>
      </c>
      <c r="D1063" s="5" t="s">
        <v>650</v>
      </c>
      <c r="E1063" s="5"/>
      <c r="F1063" s="7">
        <v>8119427765409</v>
      </c>
      <c r="G1063" s="8">
        <v>130302050360</v>
      </c>
      <c r="H1063" s="13">
        <v>0.33</v>
      </c>
      <c r="I1063" s="14">
        <v>0.2</v>
      </c>
    </row>
    <row r="1064" spans="1:9" ht="15.75" x14ac:dyDescent="0.3">
      <c r="A1064" s="22">
        <v>1063</v>
      </c>
      <c r="B1064" s="5" t="s">
        <v>326</v>
      </c>
      <c r="C1064" s="5" t="s">
        <v>242</v>
      </c>
      <c r="D1064" s="5" t="s">
        <v>650</v>
      </c>
      <c r="E1064" s="5"/>
      <c r="F1064" s="7">
        <v>8119427765411</v>
      </c>
      <c r="G1064" s="8">
        <v>130302050361</v>
      </c>
      <c r="H1064" s="13">
        <v>0.5</v>
      </c>
      <c r="I1064" s="14">
        <v>0.2</v>
      </c>
    </row>
    <row r="1065" spans="1:9" ht="15.75" x14ac:dyDescent="0.3">
      <c r="A1065" s="22">
        <v>1064</v>
      </c>
      <c r="B1065" s="5" t="s">
        <v>653</v>
      </c>
      <c r="C1065" s="5" t="s">
        <v>365</v>
      </c>
      <c r="D1065" s="5" t="s">
        <v>650</v>
      </c>
      <c r="E1065" s="11">
        <v>1770789212</v>
      </c>
      <c r="F1065" s="7">
        <v>8119427765789</v>
      </c>
      <c r="G1065" s="8">
        <v>130302050572</v>
      </c>
      <c r="H1065" s="13"/>
      <c r="I1065" s="14">
        <v>2.5</v>
      </c>
    </row>
    <row r="1066" spans="1:9" ht="15.75" x14ac:dyDescent="0.3">
      <c r="A1066" s="22">
        <v>1065</v>
      </c>
      <c r="B1066" s="5" t="s">
        <v>334</v>
      </c>
      <c r="C1066" s="5" t="s">
        <v>546</v>
      </c>
      <c r="D1066" s="5" t="s">
        <v>650</v>
      </c>
      <c r="E1066" s="11">
        <v>172145461</v>
      </c>
      <c r="F1066" s="7">
        <v>8119427765833</v>
      </c>
      <c r="G1066" s="8">
        <v>130302050573</v>
      </c>
      <c r="H1066" s="13">
        <v>1.5</v>
      </c>
      <c r="I1066" s="14">
        <v>1.5</v>
      </c>
    </row>
    <row r="1067" spans="1:9" ht="15.75" x14ac:dyDescent="0.3">
      <c r="A1067" s="22">
        <v>1066</v>
      </c>
      <c r="B1067" s="5" t="s">
        <v>451</v>
      </c>
      <c r="C1067" s="5" t="s">
        <v>365</v>
      </c>
      <c r="D1067" s="5" t="s">
        <v>650</v>
      </c>
      <c r="E1067" s="11">
        <v>1770789212</v>
      </c>
      <c r="F1067" s="7">
        <v>8119427766792</v>
      </c>
      <c r="G1067" s="8">
        <v>130302050574</v>
      </c>
      <c r="H1067" s="13">
        <v>0.27</v>
      </c>
      <c r="I1067" s="14">
        <v>0.4</v>
      </c>
    </row>
    <row r="1068" spans="1:9" ht="15.75" x14ac:dyDescent="0.3">
      <c r="A1068" s="22">
        <v>1067</v>
      </c>
      <c r="B1068" s="5" t="s">
        <v>545</v>
      </c>
      <c r="C1068" s="5" t="s">
        <v>546</v>
      </c>
      <c r="D1068" s="5" t="s">
        <v>650</v>
      </c>
      <c r="E1068" s="5" t="s">
        <v>654</v>
      </c>
      <c r="F1068" s="7">
        <v>8119427765804</v>
      </c>
      <c r="G1068" s="8">
        <v>130302050571</v>
      </c>
      <c r="H1068" s="13">
        <v>0.82</v>
      </c>
      <c r="I1068" s="14">
        <v>0.3</v>
      </c>
    </row>
    <row r="1069" spans="1:9" ht="15.75" x14ac:dyDescent="0.3">
      <c r="A1069" s="22">
        <v>1068</v>
      </c>
      <c r="B1069" s="1" t="s">
        <v>2208</v>
      </c>
      <c r="C1069" s="1" t="s">
        <v>13</v>
      </c>
      <c r="D1069" s="1" t="s">
        <v>355</v>
      </c>
      <c r="F1069" s="1">
        <v>8119413018274</v>
      </c>
      <c r="G1069" s="1">
        <v>130302050444</v>
      </c>
      <c r="H1069" s="13">
        <v>2</v>
      </c>
      <c r="I1069" s="14">
        <v>0.2</v>
      </c>
    </row>
    <row r="1070" spans="1:9" ht="15.75" x14ac:dyDescent="0.3">
      <c r="A1070" s="22">
        <v>1069</v>
      </c>
      <c r="B1070" s="1" t="s">
        <v>2373</v>
      </c>
      <c r="C1070" s="1" t="s">
        <v>2374</v>
      </c>
      <c r="D1070" s="1" t="s">
        <v>312</v>
      </c>
      <c r="E1070" s="1">
        <v>1799103288</v>
      </c>
      <c r="F1070" s="1">
        <v>8119427765884</v>
      </c>
      <c r="G1070" s="1">
        <v>130302050362</v>
      </c>
      <c r="H1070" s="13">
        <v>0.66</v>
      </c>
      <c r="I1070" s="14">
        <v>0</v>
      </c>
    </row>
    <row r="1071" spans="1:9" ht="15.75" x14ac:dyDescent="0.3">
      <c r="A1071" s="22">
        <v>1070</v>
      </c>
      <c r="B1071" s="1" t="s">
        <v>2375</v>
      </c>
      <c r="C1071" s="1" t="s">
        <v>658</v>
      </c>
      <c r="D1071" s="1" t="s">
        <v>312</v>
      </c>
      <c r="E1071" s="1">
        <v>1755836839</v>
      </c>
      <c r="F1071" s="1">
        <v>8119427765907</v>
      </c>
      <c r="G1071" s="1">
        <v>130302050363</v>
      </c>
      <c r="H1071" s="13">
        <v>0.82</v>
      </c>
      <c r="I1071" s="14">
        <v>0.01</v>
      </c>
    </row>
    <row r="1072" spans="1:9" ht="15.75" x14ac:dyDescent="0.3">
      <c r="A1072" s="22">
        <v>1071</v>
      </c>
      <c r="B1072" s="1" t="s">
        <v>749</v>
      </c>
      <c r="C1072" s="1" t="s">
        <v>658</v>
      </c>
      <c r="D1072" s="1" t="s">
        <v>312</v>
      </c>
      <c r="E1072" s="1">
        <v>1725885338</v>
      </c>
      <c r="F1072" s="1">
        <v>8119427765843</v>
      </c>
      <c r="G1072" s="1">
        <v>130302050364</v>
      </c>
      <c r="H1072" s="13">
        <v>1.5</v>
      </c>
      <c r="I1072" s="14">
        <v>0.01</v>
      </c>
    </row>
    <row r="1073" spans="1:9" ht="15.75" x14ac:dyDescent="0.3">
      <c r="A1073" s="22">
        <v>1072</v>
      </c>
      <c r="B1073" s="1" t="s">
        <v>2210</v>
      </c>
      <c r="C1073" s="1" t="s">
        <v>2209</v>
      </c>
      <c r="D1073" s="1" t="s">
        <v>650</v>
      </c>
      <c r="E1073" s="1">
        <v>1788395982</v>
      </c>
      <c r="F1073" s="1">
        <v>8119427765517</v>
      </c>
      <c r="G1073" s="1">
        <v>130302050470</v>
      </c>
      <c r="H1073" s="14">
        <v>0.5</v>
      </c>
      <c r="I1073" s="14">
        <v>0.01</v>
      </c>
    </row>
    <row r="1074" spans="1:9" ht="15.75" x14ac:dyDescent="0.3">
      <c r="A1074" s="22">
        <v>1073</v>
      </c>
      <c r="B1074" s="1" t="s">
        <v>819</v>
      </c>
      <c r="C1074" s="1" t="s">
        <v>2376</v>
      </c>
      <c r="D1074" s="1" t="s">
        <v>312</v>
      </c>
      <c r="E1074" s="1">
        <v>1755214667</v>
      </c>
      <c r="F1074" s="1">
        <v>8119427765844</v>
      </c>
      <c r="G1074" s="1">
        <v>130302050365</v>
      </c>
      <c r="H1074" s="14">
        <v>0.33</v>
      </c>
      <c r="I1074" s="14">
        <v>0.2</v>
      </c>
    </row>
    <row r="1075" spans="1:9" ht="15.75" x14ac:dyDescent="0.3">
      <c r="A1075" s="22">
        <v>1074</v>
      </c>
      <c r="B1075" s="1" t="s">
        <v>2211</v>
      </c>
      <c r="C1075" s="1" t="s">
        <v>2212</v>
      </c>
      <c r="D1075" s="1" t="s">
        <v>650</v>
      </c>
      <c r="E1075" s="1">
        <v>1728583139</v>
      </c>
      <c r="F1075" s="1">
        <v>8119427765856</v>
      </c>
      <c r="G1075" s="1">
        <v>130302050476</v>
      </c>
      <c r="H1075" s="14">
        <v>6.6</v>
      </c>
      <c r="I1075" s="14">
        <v>0</v>
      </c>
    </row>
    <row r="1076" spans="1:9" ht="15.75" x14ac:dyDescent="0.3">
      <c r="A1076" s="22">
        <v>1075</v>
      </c>
      <c r="B1076" s="1" t="s">
        <v>2377</v>
      </c>
      <c r="C1076" s="1" t="s">
        <v>3</v>
      </c>
      <c r="D1076" s="1" t="s">
        <v>312</v>
      </c>
      <c r="E1076" s="1">
        <v>1772561823</v>
      </c>
      <c r="F1076" s="1">
        <v>8119427765881</v>
      </c>
      <c r="G1076" s="1">
        <v>130302050366</v>
      </c>
      <c r="H1076" s="14">
        <v>1</v>
      </c>
      <c r="I1076" s="14">
        <v>0.3</v>
      </c>
    </row>
    <row r="1077" spans="1:9" ht="15.75" x14ac:dyDescent="0.3">
      <c r="A1077" s="22">
        <v>1076</v>
      </c>
      <c r="B1077" s="1" t="s">
        <v>2213</v>
      </c>
      <c r="C1077" s="1" t="s">
        <v>2214</v>
      </c>
      <c r="D1077" s="1" t="s">
        <v>650</v>
      </c>
      <c r="E1077" s="1">
        <v>1783223711</v>
      </c>
      <c r="F1077" s="1">
        <v>8119427765435</v>
      </c>
      <c r="G1077" s="1">
        <v>130302050575</v>
      </c>
      <c r="H1077" s="14">
        <v>2.33</v>
      </c>
      <c r="I1077" s="14">
        <v>0.2</v>
      </c>
    </row>
    <row r="1078" spans="1:9" ht="15.75" x14ac:dyDescent="0.3">
      <c r="A1078" s="22">
        <v>1077</v>
      </c>
      <c r="B1078" s="1" t="s">
        <v>2215</v>
      </c>
      <c r="C1078" s="1" t="s">
        <v>2216</v>
      </c>
      <c r="D1078" s="1" t="s">
        <v>355</v>
      </c>
      <c r="F1078" s="1">
        <v>8119427765459</v>
      </c>
      <c r="G1078" s="1">
        <v>130302050585</v>
      </c>
      <c r="H1078" s="14">
        <v>2</v>
      </c>
      <c r="I1078" s="14">
        <v>0</v>
      </c>
    </row>
    <row r="1079" spans="1:9" ht="15.75" x14ac:dyDescent="0.3">
      <c r="A1079" s="22">
        <v>1078</v>
      </c>
      <c r="B1079" s="1" t="s">
        <v>2218</v>
      </c>
      <c r="C1079" s="1" t="s">
        <v>2217</v>
      </c>
      <c r="D1079" s="1" t="s">
        <v>355</v>
      </c>
      <c r="F1079" s="1">
        <v>8119427765839</v>
      </c>
      <c r="G1079" s="1">
        <v>130302050478</v>
      </c>
      <c r="H1079" s="14">
        <v>1.66</v>
      </c>
      <c r="I1079" s="14">
        <v>1.5</v>
      </c>
    </row>
    <row r="1080" spans="1:9" ht="15.75" x14ac:dyDescent="0.3">
      <c r="A1080" s="22">
        <v>1079</v>
      </c>
      <c r="B1080" s="1" t="s">
        <v>2394</v>
      </c>
      <c r="C1080" s="1" t="s">
        <v>2236</v>
      </c>
      <c r="D1080" s="1" t="s">
        <v>355</v>
      </c>
      <c r="F1080" s="1">
        <v>8119427765511</v>
      </c>
      <c r="G1080" s="1">
        <v>130302050367</v>
      </c>
      <c r="H1080" s="14">
        <v>0.33</v>
      </c>
      <c r="I1080" s="14">
        <v>1.5</v>
      </c>
    </row>
    <row r="1081" spans="1:9" ht="15.75" x14ac:dyDescent="0.3">
      <c r="A1081" s="22">
        <v>1080</v>
      </c>
      <c r="B1081" s="1" t="s">
        <v>2219</v>
      </c>
      <c r="C1081" s="1" t="s">
        <v>2217</v>
      </c>
      <c r="D1081" s="1" t="s">
        <v>650</v>
      </c>
      <c r="F1081" s="1">
        <v>8119427000003</v>
      </c>
      <c r="G1081" s="1">
        <v>130302050480</v>
      </c>
      <c r="H1081" s="14">
        <v>0.33</v>
      </c>
      <c r="I1081" s="14">
        <v>0.2</v>
      </c>
    </row>
    <row r="1082" spans="1:9" ht="15.75" x14ac:dyDescent="0.3">
      <c r="A1082" s="22">
        <v>1081</v>
      </c>
      <c r="B1082" s="1" t="s">
        <v>2220</v>
      </c>
      <c r="C1082" s="1" t="s">
        <v>2221</v>
      </c>
      <c r="D1082" s="1" t="s">
        <v>650</v>
      </c>
      <c r="F1082" s="1">
        <v>811942765834</v>
      </c>
      <c r="G1082" s="1">
        <v>130302050481</v>
      </c>
      <c r="H1082" s="14">
        <v>0.33</v>
      </c>
      <c r="I1082" s="14">
        <v>0.01</v>
      </c>
    </row>
    <row r="1083" spans="1:9" ht="15.75" x14ac:dyDescent="0.3">
      <c r="A1083" s="22">
        <v>1082</v>
      </c>
      <c r="B1083" s="1" t="s">
        <v>2222</v>
      </c>
      <c r="C1083" s="1" t="s">
        <v>2223</v>
      </c>
      <c r="D1083" s="1" t="s">
        <v>650</v>
      </c>
      <c r="F1083" s="1">
        <v>8119427765876</v>
      </c>
      <c r="G1083" s="1">
        <v>130302050482</v>
      </c>
      <c r="H1083" s="14">
        <v>0.33</v>
      </c>
      <c r="I1083" s="14">
        <v>0.5</v>
      </c>
    </row>
    <row r="1084" spans="1:9" ht="15.75" x14ac:dyDescent="0.3">
      <c r="A1084" s="22">
        <v>1083</v>
      </c>
      <c r="B1084" s="1" t="s">
        <v>2224</v>
      </c>
      <c r="C1084" s="1" t="s">
        <v>160</v>
      </c>
      <c r="D1084" s="1" t="s">
        <v>650</v>
      </c>
      <c r="F1084" s="1">
        <v>8119427765878</v>
      </c>
      <c r="G1084" s="1">
        <v>130302050483</v>
      </c>
      <c r="H1084" s="14">
        <v>11.05</v>
      </c>
      <c r="I1084" s="14">
        <v>11</v>
      </c>
    </row>
    <row r="1085" spans="1:9" ht="15.75" x14ac:dyDescent="0.3">
      <c r="A1085" s="22">
        <v>1084</v>
      </c>
      <c r="B1085" s="1" t="s">
        <v>2225</v>
      </c>
      <c r="C1085" s="1" t="s">
        <v>2226</v>
      </c>
      <c r="D1085" s="1" t="s">
        <v>650</v>
      </c>
      <c r="F1085" s="1">
        <v>8119427765781</v>
      </c>
      <c r="G1085" s="1">
        <v>130302050484</v>
      </c>
      <c r="H1085" s="14">
        <v>0.33</v>
      </c>
      <c r="I1085" s="14">
        <v>0.33</v>
      </c>
    </row>
    <row r="1086" spans="1:9" ht="15.75" x14ac:dyDescent="0.3">
      <c r="A1086" s="22">
        <v>1085</v>
      </c>
      <c r="B1086" s="1" t="s">
        <v>1364</v>
      </c>
      <c r="C1086" s="1" t="s">
        <v>2378</v>
      </c>
      <c r="D1086" s="1" t="s">
        <v>312</v>
      </c>
      <c r="E1086" s="1">
        <v>1750792029</v>
      </c>
      <c r="F1086" s="1">
        <v>8119425566620</v>
      </c>
      <c r="G1086" s="1">
        <v>130302050368</v>
      </c>
      <c r="H1086" s="13">
        <v>5</v>
      </c>
      <c r="I1086" s="13">
        <v>0.5</v>
      </c>
    </row>
    <row r="1087" spans="1:9" ht="15.75" x14ac:dyDescent="0.3">
      <c r="A1087" s="22">
        <v>1086</v>
      </c>
      <c r="B1087" s="1" t="s">
        <v>2227</v>
      </c>
      <c r="C1087" s="1" t="s">
        <v>2217</v>
      </c>
      <c r="D1087" s="1" t="s">
        <v>650</v>
      </c>
      <c r="F1087" s="1">
        <v>8119427765836</v>
      </c>
      <c r="G1087" s="1">
        <v>130302050486</v>
      </c>
      <c r="H1087" s="13"/>
      <c r="I1087" s="13"/>
    </row>
    <row r="1088" spans="1:9" ht="15.75" x14ac:dyDescent="0.3">
      <c r="A1088" s="22">
        <v>1087</v>
      </c>
      <c r="B1088" s="1" t="s">
        <v>2228</v>
      </c>
      <c r="C1088" s="1" t="s">
        <v>160</v>
      </c>
      <c r="D1088" s="1" t="s">
        <v>650</v>
      </c>
      <c r="F1088" s="1">
        <v>8119427765862</v>
      </c>
      <c r="G1088" s="1">
        <v>130302050487</v>
      </c>
      <c r="H1088" s="13">
        <v>0.33</v>
      </c>
      <c r="I1088" s="13">
        <v>0.33</v>
      </c>
    </row>
    <row r="1089" spans="1:9" ht="15.75" x14ac:dyDescent="0.3">
      <c r="A1089" s="22">
        <v>1088</v>
      </c>
      <c r="B1089" s="1" t="s">
        <v>2229</v>
      </c>
      <c r="C1089" s="1" t="s">
        <v>2230</v>
      </c>
      <c r="D1089" s="1" t="s">
        <v>650</v>
      </c>
      <c r="E1089" s="1">
        <v>1730989698</v>
      </c>
      <c r="F1089" s="1">
        <v>9572572858</v>
      </c>
      <c r="G1089" s="1">
        <v>130302050488</v>
      </c>
      <c r="H1089" s="13">
        <v>3.33</v>
      </c>
      <c r="I1089" s="13">
        <v>3.33</v>
      </c>
    </row>
    <row r="1090" spans="1:9" ht="15.75" x14ac:dyDescent="0.3">
      <c r="A1090" s="22">
        <v>1089</v>
      </c>
      <c r="B1090" s="1" t="s">
        <v>2231</v>
      </c>
      <c r="C1090" s="1" t="s">
        <v>2232</v>
      </c>
      <c r="D1090" s="1" t="s">
        <v>650</v>
      </c>
      <c r="E1090" s="1">
        <v>1735169627</v>
      </c>
      <c r="F1090" s="1"/>
      <c r="G1090" s="1">
        <v>130302050489</v>
      </c>
      <c r="H1090" s="13">
        <v>1.5</v>
      </c>
      <c r="I1090" s="13">
        <v>1.5</v>
      </c>
    </row>
    <row r="1091" spans="1:9" ht="15.75" x14ac:dyDescent="0.3">
      <c r="A1091" s="22">
        <v>1090</v>
      </c>
      <c r="B1091" s="1" t="s">
        <v>2233</v>
      </c>
      <c r="C1091" s="1" t="s">
        <v>133</v>
      </c>
      <c r="D1091" s="1" t="s">
        <v>650</v>
      </c>
      <c r="E1091" s="1">
        <v>1755333914</v>
      </c>
      <c r="F1091" s="1">
        <v>8119427765893</v>
      </c>
      <c r="G1091" s="1">
        <v>130302050490</v>
      </c>
      <c r="H1091" s="13">
        <v>0.33</v>
      </c>
      <c r="I1091" s="13">
        <v>0.33</v>
      </c>
    </row>
    <row r="1092" spans="1:9" ht="15.75" x14ac:dyDescent="0.3">
      <c r="A1092" s="22">
        <v>1091</v>
      </c>
      <c r="B1092" s="1" t="s">
        <v>2234</v>
      </c>
      <c r="C1092" s="1" t="s">
        <v>77</v>
      </c>
      <c r="D1092" s="1" t="s">
        <v>650</v>
      </c>
      <c r="E1092" s="1">
        <v>1764635927</v>
      </c>
      <c r="F1092" s="1">
        <v>8119427000118</v>
      </c>
      <c r="G1092" s="1">
        <v>130302050491</v>
      </c>
      <c r="H1092" s="13">
        <v>10</v>
      </c>
      <c r="I1092" s="13">
        <v>10</v>
      </c>
    </row>
    <row r="1093" spans="1:9" ht="15.75" x14ac:dyDescent="0.3">
      <c r="A1093" s="22">
        <v>1092</v>
      </c>
      <c r="B1093" s="1" t="s">
        <v>2235</v>
      </c>
      <c r="C1093" s="1" t="s">
        <v>2236</v>
      </c>
      <c r="D1093" s="1" t="s">
        <v>650</v>
      </c>
      <c r="E1093" s="1">
        <v>1742015093</v>
      </c>
      <c r="F1093" s="1">
        <v>8119427765503</v>
      </c>
      <c r="G1093" s="1">
        <v>130302050493</v>
      </c>
      <c r="H1093" s="13">
        <v>0.5</v>
      </c>
      <c r="I1093" s="13">
        <v>0.5</v>
      </c>
    </row>
    <row r="1094" spans="1:9" ht="15.75" x14ac:dyDescent="0.3">
      <c r="A1094" s="22">
        <v>1093</v>
      </c>
      <c r="B1094" s="1" t="s">
        <v>2237</v>
      </c>
      <c r="C1094" s="1" t="s">
        <v>2238</v>
      </c>
      <c r="D1094" s="1" t="s">
        <v>355</v>
      </c>
      <c r="E1094" s="1">
        <v>1763643455</v>
      </c>
      <c r="F1094" s="1">
        <v>8119427765507</v>
      </c>
      <c r="G1094" s="1">
        <v>130302050494</v>
      </c>
      <c r="H1094" s="13">
        <v>8</v>
      </c>
      <c r="I1094" s="13">
        <v>8</v>
      </c>
    </row>
    <row r="1095" spans="1:9" ht="15.75" x14ac:dyDescent="0.3">
      <c r="A1095" s="22">
        <v>1094</v>
      </c>
      <c r="B1095" s="1" t="s">
        <v>320</v>
      </c>
      <c r="C1095" s="1" t="s">
        <v>2060</v>
      </c>
      <c r="D1095" s="1" t="s">
        <v>650</v>
      </c>
      <c r="E1095" s="1">
        <v>1746334247</v>
      </c>
      <c r="F1095" s="1">
        <v>8129417727697</v>
      </c>
      <c r="G1095" s="1">
        <v>130302050495</v>
      </c>
      <c r="H1095" s="13">
        <v>3</v>
      </c>
      <c r="I1095" s="13">
        <v>3</v>
      </c>
    </row>
    <row r="1096" spans="1:9" ht="15.75" x14ac:dyDescent="0.3">
      <c r="A1096" s="22">
        <v>1095</v>
      </c>
      <c r="B1096" s="1" t="s">
        <v>258</v>
      </c>
      <c r="C1096" s="1" t="s">
        <v>41</v>
      </c>
      <c r="D1096" s="1" t="s">
        <v>650</v>
      </c>
      <c r="E1096" s="1">
        <v>1774842332</v>
      </c>
      <c r="F1096" s="1">
        <v>8119427764886</v>
      </c>
      <c r="G1096" s="1">
        <v>130302050496</v>
      </c>
      <c r="H1096" s="13">
        <v>0.4</v>
      </c>
      <c r="I1096" s="13">
        <v>0.4</v>
      </c>
    </row>
    <row r="1097" spans="1:9" ht="15.75" x14ac:dyDescent="0.3">
      <c r="A1097" s="22">
        <v>1096</v>
      </c>
      <c r="B1097" s="1" t="s">
        <v>151</v>
      </c>
      <c r="C1097" s="1" t="s">
        <v>2239</v>
      </c>
      <c r="D1097" s="1" t="s">
        <v>650</v>
      </c>
      <c r="E1097" s="1">
        <v>1753781497</v>
      </c>
      <c r="F1097" s="1">
        <v>8119427765858</v>
      </c>
      <c r="G1097" s="1">
        <v>130302050497</v>
      </c>
      <c r="H1097" s="13">
        <v>7</v>
      </c>
      <c r="I1097" s="13">
        <v>7</v>
      </c>
    </row>
    <row r="1098" spans="1:9" ht="15.75" x14ac:dyDescent="0.3">
      <c r="A1098" s="22">
        <v>1097</v>
      </c>
      <c r="B1098" s="1" t="s">
        <v>2240</v>
      </c>
      <c r="C1098" s="1" t="s">
        <v>2241</v>
      </c>
      <c r="D1098" s="1" t="s">
        <v>650</v>
      </c>
      <c r="E1098" s="1" t="s">
        <v>910</v>
      </c>
      <c r="F1098" s="1">
        <v>8119427000010</v>
      </c>
      <c r="G1098" s="1">
        <v>130302050499</v>
      </c>
      <c r="H1098" s="13">
        <v>0.33</v>
      </c>
      <c r="I1098" s="13">
        <v>0.33</v>
      </c>
    </row>
    <row r="1099" spans="1:9" ht="15.75" x14ac:dyDescent="0.3">
      <c r="A1099" s="22">
        <v>1098</v>
      </c>
      <c r="B1099" s="1" t="s">
        <v>2242</v>
      </c>
      <c r="C1099" s="1" t="s">
        <v>2243</v>
      </c>
      <c r="D1099" s="1" t="s">
        <v>650</v>
      </c>
      <c r="E1099" s="1">
        <v>1737400335</v>
      </c>
      <c r="F1099" s="1">
        <v>8119427765719</v>
      </c>
      <c r="G1099" s="1">
        <v>130302050500</v>
      </c>
      <c r="H1099" s="13">
        <v>0.66</v>
      </c>
      <c r="I1099" s="13">
        <v>0.66</v>
      </c>
    </row>
    <row r="1100" spans="1:9" ht="15.75" x14ac:dyDescent="0.3">
      <c r="A1100" s="22">
        <v>1099</v>
      </c>
      <c r="B1100" s="1" t="s">
        <v>913</v>
      </c>
      <c r="C1100" s="1" t="s">
        <v>2244</v>
      </c>
      <c r="D1100" s="1" t="s">
        <v>650</v>
      </c>
      <c r="E1100" s="1">
        <v>1711416595</v>
      </c>
      <c r="F1100" s="1">
        <v>8129416801516</v>
      </c>
      <c r="G1100" s="1">
        <v>130302050501</v>
      </c>
      <c r="H1100" s="13">
        <v>0.33</v>
      </c>
      <c r="I1100" s="13">
        <v>0.33</v>
      </c>
    </row>
    <row r="1101" spans="1:9" ht="15.75" x14ac:dyDescent="0.3">
      <c r="A1101" s="22">
        <v>1100</v>
      </c>
      <c r="B1101" s="1" t="s">
        <v>172</v>
      </c>
      <c r="C1101" s="1" t="s">
        <v>2245</v>
      </c>
      <c r="D1101" s="1" t="s">
        <v>650</v>
      </c>
      <c r="E1101" s="1">
        <v>1761884483</v>
      </c>
      <c r="F1101" s="1">
        <v>8119427765409</v>
      </c>
      <c r="G1101" s="1">
        <v>130302050502</v>
      </c>
      <c r="H1101" s="13">
        <v>0.33</v>
      </c>
      <c r="I1101" s="13">
        <v>0.33</v>
      </c>
    </row>
    <row r="1102" spans="1:9" ht="15.75" x14ac:dyDescent="0.3">
      <c r="A1102" s="22">
        <v>1101</v>
      </c>
      <c r="B1102" s="1" t="s">
        <v>812</v>
      </c>
      <c r="C1102" s="1" t="s">
        <v>2246</v>
      </c>
      <c r="D1102" s="1" t="s">
        <v>650</v>
      </c>
      <c r="F1102" s="1">
        <v>8119427765426</v>
      </c>
      <c r="G1102" s="1">
        <v>130302050503</v>
      </c>
      <c r="H1102" s="13">
        <v>0.25</v>
      </c>
      <c r="I1102" s="13">
        <v>0.25</v>
      </c>
    </row>
    <row r="1103" spans="1:9" ht="15.75" x14ac:dyDescent="0.3">
      <c r="A1103" s="22">
        <v>1102</v>
      </c>
      <c r="B1103" s="1" t="s">
        <v>2247</v>
      </c>
      <c r="C1103" s="1" t="s">
        <v>2248</v>
      </c>
      <c r="D1103" s="1" t="s">
        <v>650</v>
      </c>
      <c r="F1103" s="1">
        <v>8119427765422</v>
      </c>
      <c r="G1103" s="1">
        <v>130302050504</v>
      </c>
      <c r="H1103" s="13">
        <v>1</v>
      </c>
      <c r="I1103" s="13">
        <v>1</v>
      </c>
    </row>
    <row r="1104" spans="1:9" ht="15.75" x14ac:dyDescent="0.3">
      <c r="A1104" s="22">
        <v>1103</v>
      </c>
      <c r="B1104" s="1" t="s">
        <v>1145</v>
      </c>
      <c r="C1104" s="1" t="s">
        <v>2249</v>
      </c>
      <c r="D1104" s="1" t="s">
        <v>650</v>
      </c>
      <c r="F1104" s="1">
        <v>7016683388477</v>
      </c>
      <c r="G1104" s="1">
        <v>130302050505</v>
      </c>
      <c r="H1104" s="13">
        <v>0.3</v>
      </c>
      <c r="I1104" s="13">
        <v>0.3</v>
      </c>
    </row>
    <row r="1105" spans="1:9" ht="15.75" x14ac:dyDescent="0.3">
      <c r="A1105" s="22">
        <v>1104</v>
      </c>
      <c r="B1105" s="1" t="s">
        <v>2379</v>
      </c>
      <c r="C1105" s="1" t="s">
        <v>2380</v>
      </c>
      <c r="D1105" s="1" t="s">
        <v>312</v>
      </c>
      <c r="E1105" s="1">
        <v>1762934870</v>
      </c>
      <c r="F1105" s="1">
        <v>8119427100606</v>
      </c>
      <c r="G1105" s="1">
        <v>130302050369</v>
      </c>
      <c r="H1105" s="13">
        <v>0.3</v>
      </c>
      <c r="I1105" s="13">
        <v>0.3</v>
      </c>
    </row>
    <row r="1106" spans="1:9" ht="15.75" x14ac:dyDescent="0.3">
      <c r="A1106" s="22">
        <v>1105</v>
      </c>
      <c r="B1106" s="1" t="s">
        <v>2250</v>
      </c>
      <c r="C1106" s="1" t="s">
        <v>2251</v>
      </c>
      <c r="D1106" s="1" t="s">
        <v>650</v>
      </c>
      <c r="E1106" s="1">
        <v>1767063969</v>
      </c>
      <c r="F1106" s="1">
        <v>7017859054051</v>
      </c>
      <c r="G1106" s="1">
        <v>130302050507</v>
      </c>
      <c r="H1106" s="13">
        <v>3.33</v>
      </c>
      <c r="I1106" s="13">
        <v>3.33</v>
      </c>
    </row>
    <row r="1107" spans="1:9" ht="15.75" x14ac:dyDescent="0.3">
      <c r="A1107" s="22">
        <v>1106</v>
      </c>
      <c r="B1107" s="1" t="s">
        <v>2252</v>
      </c>
      <c r="C1107" s="1" t="s">
        <v>1422</v>
      </c>
      <c r="D1107" s="1" t="s">
        <v>650</v>
      </c>
      <c r="E1107" s="1">
        <v>1754031893</v>
      </c>
      <c r="F1107" s="1">
        <v>8119427766419</v>
      </c>
      <c r="G1107" s="1">
        <v>130302050508</v>
      </c>
      <c r="H1107" s="13">
        <v>2.5</v>
      </c>
      <c r="I1107" s="13">
        <v>2.5</v>
      </c>
    </row>
    <row r="1108" spans="1:9" ht="15.75" x14ac:dyDescent="0.3">
      <c r="A1108" s="22">
        <v>1107</v>
      </c>
      <c r="B1108" s="1" t="s">
        <v>2253</v>
      </c>
      <c r="C1108" s="1" t="s">
        <v>2130</v>
      </c>
      <c r="D1108" s="1" t="s">
        <v>2254</v>
      </c>
      <c r="E1108" s="1">
        <v>1763639977</v>
      </c>
      <c r="F1108" s="1">
        <v>8119427765430</v>
      </c>
      <c r="G1108" s="1">
        <v>130302050370</v>
      </c>
      <c r="H1108" s="13">
        <v>0.33</v>
      </c>
      <c r="I1108" s="13">
        <v>0.33</v>
      </c>
    </row>
    <row r="1109" spans="1:9" ht="15.75" x14ac:dyDescent="0.3">
      <c r="A1109" s="22">
        <v>1108</v>
      </c>
      <c r="B1109" s="1" t="s">
        <v>952</v>
      </c>
      <c r="C1109" s="1" t="s">
        <v>2381</v>
      </c>
      <c r="D1109" s="1" t="s">
        <v>312</v>
      </c>
      <c r="E1109" s="1">
        <v>1757863375</v>
      </c>
      <c r="F1109" s="1"/>
      <c r="G1109" s="1">
        <v>130302050371</v>
      </c>
      <c r="H1109" s="13">
        <v>0.5</v>
      </c>
      <c r="I1109" s="13">
        <v>0.5</v>
      </c>
    </row>
    <row r="1110" spans="1:9" ht="15.75" x14ac:dyDescent="0.3">
      <c r="A1110" s="22">
        <v>1109</v>
      </c>
      <c r="B1110" s="1" t="s">
        <v>818</v>
      </c>
      <c r="C1110" s="1" t="s">
        <v>1140</v>
      </c>
      <c r="D1110" s="1" t="s">
        <v>2254</v>
      </c>
      <c r="E1110" s="1">
        <v>1766423059</v>
      </c>
      <c r="F1110" s="1">
        <v>8119427000012</v>
      </c>
      <c r="G1110" s="1">
        <v>130302050372</v>
      </c>
      <c r="H1110" s="13"/>
      <c r="I1110" s="13"/>
    </row>
    <row r="1111" spans="1:9" ht="15.75" x14ac:dyDescent="0.3">
      <c r="A1111" s="22">
        <v>1110</v>
      </c>
      <c r="B1111" s="1" t="s">
        <v>2255</v>
      </c>
      <c r="C1111" s="1" t="s">
        <v>2130</v>
      </c>
      <c r="D1111" s="1" t="s">
        <v>2254</v>
      </c>
      <c r="E1111" s="1">
        <v>1786739687</v>
      </c>
      <c r="F1111" s="1">
        <v>8119427765432</v>
      </c>
      <c r="G1111" s="1">
        <v>130302050373</v>
      </c>
      <c r="H1111" s="13">
        <v>0.33</v>
      </c>
      <c r="I1111" s="13">
        <v>0.33</v>
      </c>
    </row>
    <row r="1112" spans="1:9" ht="15.75" x14ac:dyDescent="0.3">
      <c r="A1112" s="22">
        <v>1111</v>
      </c>
      <c r="B1112" s="1" t="s">
        <v>2256</v>
      </c>
      <c r="C1112" s="1" t="s">
        <v>2257</v>
      </c>
      <c r="D1112" s="1" t="s">
        <v>2254</v>
      </c>
      <c r="E1112" s="1">
        <v>1737189504</v>
      </c>
      <c r="F1112" s="1">
        <v>8119427765454</v>
      </c>
      <c r="G1112" s="1">
        <v>130302050374</v>
      </c>
      <c r="H1112" s="13">
        <v>0.27</v>
      </c>
      <c r="I1112" s="13">
        <v>0.27</v>
      </c>
    </row>
    <row r="1113" spans="1:9" ht="15.75" x14ac:dyDescent="0.3">
      <c r="A1113" s="22">
        <v>1112</v>
      </c>
      <c r="B1113" s="1" t="s">
        <v>2258</v>
      </c>
      <c r="C1113" s="1" t="s">
        <v>2257</v>
      </c>
      <c r="D1113" s="1" t="s">
        <v>2254</v>
      </c>
      <c r="F1113" s="1">
        <v>8119427765460</v>
      </c>
      <c r="G1113" s="1">
        <v>130302050375</v>
      </c>
      <c r="H1113" s="13">
        <v>0.82</v>
      </c>
      <c r="I1113" s="13">
        <v>0.82</v>
      </c>
    </row>
    <row r="1114" spans="1:9" ht="15.75" x14ac:dyDescent="0.3">
      <c r="A1114" s="22">
        <v>1113</v>
      </c>
      <c r="B1114" s="1" t="s">
        <v>2259</v>
      </c>
      <c r="C1114" s="1" t="s">
        <v>2260</v>
      </c>
      <c r="D1114" s="1" t="s">
        <v>2254</v>
      </c>
      <c r="F1114" s="1">
        <v>8119427765441</v>
      </c>
      <c r="G1114" s="1">
        <v>130302050376</v>
      </c>
      <c r="H1114" s="13">
        <v>2</v>
      </c>
      <c r="I1114" s="13">
        <v>2</v>
      </c>
    </row>
    <row r="1115" spans="1:9" ht="15.75" x14ac:dyDescent="0.3">
      <c r="A1115" s="22">
        <v>1114</v>
      </c>
      <c r="B1115" s="1" t="s">
        <v>2261</v>
      </c>
      <c r="C1115" s="1" t="s">
        <v>2262</v>
      </c>
      <c r="D1115" s="1" t="s">
        <v>2254</v>
      </c>
      <c r="E1115" s="1">
        <v>1782990046</v>
      </c>
      <c r="F1115" s="1">
        <v>8119427000183</v>
      </c>
      <c r="G1115" s="1">
        <v>130302050377</v>
      </c>
      <c r="H1115" s="13">
        <v>0.66</v>
      </c>
      <c r="I1115" s="13">
        <v>0.66</v>
      </c>
    </row>
    <row r="1116" spans="1:9" ht="15.75" x14ac:dyDescent="0.3">
      <c r="A1116" s="22">
        <v>1115</v>
      </c>
      <c r="B1116" s="1" t="s">
        <v>2263</v>
      </c>
      <c r="C1116" s="1" t="s">
        <v>2264</v>
      </c>
      <c r="D1116" s="1" t="s">
        <v>2254</v>
      </c>
      <c r="F1116" s="1">
        <v>8119427765443</v>
      </c>
      <c r="G1116" s="1">
        <v>130302050477</v>
      </c>
      <c r="H1116" s="13">
        <v>0.82</v>
      </c>
      <c r="I1116" s="13">
        <v>0.82</v>
      </c>
    </row>
    <row r="1117" spans="1:9" ht="15.75" x14ac:dyDescent="0.3">
      <c r="A1117" s="22">
        <v>1116</v>
      </c>
      <c r="B1117" s="1" t="s">
        <v>2265</v>
      </c>
      <c r="C1117" s="1" t="s">
        <v>2266</v>
      </c>
      <c r="D1117" s="1" t="s">
        <v>2254</v>
      </c>
      <c r="F1117" s="1">
        <v>8119427000084</v>
      </c>
      <c r="G1117" s="1">
        <v>130302050378</v>
      </c>
      <c r="H1117" s="13">
        <v>1.5</v>
      </c>
      <c r="I1117" s="13">
        <v>1.5</v>
      </c>
    </row>
    <row r="1118" spans="1:9" ht="15.75" x14ac:dyDescent="0.3">
      <c r="A1118" s="22">
        <v>1117</v>
      </c>
      <c r="B1118" s="1" t="s">
        <v>2267</v>
      </c>
      <c r="C1118" s="1" t="s">
        <v>2268</v>
      </c>
      <c r="D1118" s="1" t="s">
        <v>2254</v>
      </c>
      <c r="F1118" s="1">
        <v>811942776291981</v>
      </c>
      <c r="G1118" s="1">
        <v>130302050379</v>
      </c>
      <c r="H1118" s="13">
        <v>5</v>
      </c>
      <c r="I1118" s="13">
        <v>0.5</v>
      </c>
    </row>
    <row r="1119" spans="1:9" ht="15.75" x14ac:dyDescent="0.3">
      <c r="A1119" s="22">
        <v>1118</v>
      </c>
      <c r="B1119" s="1" t="s">
        <v>2269</v>
      </c>
      <c r="C1119" s="1" t="s">
        <v>2270</v>
      </c>
      <c r="D1119" s="1" t="s">
        <v>2272</v>
      </c>
      <c r="F1119" s="1">
        <v>8119427764118</v>
      </c>
      <c r="G1119" s="1">
        <v>130302050380</v>
      </c>
      <c r="H1119" s="13"/>
      <c r="I1119" s="13"/>
    </row>
    <row r="1120" spans="1:9" ht="15.75" x14ac:dyDescent="0.3">
      <c r="A1120" s="22">
        <v>1119</v>
      </c>
      <c r="B1120" s="1" t="s">
        <v>696</v>
      </c>
      <c r="C1120" s="1" t="s">
        <v>2271</v>
      </c>
      <c r="D1120" s="1" t="s">
        <v>2272</v>
      </c>
      <c r="F1120" s="1">
        <v>8119427764100</v>
      </c>
      <c r="G1120" s="1">
        <v>130302050381</v>
      </c>
      <c r="H1120" s="13">
        <v>0.33</v>
      </c>
      <c r="I1120" s="13">
        <v>0.33</v>
      </c>
    </row>
    <row r="1121" spans="1:9" ht="15.75" x14ac:dyDescent="0.3">
      <c r="A1121" s="22">
        <v>1120</v>
      </c>
      <c r="B1121" s="1" t="s">
        <v>2273</v>
      </c>
      <c r="C1121" s="1" t="s">
        <v>2082</v>
      </c>
      <c r="D1121" s="1" t="s">
        <v>2272</v>
      </c>
      <c r="F1121" s="1">
        <v>8119427759762</v>
      </c>
      <c r="G1121" s="1">
        <v>130302050382</v>
      </c>
      <c r="H1121" s="13">
        <v>3.33</v>
      </c>
      <c r="I1121" s="13">
        <v>3.33</v>
      </c>
    </row>
    <row r="1122" spans="1:9" ht="15.75" x14ac:dyDescent="0.3">
      <c r="A1122" s="22">
        <v>1121</v>
      </c>
      <c r="B1122" s="1" t="s">
        <v>2274</v>
      </c>
      <c r="C1122" s="1" t="s">
        <v>2275</v>
      </c>
      <c r="D1122" s="1" t="s">
        <v>2272</v>
      </c>
      <c r="F1122" s="1">
        <v>8119427715433</v>
      </c>
      <c r="G1122" s="1">
        <v>130302050383</v>
      </c>
      <c r="H1122" s="13">
        <v>1.5</v>
      </c>
      <c r="I1122" s="13">
        <v>1.5</v>
      </c>
    </row>
    <row r="1123" spans="1:9" ht="15.75" x14ac:dyDescent="0.3">
      <c r="A1123" s="22">
        <v>1122</v>
      </c>
      <c r="B1123" s="1" t="s">
        <v>2276</v>
      </c>
      <c r="C1123" s="1" t="s">
        <v>2277</v>
      </c>
      <c r="D1123" s="1" t="s">
        <v>2272</v>
      </c>
      <c r="E1123" s="1">
        <v>1765455620</v>
      </c>
      <c r="F1123" s="1">
        <v>81194277108561</v>
      </c>
      <c r="G1123" s="1">
        <v>130302050384</v>
      </c>
      <c r="H1123" s="13">
        <v>0.33</v>
      </c>
      <c r="I1123" s="13">
        <v>0.33</v>
      </c>
    </row>
    <row r="1124" spans="1:9" ht="15.75" x14ac:dyDescent="0.3">
      <c r="A1124" s="22">
        <v>1123</v>
      </c>
      <c r="B1124" s="1" t="s">
        <v>2278</v>
      </c>
      <c r="C1124" s="1" t="s">
        <v>2279</v>
      </c>
      <c r="D1124" s="1" t="s">
        <v>2272</v>
      </c>
      <c r="E1124" s="1">
        <v>1786329485</v>
      </c>
      <c r="F1124" s="1">
        <v>8119427763823</v>
      </c>
      <c r="G1124" s="1">
        <v>130302050385</v>
      </c>
      <c r="H1124" s="13">
        <v>10</v>
      </c>
      <c r="I1124" s="13">
        <v>10</v>
      </c>
    </row>
    <row r="1125" spans="1:9" ht="15.75" x14ac:dyDescent="0.3">
      <c r="A1125" s="22">
        <v>1124</v>
      </c>
      <c r="B1125" s="1" t="s">
        <v>2280</v>
      </c>
      <c r="C1125" s="1" t="s">
        <v>999</v>
      </c>
      <c r="D1125" s="1" t="s">
        <v>2272</v>
      </c>
      <c r="F1125" s="1">
        <v>8119426801525</v>
      </c>
      <c r="G1125" s="1">
        <v>130302050386</v>
      </c>
      <c r="H1125" s="13">
        <v>0.5</v>
      </c>
      <c r="I1125" s="13">
        <v>0.5</v>
      </c>
    </row>
    <row r="1126" spans="1:9" ht="15.75" x14ac:dyDescent="0.3">
      <c r="A1126" s="22">
        <v>1125</v>
      </c>
      <c r="B1126" s="1" t="s">
        <v>2281</v>
      </c>
      <c r="C1126" s="1" t="s">
        <v>743</v>
      </c>
      <c r="D1126" s="1" t="s">
        <v>2272</v>
      </c>
      <c r="F1126" s="1">
        <v>8119426801508</v>
      </c>
      <c r="G1126" s="1">
        <v>130302050387</v>
      </c>
      <c r="H1126" s="13">
        <v>8</v>
      </c>
      <c r="I1126" s="13">
        <v>8</v>
      </c>
    </row>
    <row r="1127" spans="1:9" ht="15.75" x14ac:dyDescent="0.3">
      <c r="A1127" s="22">
        <v>1126</v>
      </c>
      <c r="B1127" s="1" t="s">
        <v>2282</v>
      </c>
      <c r="C1127" s="1" t="s">
        <v>2283</v>
      </c>
      <c r="D1127" s="1" t="s">
        <v>2272</v>
      </c>
      <c r="E1127" s="1">
        <v>1742133782</v>
      </c>
      <c r="F1127" s="1">
        <v>8119427760629</v>
      </c>
      <c r="G1127" s="1">
        <v>130302050388</v>
      </c>
      <c r="H1127" s="13">
        <v>3</v>
      </c>
      <c r="I1127" s="13">
        <v>3</v>
      </c>
    </row>
    <row r="1128" spans="1:9" ht="15.75" x14ac:dyDescent="0.3">
      <c r="A1128" s="22">
        <v>1127</v>
      </c>
      <c r="B1128" s="1" t="s">
        <v>2284</v>
      </c>
      <c r="C1128" s="1" t="s">
        <v>2285</v>
      </c>
      <c r="D1128" s="1" t="s">
        <v>2272</v>
      </c>
      <c r="E1128" s="1">
        <v>1790248460</v>
      </c>
      <c r="F1128" s="1">
        <v>8119427764076</v>
      </c>
      <c r="G1128" s="1">
        <v>130302050389</v>
      </c>
      <c r="H1128" s="13">
        <v>0.4</v>
      </c>
      <c r="I1128" s="13">
        <v>0.4</v>
      </c>
    </row>
    <row r="1129" spans="1:9" ht="15.75" x14ac:dyDescent="0.3">
      <c r="A1129" s="22">
        <v>1128</v>
      </c>
      <c r="B1129" s="1" t="s">
        <v>913</v>
      </c>
      <c r="C1129" s="1" t="s">
        <v>2286</v>
      </c>
      <c r="D1129" s="1" t="s">
        <v>2272</v>
      </c>
      <c r="E1129" s="1">
        <v>1736240623</v>
      </c>
      <c r="F1129" s="1">
        <v>8119427764150</v>
      </c>
      <c r="G1129" s="1">
        <v>130302050390</v>
      </c>
      <c r="H1129" s="13">
        <v>7</v>
      </c>
      <c r="I1129" s="13">
        <v>7</v>
      </c>
    </row>
    <row r="1130" spans="1:9" ht="15.75" x14ac:dyDescent="0.3">
      <c r="A1130" s="22">
        <v>1129</v>
      </c>
      <c r="B1130" s="1" t="s">
        <v>2287</v>
      </c>
      <c r="C1130" s="1" t="s">
        <v>1970</v>
      </c>
      <c r="D1130" s="1" t="s">
        <v>2272</v>
      </c>
      <c r="E1130" s="1">
        <v>1728758113</v>
      </c>
      <c r="F1130" s="1">
        <v>8119427763579</v>
      </c>
      <c r="G1130" s="1">
        <v>130302050391</v>
      </c>
      <c r="H1130" s="13">
        <v>0.33</v>
      </c>
      <c r="I1130" s="13">
        <v>0.33</v>
      </c>
    </row>
    <row r="1131" spans="1:9" ht="15.75" x14ac:dyDescent="0.3">
      <c r="A1131" s="22">
        <v>1130</v>
      </c>
      <c r="B1131" s="1" t="s">
        <v>2288</v>
      </c>
      <c r="C1131" s="1" t="s">
        <v>2289</v>
      </c>
      <c r="D1131" s="1" t="s">
        <v>2272</v>
      </c>
      <c r="E1131" s="1">
        <v>1725841153</v>
      </c>
      <c r="F1131" s="1">
        <v>8119425006143</v>
      </c>
      <c r="G1131" s="1">
        <v>130302050392</v>
      </c>
      <c r="H1131" s="13">
        <v>0.66</v>
      </c>
      <c r="I1131" s="13">
        <v>0.66</v>
      </c>
    </row>
    <row r="1132" spans="1:9" ht="15.75" x14ac:dyDescent="0.3">
      <c r="A1132" s="22">
        <v>1131</v>
      </c>
      <c r="B1132" s="1" t="s">
        <v>861</v>
      </c>
      <c r="C1132" s="1" t="s">
        <v>1</v>
      </c>
      <c r="D1132" s="1" t="s">
        <v>2272</v>
      </c>
      <c r="F1132" s="1">
        <v>8119427493968</v>
      </c>
      <c r="G1132" s="1">
        <v>130302050393</v>
      </c>
      <c r="H1132" s="13">
        <v>0.33</v>
      </c>
      <c r="I1132" s="13">
        <v>0.33</v>
      </c>
    </row>
    <row r="1133" spans="1:9" ht="15.75" x14ac:dyDescent="0.3">
      <c r="A1133" s="22">
        <v>1132</v>
      </c>
      <c r="B1133" s="1" t="s">
        <v>2290</v>
      </c>
      <c r="C1133" s="1" t="s">
        <v>2167</v>
      </c>
      <c r="D1133" s="1" t="s">
        <v>2272</v>
      </c>
      <c r="E1133" s="1">
        <v>1790144298</v>
      </c>
      <c r="F1133" s="1">
        <v>8119427641791</v>
      </c>
      <c r="G1133" s="1">
        <v>130302050394</v>
      </c>
      <c r="H1133" s="13">
        <v>0.33</v>
      </c>
      <c r="I1133" s="13">
        <v>0.33</v>
      </c>
    </row>
    <row r="1134" spans="1:9" ht="15.75" x14ac:dyDescent="0.3">
      <c r="A1134" s="22">
        <v>1133</v>
      </c>
      <c r="B1134" s="1" t="s">
        <v>2291</v>
      </c>
      <c r="C1134" s="1" t="s">
        <v>2292</v>
      </c>
      <c r="D1134" s="1" t="s">
        <v>2272</v>
      </c>
      <c r="E1134" s="1">
        <v>1750158522</v>
      </c>
      <c r="F1134" s="1">
        <v>8119427764345</v>
      </c>
      <c r="G1134" s="1">
        <v>130302050395</v>
      </c>
      <c r="H1134" s="13">
        <v>1.5</v>
      </c>
      <c r="I1134" s="14">
        <v>1.5</v>
      </c>
    </row>
    <row r="1135" spans="1:9" ht="15.75" x14ac:dyDescent="0.3">
      <c r="A1135" s="22">
        <v>1134</v>
      </c>
      <c r="B1135" s="1" t="s">
        <v>2293</v>
      </c>
      <c r="C1135" s="1" t="s">
        <v>2292</v>
      </c>
      <c r="D1135" s="1" t="s">
        <v>2272</v>
      </c>
      <c r="F1135" s="1"/>
      <c r="G1135" s="1">
        <v>130302050396</v>
      </c>
      <c r="H1135" s="13">
        <v>0.33</v>
      </c>
      <c r="I1135" s="14">
        <v>0.3</v>
      </c>
    </row>
    <row r="1136" spans="1:9" ht="15.75" x14ac:dyDescent="0.3">
      <c r="A1136" s="22">
        <v>1135</v>
      </c>
      <c r="B1136" s="1" t="s">
        <v>2294</v>
      </c>
      <c r="C1136" s="1" t="s">
        <v>1040</v>
      </c>
      <c r="D1136" s="1" t="s">
        <v>2272</v>
      </c>
      <c r="E1136" s="1">
        <v>1747561568</v>
      </c>
      <c r="F1136" s="1">
        <v>8119427762761</v>
      </c>
      <c r="G1136" s="1">
        <v>130302050397</v>
      </c>
      <c r="H1136" s="13">
        <v>10</v>
      </c>
      <c r="I1136" s="14">
        <v>0.2</v>
      </c>
    </row>
    <row r="1137" spans="1:9" ht="15.75" x14ac:dyDescent="0.3">
      <c r="A1137" s="22">
        <v>1136</v>
      </c>
      <c r="B1137" s="1" t="s">
        <v>130</v>
      </c>
      <c r="C1137" s="1" t="s">
        <v>2378</v>
      </c>
      <c r="D1137" s="1" t="s">
        <v>312</v>
      </c>
      <c r="E1137" s="1">
        <v>1784163339</v>
      </c>
      <c r="F1137" s="1">
        <v>8119427765872</v>
      </c>
      <c r="G1137" s="1">
        <v>130302050398</v>
      </c>
      <c r="H1137" s="13">
        <v>0.5</v>
      </c>
      <c r="I1137" s="14">
        <v>0</v>
      </c>
    </row>
    <row r="1138" spans="1:9" ht="15.75" x14ac:dyDescent="0.3">
      <c r="A1138" s="22">
        <v>1137</v>
      </c>
      <c r="B1138" s="1" t="s">
        <v>931</v>
      </c>
      <c r="C1138" s="1" t="s">
        <v>2378</v>
      </c>
      <c r="D1138" s="1" t="s">
        <v>312</v>
      </c>
      <c r="E1138" s="1">
        <v>1710223402</v>
      </c>
      <c r="F1138" s="1">
        <v>8119427765899</v>
      </c>
      <c r="G1138" s="1">
        <v>130302050399</v>
      </c>
      <c r="H1138" s="13">
        <v>8</v>
      </c>
      <c r="I1138" s="14">
        <v>0.01</v>
      </c>
    </row>
    <row r="1139" spans="1:9" ht="15.75" x14ac:dyDescent="0.3">
      <c r="A1139" s="22">
        <v>1138</v>
      </c>
      <c r="B1139" s="1" t="s">
        <v>2382</v>
      </c>
      <c r="C1139" s="1" t="s">
        <v>2383</v>
      </c>
      <c r="D1139" s="1" t="s">
        <v>312</v>
      </c>
      <c r="E1139" s="1">
        <v>1753038632</v>
      </c>
      <c r="F1139" s="1">
        <v>8119427765883</v>
      </c>
      <c r="G1139" s="1">
        <v>130302050400</v>
      </c>
      <c r="H1139" s="13">
        <v>3</v>
      </c>
      <c r="I1139" s="14">
        <v>0.01</v>
      </c>
    </row>
    <row r="1140" spans="1:9" ht="15.75" x14ac:dyDescent="0.3">
      <c r="A1140" s="22">
        <v>1139</v>
      </c>
      <c r="B1140" s="1" t="s">
        <v>2384</v>
      </c>
      <c r="C1140" s="1" t="s">
        <v>2385</v>
      </c>
      <c r="D1140" s="1" t="s">
        <v>355</v>
      </c>
      <c r="E1140" s="1">
        <v>1710873723</v>
      </c>
      <c r="F1140" s="1">
        <v>8119427765534</v>
      </c>
      <c r="G1140" s="1">
        <v>130302050401</v>
      </c>
      <c r="H1140" s="13">
        <v>0.4</v>
      </c>
      <c r="I1140" s="14">
        <v>0</v>
      </c>
    </row>
    <row r="1141" spans="1:9" ht="15.75" x14ac:dyDescent="0.3">
      <c r="A1141" s="22">
        <v>1140</v>
      </c>
      <c r="B1141" s="1" t="s">
        <v>560</v>
      </c>
      <c r="C1141" s="1" t="s">
        <v>2386</v>
      </c>
      <c r="D1141" s="1" t="s">
        <v>355</v>
      </c>
      <c r="E1141" s="1">
        <v>1753782226</v>
      </c>
      <c r="F1141" s="1">
        <v>8119427765515</v>
      </c>
      <c r="G1141" s="1">
        <v>130302050402</v>
      </c>
      <c r="H1141" s="13">
        <v>7</v>
      </c>
      <c r="I1141" s="14">
        <v>0</v>
      </c>
    </row>
    <row r="1142" spans="1:9" ht="15.75" x14ac:dyDescent="0.3">
      <c r="A1142" s="22">
        <v>1141</v>
      </c>
      <c r="B1142" s="1" t="s">
        <v>2387</v>
      </c>
      <c r="C1142" s="1" t="s">
        <v>2388</v>
      </c>
      <c r="D1142" s="1" t="s">
        <v>355</v>
      </c>
      <c r="E1142" s="1">
        <v>1725251897</v>
      </c>
      <c r="F1142" s="1">
        <v>8119427665477</v>
      </c>
      <c r="G1142" s="1">
        <v>130302050403</v>
      </c>
      <c r="H1142" s="13">
        <v>0.33</v>
      </c>
      <c r="I1142" s="14">
        <v>0.5</v>
      </c>
    </row>
    <row r="1143" spans="1:9" ht="15.75" x14ac:dyDescent="0.3">
      <c r="A1143" s="22">
        <v>1142</v>
      </c>
      <c r="B1143" s="1" t="s">
        <v>2395</v>
      </c>
      <c r="C1143" s="1" t="s">
        <v>2396</v>
      </c>
      <c r="D1143" s="1" t="s">
        <v>355</v>
      </c>
      <c r="F1143" s="1">
        <v>8119427765549</v>
      </c>
      <c r="G1143" s="1">
        <v>130302050404</v>
      </c>
      <c r="H1143" s="13">
        <v>0.66</v>
      </c>
      <c r="I1143" s="14">
        <v>0.5</v>
      </c>
    </row>
    <row r="1144" spans="1:9" ht="15.75" x14ac:dyDescent="0.3">
      <c r="A1144" s="22">
        <v>1143</v>
      </c>
      <c r="B1144" s="1" t="s">
        <v>2397</v>
      </c>
      <c r="C1144" s="1" t="s">
        <v>2398</v>
      </c>
      <c r="D1144" s="1" t="s">
        <v>355</v>
      </c>
      <c r="E1144" s="1">
        <v>1755042923</v>
      </c>
      <c r="F1144" s="1">
        <v>8119427765513</v>
      </c>
      <c r="G1144" s="1">
        <v>130302050405</v>
      </c>
      <c r="H1144" s="13">
        <v>0.33</v>
      </c>
      <c r="I1144" s="14">
        <v>1.5</v>
      </c>
    </row>
    <row r="1145" spans="1:9" ht="15.75" x14ac:dyDescent="0.3">
      <c r="A1145" s="22">
        <v>1144</v>
      </c>
      <c r="B1145" s="1" t="s">
        <v>2399</v>
      </c>
      <c r="C1145" s="1" t="s">
        <v>2400</v>
      </c>
      <c r="D1145" s="1" t="s">
        <v>355</v>
      </c>
      <c r="E1145" s="1">
        <v>1710144698</v>
      </c>
      <c r="F1145" s="1">
        <v>8119427765550</v>
      </c>
      <c r="G1145" s="1">
        <v>130302050406</v>
      </c>
      <c r="H1145" s="13">
        <v>0.33</v>
      </c>
      <c r="I1145" s="14">
        <v>0</v>
      </c>
    </row>
    <row r="1146" spans="1:9" ht="15.75" x14ac:dyDescent="0.3">
      <c r="A1146" s="22">
        <v>1145</v>
      </c>
      <c r="B1146" s="1" t="s">
        <v>2401</v>
      </c>
      <c r="C1146" s="1" t="s">
        <v>2396</v>
      </c>
      <c r="D1146" s="1" t="s">
        <v>355</v>
      </c>
      <c r="E1146" s="1">
        <v>1768814098</v>
      </c>
      <c r="F1146" s="1">
        <v>8119427765482</v>
      </c>
      <c r="G1146" s="1">
        <v>130302050407</v>
      </c>
      <c r="H1146" s="13">
        <v>0.25</v>
      </c>
      <c r="I1146" s="14">
        <v>0.2</v>
      </c>
    </row>
    <row r="1147" spans="1:9" ht="15.75" x14ac:dyDescent="0.3">
      <c r="A1147" s="22">
        <v>1146</v>
      </c>
      <c r="B1147" s="1" t="s">
        <v>2402</v>
      </c>
      <c r="C1147" s="1" t="s">
        <v>2270</v>
      </c>
      <c r="D1147" s="1" t="s">
        <v>355</v>
      </c>
      <c r="E1147" s="1">
        <v>1750294239</v>
      </c>
      <c r="F1147" s="1">
        <v>13010419</v>
      </c>
      <c r="G1147" s="1">
        <v>130302050408</v>
      </c>
      <c r="H1147" s="13">
        <v>1</v>
      </c>
      <c r="I1147" s="14">
        <v>0.2</v>
      </c>
    </row>
    <row r="1148" spans="1:9" ht="15.75" x14ac:dyDescent="0.3">
      <c r="A1148" s="22">
        <v>1147</v>
      </c>
      <c r="B1148" s="1" t="s">
        <v>2270</v>
      </c>
      <c r="C1148" s="1" t="s">
        <v>2393</v>
      </c>
      <c r="D1148" s="1" t="s">
        <v>355</v>
      </c>
      <c r="E1148" s="1">
        <v>1747474306</v>
      </c>
      <c r="F1148" s="1">
        <v>8119427765470</v>
      </c>
      <c r="G1148" s="1">
        <v>130302050409</v>
      </c>
      <c r="H1148" s="13">
        <v>0.3</v>
      </c>
      <c r="I1148" s="14">
        <v>0.3</v>
      </c>
    </row>
    <row r="1149" spans="1:9" ht="15.75" x14ac:dyDescent="0.3">
      <c r="A1149" s="22">
        <v>1148</v>
      </c>
      <c r="B1149" s="1" t="s">
        <v>2403</v>
      </c>
      <c r="C1149" s="1" t="s">
        <v>2404</v>
      </c>
      <c r="D1149" s="1" t="s">
        <v>355</v>
      </c>
      <c r="E1149" s="1">
        <v>1773036882</v>
      </c>
      <c r="F1149" s="1">
        <v>8119427765562</v>
      </c>
      <c r="G1149" s="1">
        <v>130302050410</v>
      </c>
      <c r="H1149" s="13">
        <v>0.3</v>
      </c>
      <c r="I1149" s="14">
        <v>0.3</v>
      </c>
    </row>
    <row r="1150" spans="1:9" ht="15.75" x14ac:dyDescent="0.3">
      <c r="A1150" s="22">
        <v>1149</v>
      </c>
      <c r="B1150" s="1" t="s">
        <v>2405</v>
      </c>
      <c r="C1150" s="1" t="s">
        <v>1463</v>
      </c>
      <c r="D1150" s="1" t="s">
        <v>355</v>
      </c>
      <c r="E1150" s="1">
        <v>1767767138</v>
      </c>
      <c r="F1150" s="1">
        <v>8119427765516</v>
      </c>
      <c r="G1150" s="1">
        <v>130302050411</v>
      </c>
      <c r="H1150" s="13">
        <v>3.33</v>
      </c>
      <c r="I1150" s="14">
        <v>0.2</v>
      </c>
    </row>
    <row r="1151" spans="1:9" ht="15.75" x14ac:dyDescent="0.3">
      <c r="A1151" s="22">
        <v>1150</v>
      </c>
      <c r="B1151" s="1" t="s">
        <v>2406</v>
      </c>
      <c r="C1151" s="1" t="s">
        <v>2407</v>
      </c>
      <c r="D1151" s="1" t="s">
        <v>355</v>
      </c>
      <c r="E1151" s="1">
        <v>1776958668</v>
      </c>
      <c r="F1151" s="1">
        <v>8119427765523</v>
      </c>
      <c r="G1151" s="1">
        <v>130302050412</v>
      </c>
      <c r="H1151" s="13">
        <v>2.5</v>
      </c>
      <c r="I1151" s="14">
        <v>0</v>
      </c>
    </row>
    <row r="1152" spans="1:9" ht="15.75" x14ac:dyDescent="0.3">
      <c r="A1152" s="22">
        <v>1151</v>
      </c>
      <c r="B1152" s="1" t="s">
        <v>2237</v>
      </c>
      <c r="C1152" s="1" t="s">
        <v>2408</v>
      </c>
      <c r="D1152" s="1" t="s">
        <v>355</v>
      </c>
      <c r="E1152" s="1">
        <v>1763643455</v>
      </c>
      <c r="F1152" s="1">
        <v>8119427765507</v>
      </c>
      <c r="G1152" s="1">
        <v>130302050413</v>
      </c>
      <c r="H1152" s="13">
        <v>0.33</v>
      </c>
      <c r="I1152" s="14">
        <v>0.2</v>
      </c>
    </row>
    <row r="1153" spans="1:9" ht="15.75" x14ac:dyDescent="0.3">
      <c r="A1153" s="22">
        <v>1152</v>
      </c>
      <c r="B1153" s="1" t="s">
        <v>2409</v>
      </c>
      <c r="C1153" s="1" t="s">
        <v>2410</v>
      </c>
      <c r="D1153" s="1" t="s">
        <v>355</v>
      </c>
      <c r="F1153" s="1">
        <v>8119427765526</v>
      </c>
      <c r="G1153" s="1">
        <v>130302050414</v>
      </c>
      <c r="H1153" s="13">
        <v>0.5</v>
      </c>
      <c r="I1153" s="14">
        <v>0.2</v>
      </c>
    </row>
    <row r="1154" spans="1:9" ht="15.75" x14ac:dyDescent="0.3">
      <c r="A1154" s="22">
        <v>1153</v>
      </c>
      <c r="B1154" s="1" t="s">
        <v>2411</v>
      </c>
      <c r="C1154" s="1" t="s">
        <v>2412</v>
      </c>
      <c r="D1154" s="1" t="s">
        <v>355</v>
      </c>
      <c r="E1154" s="1">
        <v>1789484906</v>
      </c>
      <c r="F1154" s="1">
        <v>8119427765520</v>
      </c>
      <c r="G1154" s="1">
        <v>130302050415</v>
      </c>
      <c r="H1154" s="13"/>
      <c r="I1154" s="14">
        <v>2.5</v>
      </c>
    </row>
    <row r="1155" spans="1:9" ht="15.75" x14ac:dyDescent="0.3">
      <c r="A1155" s="22">
        <v>1154</v>
      </c>
      <c r="B1155" s="1" t="s">
        <v>2413</v>
      </c>
      <c r="C1155" s="1" t="s">
        <v>2414</v>
      </c>
      <c r="D1155" s="1" t="s">
        <v>355</v>
      </c>
      <c r="E1155" s="1">
        <v>1795835970</v>
      </c>
      <c r="F1155" s="1">
        <v>8119427765546</v>
      </c>
      <c r="G1155" s="1">
        <v>130302051751</v>
      </c>
      <c r="H1155" s="13">
        <v>1.5</v>
      </c>
      <c r="I1155" s="14">
        <v>1.5</v>
      </c>
    </row>
    <row r="1156" spans="1:9" ht="15.75" x14ac:dyDescent="0.3">
      <c r="A1156" s="22">
        <v>1155</v>
      </c>
      <c r="B1156" s="1" t="s">
        <v>2415</v>
      </c>
      <c r="C1156" s="1" t="s">
        <v>2416</v>
      </c>
      <c r="D1156" s="1" t="s">
        <v>355</v>
      </c>
      <c r="E1156" s="1">
        <v>1760857809</v>
      </c>
      <c r="F1156" s="1">
        <v>8119427765572</v>
      </c>
      <c r="G1156" s="1">
        <v>130302051752</v>
      </c>
      <c r="H1156" s="13">
        <v>0.27</v>
      </c>
      <c r="I1156" s="14">
        <v>0.4</v>
      </c>
    </row>
    <row r="1157" spans="1:9" ht="15.75" x14ac:dyDescent="0.3">
      <c r="A1157" s="22">
        <v>1156</v>
      </c>
      <c r="B1157" s="1" t="s">
        <v>2417</v>
      </c>
      <c r="C1157" s="1" t="s">
        <v>2418</v>
      </c>
      <c r="D1157" s="1" t="s">
        <v>355</v>
      </c>
      <c r="F1157" s="1">
        <v>8119427765570</v>
      </c>
      <c r="G1157" s="1">
        <v>130302051753</v>
      </c>
      <c r="H1157" s="13">
        <v>0.82</v>
      </c>
      <c r="I1157" s="14">
        <v>0.3</v>
      </c>
    </row>
    <row r="1158" spans="1:9" ht="15.75" x14ac:dyDescent="0.3">
      <c r="A1158" s="22">
        <v>1157</v>
      </c>
      <c r="B1158" s="1" t="s">
        <v>2419</v>
      </c>
      <c r="C1158" s="1" t="s">
        <v>2420</v>
      </c>
      <c r="D1158" s="1" t="s">
        <v>355</v>
      </c>
      <c r="E1158" s="1">
        <v>1773535795</v>
      </c>
      <c r="F1158" s="1">
        <v>8119427765576</v>
      </c>
      <c r="G1158" s="1">
        <v>130302051754</v>
      </c>
      <c r="H1158" s="13">
        <v>2</v>
      </c>
      <c r="I1158" s="14">
        <v>0.2</v>
      </c>
    </row>
    <row r="1159" spans="1:9" ht="15.75" x14ac:dyDescent="0.3">
      <c r="A1159" s="22">
        <v>1158</v>
      </c>
      <c r="B1159" s="1" t="s">
        <v>2421</v>
      </c>
      <c r="C1159" s="1" t="s">
        <v>2422</v>
      </c>
      <c r="D1159" s="1" t="s">
        <v>355</v>
      </c>
      <c r="E1159" s="1">
        <v>1743005166</v>
      </c>
      <c r="F1159" s="1">
        <v>8119427765584</v>
      </c>
      <c r="G1159" s="1">
        <v>130302051755</v>
      </c>
      <c r="H1159" s="13">
        <v>0.66</v>
      </c>
      <c r="I1159" s="14">
        <v>0</v>
      </c>
    </row>
    <row r="1160" spans="1:9" ht="15.75" x14ac:dyDescent="0.3">
      <c r="A1160" s="22">
        <v>1159</v>
      </c>
      <c r="B1160" s="1" t="s">
        <v>2423</v>
      </c>
      <c r="C1160" s="1" t="s">
        <v>2424</v>
      </c>
      <c r="D1160" s="1" t="s">
        <v>355</v>
      </c>
      <c r="F1160" s="1">
        <v>8119427765561</v>
      </c>
      <c r="G1160" s="1">
        <v>130302051756</v>
      </c>
      <c r="H1160" s="13">
        <v>0.82</v>
      </c>
      <c r="I1160" s="14">
        <v>0.01</v>
      </c>
    </row>
    <row r="1161" spans="1:9" ht="15.75" x14ac:dyDescent="0.3">
      <c r="A1161" s="22">
        <v>1160</v>
      </c>
      <c r="B1161" s="1" t="s">
        <v>2425</v>
      </c>
      <c r="C1161" s="1" t="s">
        <v>2426</v>
      </c>
      <c r="D1161" s="1" t="s">
        <v>355</v>
      </c>
      <c r="E1161" s="1">
        <v>1758784026</v>
      </c>
      <c r="F1161" s="1">
        <v>8119427765582</v>
      </c>
      <c r="G1161" s="1">
        <v>130302051757</v>
      </c>
      <c r="H1161" s="13">
        <v>1.5</v>
      </c>
      <c r="I1161" s="14">
        <v>0.01</v>
      </c>
    </row>
    <row r="1162" spans="1:9" ht="15.75" x14ac:dyDescent="0.3">
      <c r="A1162" s="22">
        <v>1161</v>
      </c>
      <c r="B1162" s="1" t="s">
        <v>2427</v>
      </c>
      <c r="C1162" s="1" t="s">
        <v>2428</v>
      </c>
      <c r="D1162" s="1" t="s">
        <v>355</v>
      </c>
      <c r="E1162" s="1">
        <v>1761330607</v>
      </c>
      <c r="F1162" s="1">
        <v>8119427760586</v>
      </c>
      <c r="G1162" s="1">
        <v>130302051758</v>
      </c>
      <c r="H1162" s="13">
        <v>5</v>
      </c>
      <c r="I1162" s="13">
        <v>0.5</v>
      </c>
    </row>
    <row r="1163" spans="1:9" ht="15.75" x14ac:dyDescent="0.3">
      <c r="A1163" s="22">
        <v>1162</v>
      </c>
      <c r="B1163" s="1" t="s">
        <v>2429</v>
      </c>
      <c r="C1163" s="1" t="s">
        <v>2428</v>
      </c>
      <c r="D1163" s="1" t="s">
        <v>355</v>
      </c>
      <c r="F1163" s="1">
        <v>8119424671900</v>
      </c>
      <c r="G1163" s="1">
        <v>130302051759</v>
      </c>
      <c r="H1163" s="13"/>
      <c r="I1163" s="13"/>
    </row>
    <row r="1164" spans="1:9" ht="15.75" x14ac:dyDescent="0.3">
      <c r="A1164" s="22">
        <v>1163</v>
      </c>
      <c r="B1164" s="1" t="s">
        <v>2409</v>
      </c>
      <c r="C1164" s="1" t="s">
        <v>2430</v>
      </c>
      <c r="D1164" s="1" t="s">
        <v>355</v>
      </c>
      <c r="E1164" s="1">
        <v>1771336940</v>
      </c>
      <c r="F1164" s="1">
        <v>8119427765588</v>
      </c>
      <c r="G1164" s="1">
        <v>130302051760</v>
      </c>
      <c r="H1164" s="13">
        <v>0.33</v>
      </c>
      <c r="I1164" s="13">
        <v>0.33</v>
      </c>
    </row>
    <row r="1165" spans="1:9" ht="15.75" x14ac:dyDescent="0.3">
      <c r="A1165" s="22">
        <v>1164</v>
      </c>
      <c r="B1165" s="1" t="s">
        <v>2431</v>
      </c>
      <c r="C1165" s="1" t="s">
        <v>20</v>
      </c>
      <c r="D1165" s="1" t="s">
        <v>355</v>
      </c>
      <c r="E1165" s="1">
        <v>1705191582</v>
      </c>
      <c r="F1165" s="1">
        <v>8119427765580</v>
      </c>
      <c r="G1165" s="1">
        <v>130302051761</v>
      </c>
      <c r="H1165" s="13">
        <v>3.33</v>
      </c>
      <c r="I1165" s="13">
        <v>3.33</v>
      </c>
    </row>
    <row r="1166" spans="1:9" ht="15.75" x14ac:dyDescent="0.3">
      <c r="A1166" s="22">
        <v>1165</v>
      </c>
      <c r="B1166" s="1" t="s">
        <v>2432</v>
      </c>
      <c r="C1166" s="1" t="s">
        <v>2433</v>
      </c>
      <c r="D1166" s="1" t="s">
        <v>355</v>
      </c>
      <c r="E1166" s="1">
        <v>1763643451</v>
      </c>
      <c r="F1166" s="1">
        <v>8119427765543</v>
      </c>
      <c r="G1166" s="1">
        <v>130302051762</v>
      </c>
      <c r="H1166" s="13">
        <v>1.5</v>
      </c>
      <c r="I1166" s="13">
        <v>1.5</v>
      </c>
    </row>
    <row r="1167" spans="1:9" ht="15.75" x14ac:dyDescent="0.3">
      <c r="A1167" s="22">
        <v>1166</v>
      </c>
      <c r="B1167" s="1" t="s">
        <v>2434</v>
      </c>
      <c r="C1167" s="1" t="s">
        <v>2435</v>
      </c>
      <c r="D1167" s="1" t="s">
        <v>355</v>
      </c>
      <c r="E1167" s="1">
        <v>1744352130</v>
      </c>
      <c r="F1167" s="1">
        <v>8119427765558</v>
      </c>
      <c r="G1167" s="1">
        <v>130302051763</v>
      </c>
      <c r="H1167" s="13">
        <v>0.33</v>
      </c>
      <c r="I1167" s="13">
        <v>0.33</v>
      </c>
    </row>
    <row r="1168" spans="1:9" ht="15.75" x14ac:dyDescent="0.3">
      <c r="A1168" s="22">
        <v>1167</v>
      </c>
      <c r="B1168" s="1" t="s">
        <v>377</v>
      </c>
      <c r="C1168" s="1" t="s">
        <v>2436</v>
      </c>
      <c r="D1168" s="1" t="s">
        <v>355</v>
      </c>
      <c r="E1168" s="1">
        <v>1725874523</v>
      </c>
      <c r="F1168" s="1">
        <v>8119427765593</v>
      </c>
      <c r="G1168" s="1">
        <v>130302051764</v>
      </c>
      <c r="H1168" s="13">
        <v>10</v>
      </c>
      <c r="I1168" s="13">
        <v>10</v>
      </c>
    </row>
    <row r="1169" spans="1:9" ht="15.75" x14ac:dyDescent="0.3">
      <c r="A1169" s="22">
        <v>1168</v>
      </c>
      <c r="B1169" s="1" t="s">
        <v>2437</v>
      </c>
      <c r="C1169" s="1" t="s">
        <v>2438</v>
      </c>
      <c r="D1169" s="1" t="s">
        <v>355</v>
      </c>
      <c r="F1169" s="1">
        <v>8119427765566</v>
      </c>
      <c r="G1169" s="1">
        <v>130302051765</v>
      </c>
      <c r="H1169" s="13">
        <v>0.5</v>
      </c>
      <c r="I1169" s="13">
        <v>0.5</v>
      </c>
    </row>
    <row r="1170" spans="1:9" ht="15.75" x14ac:dyDescent="0.3">
      <c r="A1170" s="22">
        <v>1169</v>
      </c>
      <c r="B1170" s="1" t="s">
        <v>2439</v>
      </c>
      <c r="C1170" s="1" t="s">
        <v>2440</v>
      </c>
      <c r="D1170" s="1" t="s">
        <v>355</v>
      </c>
      <c r="E1170" s="1">
        <v>1730924033</v>
      </c>
      <c r="F1170" s="1">
        <v>8119427765564</v>
      </c>
      <c r="G1170" s="1">
        <v>130302051766</v>
      </c>
      <c r="H1170" s="13">
        <v>8</v>
      </c>
      <c r="I1170" s="13">
        <v>8</v>
      </c>
    </row>
    <row r="1171" spans="1:9" ht="15.75" x14ac:dyDescent="0.3">
      <c r="A1171" s="22">
        <v>1170</v>
      </c>
      <c r="B1171" s="1" t="s">
        <v>2441</v>
      </c>
      <c r="C1171" s="1" t="s">
        <v>2442</v>
      </c>
      <c r="D1171" s="1" t="s">
        <v>355</v>
      </c>
      <c r="E1171" s="1">
        <v>1757198157</v>
      </c>
      <c r="F1171" s="1">
        <v>8119427765521</v>
      </c>
      <c r="G1171" s="1">
        <v>130302051767</v>
      </c>
      <c r="H1171" s="13">
        <v>3</v>
      </c>
      <c r="I1171" s="13">
        <v>3</v>
      </c>
    </row>
    <row r="1172" spans="1:9" ht="15.75" x14ac:dyDescent="0.3">
      <c r="A1172" s="22">
        <v>1171</v>
      </c>
      <c r="B1172" s="1" t="s">
        <v>2443</v>
      </c>
      <c r="C1172" s="1" t="s">
        <v>2444</v>
      </c>
      <c r="D1172" s="1" t="s">
        <v>355</v>
      </c>
      <c r="E1172" s="1">
        <v>1736843599</v>
      </c>
      <c r="F1172" s="1">
        <v>8119427765500</v>
      </c>
      <c r="G1172" s="1">
        <v>130302051768</v>
      </c>
      <c r="H1172" s="13">
        <v>0.4</v>
      </c>
      <c r="I1172" s="13">
        <v>0.4</v>
      </c>
    </row>
    <row r="1173" spans="1:9" ht="15.75" x14ac:dyDescent="0.3">
      <c r="A1173" s="22">
        <v>1172</v>
      </c>
      <c r="B1173" s="1" t="s">
        <v>15</v>
      </c>
      <c r="C1173" s="1" t="s">
        <v>2249</v>
      </c>
      <c r="D1173" s="1" t="s">
        <v>355</v>
      </c>
      <c r="E1173" s="1">
        <v>1785385472</v>
      </c>
      <c r="F1173" s="1">
        <v>8119423388477</v>
      </c>
      <c r="G1173" s="1">
        <v>130302051769</v>
      </c>
      <c r="H1173" s="13">
        <v>7</v>
      </c>
      <c r="I1173" s="13">
        <v>7</v>
      </c>
    </row>
    <row r="1174" spans="1:9" ht="15.75" x14ac:dyDescent="0.3">
      <c r="A1174" s="22">
        <v>1173</v>
      </c>
      <c r="B1174" s="1" t="s">
        <v>1547</v>
      </c>
      <c r="C1174" s="1" t="s">
        <v>2445</v>
      </c>
      <c r="D1174" s="1" t="s">
        <v>355</v>
      </c>
      <c r="E1174" s="1">
        <v>1704627027</v>
      </c>
      <c r="F1174" s="1">
        <v>8119421548995</v>
      </c>
      <c r="G1174" s="1">
        <v>130302051770</v>
      </c>
      <c r="H1174" s="13">
        <v>0.33</v>
      </c>
      <c r="I1174" s="13">
        <v>0.33</v>
      </c>
    </row>
    <row r="1175" spans="1:9" ht="15.75" x14ac:dyDescent="0.3">
      <c r="A1175" s="22">
        <v>1174</v>
      </c>
      <c r="B1175" s="1" t="s">
        <v>1061</v>
      </c>
      <c r="C1175" s="1" t="s">
        <v>1284</v>
      </c>
      <c r="D1175" s="1" t="s">
        <v>355</v>
      </c>
      <c r="E1175" s="1">
        <v>1764682535</v>
      </c>
      <c r="F1175" s="1">
        <v>18000035</v>
      </c>
      <c r="G1175" s="1">
        <v>130302051771</v>
      </c>
      <c r="H1175" s="13">
        <v>0.66</v>
      </c>
      <c r="I1175" s="13">
        <v>0.66</v>
      </c>
    </row>
    <row r="1176" spans="1:9" ht="15.75" x14ac:dyDescent="0.3">
      <c r="A1176" s="22">
        <v>1175</v>
      </c>
      <c r="B1176" s="1" t="s">
        <v>1152</v>
      </c>
      <c r="C1176" s="1" t="s">
        <v>2446</v>
      </c>
      <c r="D1176" s="1" t="s">
        <v>355</v>
      </c>
      <c r="E1176" s="1">
        <v>1729673144</v>
      </c>
      <c r="F1176" s="1"/>
      <c r="G1176" s="1">
        <v>130302051772</v>
      </c>
      <c r="H1176" s="13">
        <v>0.33</v>
      </c>
      <c r="I1176" s="13">
        <v>0.33</v>
      </c>
    </row>
    <row r="1177" spans="1:9" ht="15.75" x14ac:dyDescent="0.3">
      <c r="A1177" s="22">
        <v>1176</v>
      </c>
      <c r="B1177" s="1" t="s">
        <v>2447</v>
      </c>
      <c r="C1177" s="1" t="s">
        <v>2448</v>
      </c>
      <c r="D1177" s="1" t="s">
        <v>355</v>
      </c>
      <c r="E1177" s="1">
        <v>1778552883</v>
      </c>
      <c r="F1177" s="1">
        <v>8119423388404</v>
      </c>
      <c r="G1177" s="1">
        <v>130302051773</v>
      </c>
      <c r="H1177" s="13">
        <v>0.33</v>
      </c>
      <c r="I1177" s="13">
        <v>0.33</v>
      </c>
    </row>
    <row r="1178" spans="1:9" ht="15.75" x14ac:dyDescent="0.3">
      <c r="A1178" s="22">
        <v>1177</v>
      </c>
      <c r="B1178" s="1" t="s">
        <v>2449</v>
      </c>
      <c r="C1178" s="1" t="s">
        <v>2450</v>
      </c>
      <c r="D1178" s="1" t="s">
        <v>355</v>
      </c>
      <c r="E1178" s="1">
        <v>1747255338</v>
      </c>
      <c r="F1178" s="1">
        <v>8119423388439</v>
      </c>
      <c r="G1178" s="1">
        <v>130302051774</v>
      </c>
      <c r="H1178" s="13">
        <v>3.33</v>
      </c>
      <c r="I1178" s="13">
        <v>3.33</v>
      </c>
    </row>
    <row r="1179" spans="1:9" ht="15.75" x14ac:dyDescent="0.3">
      <c r="A1179" s="22">
        <v>1178</v>
      </c>
      <c r="B1179" s="1" t="s">
        <v>961</v>
      </c>
      <c r="C1179" s="1" t="s">
        <v>2451</v>
      </c>
      <c r="D1179" s="1" t="s">
        <v>312</v>
      </c>
      <c r="E1179" s="1">
        <v>1764532300</v>
      </c>
      <c r="F1179" s="1">
        <v>8119428709813</v>
      </c>
      <c r="G1179" s="1">
        <v>130302051775</v>
      </c>
      <c r="H1179" s="13">
        <v>1.5</v>
      </c>
      <c r="I1179" s="13">
        <v>1.5</v>
      </c>
    </row>
    <row r="1180" spans="1:9" ht="15.75" x14ac:dyDescent="0.3">
      <c r="A1180" s="22">
        <v>1179</v>
      </c>
      <c r="B1180" s="1" t="s">
        <v>2452</v>
      </c>
      <c r="C1180" s="1" t="s">
        <v>2453</v>
      </c>
      <c r="D1180" s="1" t="s">
        <v>312</v>
      </c>
      <c r="E1180" s="1">
        <v>1788010461</v>
      </c>
      <c r="F1180" s="1"/>
      <c r="G1180" s="1">
        <v>130302051776</v>
      </c>
      <c r="H1180" s="13">
        <v>0.33</v>
      </c>
      <c r="I1180" s="13">
        <v>0.33</v>
      </c>
    </row>
    <row r="1181" spans="1:9" ht="15.75" x14ac:dyDescent="0.3">
      <c r="A1181" s="22">
        <v>1180</v>
      </c>
      <c r="B1181" s="1" t="s">
        <v>2109</v>
      </c>
      <c r="C1181" s="1" t="s">
        <v>2454</v>
      </c>
      <c r="D1181" s="1" t="s">
        <v>312</v>
      </c>
      <c r="E1181" s="1">
        <v>1793515287</v>
      </c>
      <c r="F1181" s="1">
        <v>427000003</v>
      </c>
      <c r="G1181" s="1">
        <v>130302051777</v>
      </c>
      <c r="H1181" s="13">
        <v>10</v>
      </c>
      <c r="I1181" s="13">
        <v>10</v>
      </c>
    </row>
    <row r="1182" spans="1:9" ht="15.75" x14ac:dyDescent="0.3">
      <c r="A1182" s="22">
        <v>1181</v>
      </c>
      <c r="B1182" s="1" t="s">
        <v>2455</v>
      </c>
      <c r="C1182" s="1" t="s">
        <v>2002</v>
      </c>
      <c r="D1182" s="1" t="s">
        <v>312</v>
      </c>
      <c r="E1182" s="1">
        <v>1780987291</v>
      </c>
      <c r="F1182" s="1">
        <v>27000018</v>
      </c>
      <c r="G1182" s="1">
        <v>130302051778</v>
      </c>
      <c r="H1182" s="13">
        <v>0.5</v>
      </c>
      <c r="I1182" s="13">
        <v>0.5</v>
      </c>
    </row>
    <row r="1183" spans="1:9" ht="15.75" x14ac:dyDescent="0.3">
      <c r="A1183" s="22">
        <v>1182</v>
      </c>
      <c r="B1183" s="1" t="s">
        <v>2456</v>
      </c>
      <c r="C1183" s="1" t="s">
        <v>172</v>
      </c>
      <c r="D1183" s="1" t="s">
        <v>312</v>
      </c>
      <c r="E1183" s="1">
        <v>1710884671</v>
      </c>
      <c r="F1183" s="1">
        <v>8119427765796</v>
      </c>
      <c r="G1183" s="1">
        <v>130302051779</v>
      </c>
      <c r="H1183" s="13">
        <v>8</v>
      </c>
      <c r="I1183" s="13">
        <v>8</v>
      </c>
    </row>
    <row r="1184" spans="1:9" ht="15.75" x14ac:dyDescent="0.3">
      <c r="A1184" s="22">
        <v>1183</v>
      </c>
      <c r="B1184" s="1" t="s">
        <v>1295</v>
      </c>
      <c r="C1184" s="1" t="s">
        <v>2457</v>
      </c>
      <c r="D1184" s="1" t="s">
        <v>312</v>
      </c>
      <c r="E1184" s="1">
        <v>1737483386</v>
      </c>
      <c r="F1184" s="1">
        <v>8119427765850</v>
      </c>
      <c r="G1184" s="1">
        <v>130302051780</v>
      </c>
      <c r="H1184" s="13">
        <v>3</v>
      </c>
      <c r="I1184" s="13">
        <v>3</v>
      </c>
    </row>
    <row r="1185" spans="1:9" ht="15.75" x14ac:dyDescent="0.3">
      <c r="A1185" s="22">
        <v>1184</v>
      </c>
      <c r="B1185" s="1" t="s">
        <v>18</v>
      </c>
      <c r="C1185" s="1" t="s">
        <v>2315</v>
      </c>
      <c r="D1185" s="1" t="s">
        <v>312</v>
      </c>
      <c r="E1185" s="1">
        <v>1747363630</v>
      </c>
      <c r="F1185" s="1">
        <v>8119427765906</v>
      </c>
      <c r="G1185" s="1">
        <v>130302051781</v>
      </c>
      <c r="H1185" s="13">
        <v>0.4</v>
      </c>
      <c r="I1185" s="13">
        <v>0.4</v>
      </c>
    </row>
    <row r="1186" spans="1:9" ht="15.75" x14ac:dyDescent="0.3">
      <c r="A1186" s="22">
        <v>1185</v>
      </c>
      <c r="B1186" s="1" t="s">
        <v>102</v>
      </c>
      <c r="C1186" s="1" t="s">
        <v>2315</v>
      </c>
      <c r="D1186" s="1" t="s">
        <v>312</v>
      </c>
      <c r="E1186" s="1">
        <v>1750206112</v>
      </c>
      <c r="F1186" s="1">
        <v>8119427000142</v>
      </c>
      <c r="G1186" s="1">
        <v>130302051782</v>
      </c>
      <c r="H1186" s="13">
        <v>7</v>
      </c>
      <c r="I1186" s="13">
        <v>7</v>
      </c>
    </row>
    <row r="1187" spans="1:9" ht="15.75" x14ac:dyDescent="0.3">
      <c r="A1187" s="22">
        <v>1186</v>
      </c>
      <c r="B1187" s="1" t="s">
        <v>902</v>
      </c>
      <c r="C1187" s="1" t="s">
        <v>2135</v>
      </c>
      <c r="D1187" s="1" t="s">
        <v>312</v>
      </c>
      <c r="E1187" s="1">
        <v>1710060138</v>
      </c>
      <c r="F1187" s="1">
        <v>8119427765854</v>
      </c>
      <c r="G1187" s="1">
        <v>130302051783</v>
      </c>
      <c r="H1187" s="13">
        <v>0.33</v>
      </c>
      <c r="I1187" s="13">
        <v>0.33</v>
      </c>
    </row>
    <row r="1188" spans="1:9" ht="15.75" x14ac:dyDescent="0.3">
      <c r="A1188" s="22">
        <v>1187</v>
      </c>
      <c r="B1188" s="1" t="s">
        <v>2458</v>
      </c>
      <c r="C1188" s="1" t="s">
        <v>827</v>
      </c>
      <c r="D1188" s="1" t="s">
        <v>312</v>
      </c>
      <c r="E1188" s="1">
        <v>1755333914</v>
      </c>
      <c r="F1188" s="1">
        <v>8119427765896</v>
      </c>
      <c r="G1188" s="1">
        <v>130302051784</v>
      </c>
      <c r="H1188" s="13">
        <v>0.66</v>
      </c>
      <c r="I1188" s="13">
        <v>0.66</v>
      </c>
    </row>
    <row r="1189" spans="1:9" ht="15.75" x14ac:dyDescent="0.3">
      <c r="A1189" s="22">
        <v>1188</v>
      </c>
      <c r="B1189" s="1" t="s">
        <v>2239</v>
      </c>
      <c r="C1189" s="1" t="s">
        <v>827</v>
      </c>
      <c r="D1189" s="1" t="s">
        <v>312</v>
      </c>
      <c r="E1189" s="1">
        <v>1772559509</v>
      </c>
      <c r="F1189" s="1">
        <v>8119427765861</v>
      </c>
      <c r="G1189" s="1">
        <v>130302051785</v>
      </c>
      <c r="H1189" s="13">
        <v>0.33</v>
      </c>
      <c r="I1189" s="13">
        <v>0.33</v>
      </c>
    </row>
    <row r="1190" spans="1:9" ht="15.75" x14ac:dyDescent="0.3">
      <c r="A1190" s="22">
        <v>1189</v>
      </c>
      <c r="B1190" s="1" t="s">
        <v>2459</v>
      </c>
      <c r="C1190" s="1" t="s">
        <v>2239</v>
      </c>
      <c r="D1190" s="1" t="s">
        <v>312</v>
      </c>
      <c r="E1190" s="1">
        <v>1759653118</v>
      </c>
      <c r="F1190" s="1">
        <v>8119427765859</v>
      </c>
      <c r="G1190" s="1">
        <v>130302051786</v>
      </c>
      <c r="H1190" s="13">
        <v>0.33</v>
      </c>
      <c r="I1190" s="13">
        <v>0.33</v>
      </c>
    </row>
    <row r="1191" spans="1:9" ht="15.75" x14ac:dyDescent="0.3">
      <c r="A1191" s="22">
        <v>1190</v>
      </c>
      <c r="B1191" s="1" t="s">
        <v>2460</v>
      </c>
      <c r="C1191" s="1" t="s">
        <v>2239</v>
      </c>
      <c r="D1191" s="1" t="s">
        <v>312</v>
      </c>
      <c r="E1191" s="1">
        <v>1731833732</v>
      </c>
      <c r="F1191" s="1">
        <v>8119427760584</v>
      </c>
      <c r="G1191" s="1">
        <v>130302051787</v>
      </c>
      <c r="H1191" s="13">
        <v>0.25</v>
      </c>
      <c r="I1191" s="13">
        <v>0.25</v>
      </c>
    </row>
    <row r="1192" spans="1:9" ht="15.75" x14ac:dyDescent="0.3">
      <c r="A1192" s="22">
        <v>1191</v>
      </c>
      <c r="B1192" s="1" t="s">
        <v>26</v>
      </c>
      <c r="C1192" s="1" t="s">
        <v>957</v>
      </c>
      <c r="D1192" s="1" t="s">
        <v>312</v>
      </c>
      <c r="E1192" s="1">
        <v>1722641598</v>
      </c>
      <c r="F1192" s="1">
        <v>811942710741</v>
      </c>
      <c r="G1192" s="1">
        <v>130302051788</v>
      </c>
      <c r="H1192" s="13">
        <v>1</v>
      </c>
      <c r="I1192" s="13">
        <v>1</v>
      </c>
    </row>
    <row r="1193" spans="1:9" ht="15.75" x14ac:dyDescent="0.3">
      <c r="A1193" s="22">
        <v>1192</v>
      </c>
      <c r="B1193" s="1" t="s">
        <v>957</v>
      </c>
      <c r="C1193" s="1" t="s">
        <v>2461</v>
      </c>
      <c r="D1193" s="1" t="s">
        <v>312</v>
      </c>
      <c r="F1193" s="1">
        <v>8119427765825</v>
      </c>
      <c r="G1193" s="1">
        <v>130302051789</v>
      </c>
      <c r="H1193" s="13">
        <v>0.3</v>
      </c>
      <c r="I1193" s="13">
        <v>0.3</v>
      </c>
    </row>
    <row r="1194" spans="1:9" ht="15.75" x14ac:dyDescent="0.3">
      <c r="A1194" s="22">
        <v>1193</v>
      </c>
      <c r="B1194" s="1" t="s">
        <v>2462</v>
      </c>
      <c r="C1194" s="1" t="s">
        <v>739</v>
      </c>
      <c r="D1194" s="1" t="s">
        <v>312</v>
      </c>
      <c r="E1194" s="1">
        <v>1822370548</v>
      </c>
      <c r="F1194" s="1">
        <v>3721662</v>
      </c>
      <c r="G1194" s="1">
        <v>130302051790</v>
      </c>
      <c r="H1194" s="13">
        <v>0.3</v>
      </c>
      <c r="I1194" s="13">
        <v>0.3</v>
      </c>
    </row>
    <row r="1195" spans="1:9" ht="15.75" x14ac:dyDescent="0.3">
      <c r="A1195" s="22">
        <v>1194</v>
      </c>
      <c r="B1195" s="1" t="s">
        <v>2463</v>
      </c>
      <c r="C1195" s="1" t="s">
        <v>2464</v>
      </c>
      <c r="D1195" s="1" t="s">
        <v>312</v>
      </c>
      <c r="E1195" s="1">
        <v>1783568509</v>
      </c>
      <c r="F1195" s="1">
        <v>8119427765771</v>
      </c>
      <c r="G1195" s="1">
        <v>130302051791</v>
      </c>
      <c r="H1195" s="13">
        <v>3.33</v>
      </c>
      <c r="I1195" s="13">
        <v>3.33</v>
      </c>
    </row>
    <row r="1196" spans="1:9" ht="15.75" x14ac:dyDescent="0.3">
      <c r="A1196" s="22">
        <v>1195</v>
      </c>
      <c r="B1196" s="1" t="s">
        <v>2465</v>
      </c>
      <c r="C1196" s="1" t="s">
        <v>160</v>
      </c>
      <c r="D1196" s="1" t="s">
        <v>312</v>
      </c>
      <c r="F1196" s="1">
        <v>8119427010906</v>
      </c>
      <c r="G1196" s="1">
        <v>130302051792</v>
      </c>
      <c r="H1196" s="13">
        <v>2.5</v>
      </c>
      <c r="I1196" s="13">
        <v>2.5</v>
      </c>
    </row>
    <row r="1197" spans="1:9" ht="15.75" x14ac:dyDescent="0.3">
      <c r="A1197" s="22">
        <v>1196</v>
      </c>
      <c r="B1197" s="1" t="s">
        <v>861</v>
      </c>
      <c r="C1197" s="1" t="s">
        <v>2378</v>
      </c>
      <c r="D1197" s="1" t="s">
        <v>312</v>
      </c>
      <c r="E1197" s="1">
        <v>172537643</v>
      </c>
      <c r="F1197" s="1">
        <v>8119427765866</v>
      </c>
      <c r="G1197" s="1">
        <v>130302051793</v>
      </c>
      <c r="H1197" s="13">
        <v>0.33</v>
      </c>
      <c r="I1197" s="13">
        <v>0.33</v>
      </c>
    </row>
    <row r="1198" spans="1:9" ht="15.75" x14ac:dyDescent="0.3">
      <c r="A1198" s="22">
        <v>1197</v>
      </c>
      <c r="B1198" s="1" t="s">
        <v>2466</v>
      </c>
      <c r="C1198" s="1" t="s">
        <v>2467</v>
      </c>
      <c r="D1198" s="1" t="s">
        <v>312</v>
      </c>
      <c r="E1198" s="1">
        <v>1718879631</v>
      </c>
      <c r="F1198" s="1">
        <v>8119427665868</v>
      </c>
      <c r="G1198" s="1">
        <v>130302051794</v>
      </c>
      <c r="H1198" s="13">
        <v>0.5</v>
      </c>
      <c r="I1198" s="13">
        <v>0.5</v>
      </c>
    </row>
    <row r="1199" spans="1:9" ht="15.75" x14ac:dyDescent="0.3">
      <c r="A1199" s="22">
        <v>1198</v>
      </c>
      <c r="B1199" s="1" t="s">
        <v>1428</v>
      </c>
      <c r="C1199" s="1" t="s">
        <v>2378</v>
      </c>
      <c r="D1199" s="1" t="s">
        <v>312</v>
      </c>
      <c r="E1199" s="1">
        <v>1784778751</v>
      </c>
      <c r="F1199" s="1">
        <v>8119427765865</v>
      </c>
      <c r="G1199" s="1">
        <v>130302051795</v>
      </c>
      <c r="H1199" s="13"/>
      <c r="I1199" s="13"/>
    </row>
    <row r="1200" spans="1:9" ht="15.75" x14ac:dyDescent="0.3">
      <c r="A1200" s="22">
        <v>1199</v>
      </c>
      <c r="B1200" s="1" t="s">
        <v>2468</v>
      </c>
      <c r="C1200" s="1" t="s">
        <v>2376</v>
      </c>
      <c r="D1200" s="1" t="s">
        <v>312</v>
      </c>
      <c r="E1200" s="1">
        <v>1785328102</v>
      </c>
      <c r="F1200" s="1">
        <v>8119427765901</v>
      </c>
      <c r="G1200" s="1">
        <v>130302051796</v>
      </c>
      <c r="H1200" s="13">
        <v>0.33</v>
      </c>
      <c r="I1200" s="13">
        <v>0.33</v>
      </c>
    </row>
    <row r="1201" spans="1:9" ht="15.75" x14ac:dyDescent="0.3">
      <c r="A1201" s="22">
        <v>1200</v>
      </c>
      <c r="B1201" s="1" t="s">
        <v>2469</v>
      </c>
      <c r="C1201" s="1" t="s">
        <v>2470</v>
      </c>
      <c r="D1201" s="1" t="s">
        <v>312</v>
      </c>
      <c r="E1201" s="1">
        <v>1740002248</v>
      </c>
      <c r="F1201" s="1">
        <v>8119427765909</v>
      </c>
      <c r="G1201" s="1">
        <v>130302051797</v>
      </c>
      <c r="H1201" s="13">
        <v>0.27</v>
      </c>
      <c r="I1201" s="13">
        <v>0.27</v>
      </c>
    </row>
    <row r="1202" spans="1:9" ht="15.75" x14ac:dyDescent="0.3">
      <c r="A1202" s="22">
        <v>1201</v>
      </c>
      <c r="B1202" s="1" t="s">
        <v>2471</v>
      </c>
      <c r="C1202" s="1" t="s">
        <v>2472</v>
      </c>
      <c r="D1202" s="1" t="s">
        <v>312</v>
      </c>
      <c r="E1202" s="1">
        <v>1762866219</v>
      </c>
      <c r="F1202" s="1">
        <v>8119427765765</v>
      </c>
      <c r="G1202" s="1">
        <v>130302051798</v>
      </c>
      <c r="H1202" s="13">
        <v>0.82</v>
      </c>
      <c r="I1202" s="13">
        <v>0.82</v>
      </c>
    </row>
    <row r="1203" spans="1:9" ht="15.75" x14ac:dyDescent="0.3">
      <c r="A1203" s="22">
        <v>1202</v>
      </c>
      <c r="B1203" s="1" t="s">
        <v>122</v>
      </c>
      <c r="C1203" s="1" t="s">
        <v>2092</v>
      </c>
      <c r="D1203" s="1" t="s">
        <v>312</v>
      </c>
      <c r="E1203" s="1">
        <v>1770666605</v>
      </c>
      <c r="F1203" s="1">
        <v>8119427765780</v>
      </c>
      <c r="G1203" s="1">
        <v>130302051799</v>
      </c>
      <c r="H1203" s="13">
        <v>2</v>
      </c>
      <c r="I1203" s="13">
        <v>2</v>
      </c>
    </row>
    <row r="1204" spans="1:9" ht="15.75" x14ac:dyDescent="0.3">
      <c r="A1204" s="22">
        <v>1203</v>
      </c>
      <c r="B1204" s="1" t="s">
        <v>2473</v>
      </c>
      <c r="C1204" s="1" t="s">
        <v>2092</v>
      </c>
      <c r="D1204" s="1" t="s">
        <v>312</v>
      </c>
      <c r="E1204" s="1">
        <v>176156554</v>
      </c>
      <c r="F1204" s="1">
        <v>8119427765767</v>
      </c>
      <c r="G1204" s="1">
        <v>130302051800</v>
      </c>
      <c r="H1204" s="13">
        <v>0.66</v>
      </c>
      <c r="I1204" s="13">
        <v>0.66</v>
      </c>
    </row>
    <row r="1205" spans="1:9" ht="15.75" x14ac:dyDescent="0.3">
      <c r="A1205" s="22">
        <v>1204</v>
      </c>
      <c r="B1205" s="1" t="s">
        <v>2474</v>
      </c>
      <c r="C1205" s="1" t="s">
        <v>147</v>
      </c>
      <c r="D1205" s="1" t="s">
        <v>312</v>
      </c>
      <c r="E1205" s="1">
        <v>1753773961</v>
      </c>
      <c r="F1205" s="1">
        <v>8119427765777</v>
      </c>
      <c r="G1205" s="1">
        <v>130302051801</v>
      </c>
      <c r="H1205" s="13">
        <v>0.82</v>
      </c>
      <c r="I1205" s="13">
        <v>0.82</v>
      </c>
    </row>
    <row r="1206" spans="1:9" ht="15.75" x14ac:dyDescent="0.3">
      <c r="A1206" s="22">
        <v>1205</v>
      </c>
      <c r="B1206" s="1" t="s">
        <v>2475</v>
      </c>
      <c r="C1206" s="1" t="s">
        <v>2476</v>
      </c>
      <c r="D1206" s="1" t="s">
        <v>312</v>
      </c>
      <c r="E1206" s="1">
        <v>1735169627</v>
      </c>
      <c r="F1206" s="1">
        <v>8119427765775</v>
      </c>
      <c r="G1206" s="1">
        <v>130302051802</v>
      </c>
      <c r="H1206" s="13">
        <v>1.5</v>
      </c>
      <c r="I1206" s="13">
        <v>1.5</v>
      </c>
    </row>
    <row r="1207" spans="1:9" ht="15.75" x14ac:dyDescent="0.3">
      <c r="A1207" s="22">
        <v>1206</v>
      </c>
      <c r="B1207" s="1" t="s">
        <v>2477</v>
      </c>
      <c r="C1207" s="1" t="s">
        <v>2472</v>
      </c>
      <c r="D1207" s="1" t="s">
        <v>312</v>
      </c>
      <c r="E1207" s="1">
        <v>1706649500</v>
      </c>
      <c r="F1207" s="1">
        <v>8119427765755</v>
      </c>
      <c r="G1207" s="1">
        <v>130302051803</v>
      </c>
      <c r="H1207" s="13">
        <v>5</v>
      </c>
      <c r="I1207" s="13">
        <v>0.5</v>
      </c>
    </row>
    <row r="1208" spans="1:9" ht="15.75" x14ac:dyDescent="0.3">
      <c r="A1208" s="22">
        <v>1207</v>
      </c>
      <c r="B1208" s="1" t="s">
        <v>1959</v>
      </c>
      <c r="C1208" s="1" t="s">
        <v>2154</v>
      </c>
      <c r="D1208" s="1" t="s">
        <v>312</v>
      </c>
      <c r="E1208" s="1">
        <v>1788017109</v>
      </c>
      <c r="F1208" s="1">
        <v>8119427765761</v>
      </c>
      <c r="G1208" s="1">
        <v>130302051804</v>
      </c>
      <c r="H1208" s="13"/>
      <c r="I1208" s="13"/>
    </row>
    <row r="1209" spans="1:9" ht="15.75" x14ac:dyDescent="0.3">
      <c r="A1209" s="22">
        <v>1208</v>
      </c>
      <c r="B1209" s="1" t="s">
        <v>2478</v>
      </c>
      <c r="C1209" s="1" t="s">
        <v>2479</v>
      </c>
      <c r="D1209" s="1" t="s">
        <v>312</v>
      </c>
      <c r="E1209" s="1">
        <v>1756026325</v>
      </c>
      <c r="F1209" s="1">
        <v>8119427765756</v>
      </c>
      <c r="G1209" s="1">
        <v>130302051805</v>
      </c>
      <c r="H1209" s="13">
        <v>0.33</v>
      </c>
      <c r="I1209" s="13">
        <v>0.33</v>
      </c>
    </row>
    <row r="1210" spans="1:9" ht="15.75" x14ac:dyDescent="0.3">
      <c r="A1210" s="22">
        <v>1209</v>
      </c>
      <c r="B1210" s="1" t="s">
        <v>2480</v>
      </c>
      <c r="C1210" s="1" t="s">
        <v>2479</v>
      </c>
      <c r="D1210" s="1" t="s">
        <v>312</v>
      </c>
      <c r="E1210" s="1">
        <v>1759728502</v>
      </c>
      <c r="F1210" s="1">
        <v>8119427765768</v>
      </c>
      <c r="G1210" s="1">
        <v>130302051806</v>
      </c>
      <c r="H1210" s="13">
        <v>3.33</v>
      </c>
      <c r="I1210" s="13">
        <v>3.33</v>
      </c>
    </row>
    <row r="1211" spans="1:9" ht="15.75" x14ac:dyDescent="0.3">
      <c r="A1211" s="22">
        <v>1210</v>
      </c>
      <c r="B1211" s="1" t="s">
        <v>2481</v>
      </c>
      <c r="C1211" s="1" t="s">
        <v>2479</v>
      </c>
      <c r="D1211" s="1" t="s">
        <v>312</v>
      </c>
      <c r="E1211" s="1">
        <v>1742335456</v>
      </c>
      <c r="F1211" s="1">
        <v>8119427765846</v>
      </c>
      <c r="G1211" s="1">
        <v>130302051807</v>
      </c>
      <c r="H1211" s="13">
        <v>1.5</v>
      </c>
      <c r="I1211" s="13">
        <v>1.5</v>
      </c>
    </row>
    <row r="1212" spans="1:9" ht="15.75" x14ac:dyDescent="0.3">
      <c r="A1212" s="22">
        <v>1211</v>
      </c>
      <c r="B1212" s="1" t="s">
        <v>2482</v>
      </c>
      <c r="C1212" s="1" t="s">
        <v>2483</v>
      </c>
      <c r="D1212" s="1" t="s">
        <v>312</v>
      </c>
      <c r="E1212" s="1">
        <v>1779616341</v>
      </c>
      <c r="F1212" s="1">
        <v>8119427765791</v>
      </c>
      <c r="G1212" s="1">
        <v>130302051808</v>
      </c>
      <c r="H1212" s="13">
        <v>0.33</v>
      </c>
      <c r="I1212" s="13">
        <v>0.33</v>
      </c>
    </row>
    <row r="1213" spans="1:9" ht="15.75" x14ac:dyDescent="0.3">
      <c r="A1213" s="22">
        <v>1212</v>
      </c>
      <c r="B1213" s="1" t="s">
        <v>451</v>
      </c>
      <c r="C1213" s="1" t="s">
        <v>2062</v>
      </c>
      <c r="D1213" s="1" t="s">
        <v>312</v>
      </c>
      <c r="E1213" s="1">
        <v>1794102072</v>
      </c>
      <c r="F1213" s="1">
        <v>8119427765792</v>
      </c>
      <c r="G1213" s="1">
        <v>130302051809</v>
      </c>
      <c r="H1213" s="13">
        <v>10</v>
      </c>
      <c r="I1213" s="13">
        <v>10</v>
      </c>
    </row>
    <row r="1214" spans="1:9" ht="15.75" x14ac:dyDescent="0.3">
      <c r="A1214" s="22">
        <v>1213</v>
      </c>
      <c r="B1214" s="1" t="s">
        <v>2484</v>
      </c>
      <c r="C1214" s="1" t="s">
        <v>2485</v>
      </c>
      <c r="D1214" s="1" t="s">
        <v>312</v>
      </c>
      <c r="F1214" s="1">
        <v>8119427765788</v>
      </c>
      <c r="G1214" s="1">
        <v>130302051810</v>
      </c>
      <c r="H1214" s="13">
        <v>0.5</v>
      </c>
      <c r="I1214" s="13">
        <v>0.5</v>
      </c>
    </row>
    <row r="1215" spans="1:9" ht="15.75" x14ac:dyDescent="0.3">
      <c r="A1215" s="22">
        <v>1214</v>
      </c>
      <c r="B1215" s="1" t="s">
        <v>686</v>
      </c>
      <c r="C1215" s="1" t="s">
        <v>1561</v>
      </c>
      <c r="D1215" s="1" t="s">
        <v>312</v>
      </c>
      <c r="E1215" s="1">
        <v>1738894143</v>
      </c>
      <c r="F1215" s="1">
        <v>8119427765823</v>
      </c>
      <c r="G1215" s="1">
        <v>130302051811</v>
      </c>
      <c r="H1215" s="13">
        <v>8</v>
      </c>
      <c r="I1215" s="13">
        <v>8</v>
      </c>
    </row>
    <row r="1216" spans="1:9" ht="15.75" x14ac:dyDescent="0.3">
      <c r="A1216" s="22">
        <v>1215</v>
      </c>
      <c r="B1216" s="1" t="s">
        <v>386</v>
      </c>
      <c r="C1216" s="1" t="s">
        <v>2486</v>
      </c>
      <c r="D1216" s="1" t="s">
        <v>312</v>
      </c>
      <c r="F1216" s="1">
        <v>8119427765904</v>
      </c>
      <c r="G1216" s="1">
        <v>130302051812</v>
      </c>
      <c r="H1216" s="13">
        <v>3</v>
      </c>
      <c r="I1216" s="13">
        <v>3</v>
      </c>
    </row>
    <row r="1217" spans="1:9" ht="15.75" x14ac:dyDescent="0.3">
      <c r="A1217" s="22">
        <v>1216</v>
      </c>
      <c r="B1217" s="1" t="s">
        <v>739</v>
      </c>
      <c r="C1217" s="1" t="s">
        <v>1044</v>
      </c>
      <c r="D1217" s="1" t="s">
        <v>312</v>
      </c>
      <c r="E1217" s="1">
        <v>1764636054</v>
      </c>
      <c r="F1217" s="1">
        <v>8119423010796</v>
      </c>
      <c r="G1217" s="1">
        <v>130302051813</v>
      </c>
      <c r="H1217" s="13">
        <v>0.4</v>
      </c>
      <c r="I1217" s="13">
        <v>0.4</v>
      </c>
    </row>
    <row r="1218" spans="1:9" ht="15.75" x14ac:dyDescent="0.3">
      <c r="A1218" s="22">
        <v>1217</v>
      </c>
      <c r="B1218" s="1" t="s">
        <v>938</v>
      </c>
      <c r="C1218" s="1" t="s">
        <v>2303</v>
      </c>
      <c r="D1218" s="1" t="s">
        <v>312</v>
      </c>
      <c r="E1218" s="1">
        <v>1731776215</v>
      </c>
      <c r="F1218" s="1">
        <v>8119427765840</v>
      </c>
      <c r="G1218" s="1">
        <v>130302051814</v>
      </c>
      <c r="H1218" s="13">
        <v>7</v>
      </c>
      <c r="I1218" s="13">
        <v>7</v>
      </c>
    </row>
    <row r="1219" spans="1:9" ht="15.75" x14ac:dyDescent="0.3">
      <c r="A1219" s="22">
        <v>1218</v>
      </c>
      <c r="B1219" s="1" t="s">
        <v>1407</v>
      </c>
      <c r="C1219" s="1" t="s">
        <v>2461</v>
      </c>
      <c r="D1219" s="1" t="s">
        <v>312</v>
      </c>
      <c r="E1219" s="1">
        <v>1732109519</v>
      </c>
      <c r="F1219" s="1">
        <v>8119427765817</v>
      </c>
      <c r="G1219" s="1">
        <v>130302051815</v>
      </c>
      <c r="H1219" s="13">
        <v>0.33</v>
      </c>
      <c r="I1219" s="13">
        <v>0.33</v>
      </c>
    </row>
    <row r="1220" spans="1:9" ht="15.75" x14ac:dyDescent="0.3">
      <c r="A1220" s="22">
        <v>1219</v>
      </c>
      <c r="B1220" s="1" t="s">
        <v>2461</v>
      </c>
      <c r="C1220" s="1" t="s">
        <v>2487</v>
      </c>
      <c r="D1220" s="1" t="s">
        <v>312</v>
      </c>
      <c r="E1220" s="1">
        <v>1732109519</v>
      </c>
      <c r="F1220" s="1">
        <v>8119427765838</v>
      </c>
      <c r="G1220" s="1">
        <v>130302051816</v>
      </c>
      <c r="H1220" s="13">
        <v>0.66</v>
      </c>
      <c r="I1220" s="13">
        <v>0.66</v>
      </c>
    </row>
    <row r="1221" spans="1:9" ht="15.75" x14ac:dyDescent="0.3">
      <c r="A1221" s="22">
        <v>1220</v>
      </c>
      <c r="B1221" s="1" t="s">
        <v>2488</v>
      </c>
      <c r="C1221" s="1" t="s">
        <v>2489</v>
      </c>
      <c r="D1221" s="1" t="s">
        <v>312</v>
      </c>
      <c r="E1221" s="1">
        <v>1745134703</v>
      </c>
      <c r="F1221" s="1">
        <v>8119427765831</v>
      </c>
      <c r="G1221" s="1">
        <v>130302051817</v>
      </c>
      <c r="H1221" s="13">
        <v>0.33</v>
      </c>
      <c r="I1221" s="13">
        <v>0.33</v>
      </c>
    </row>
    <row r="1222" spans="1:9" ht="15.75" x14ac:dyDescent="0.3">
      <c r="A1222" s="22">
        <v>1221</v>
      </c>
      <c r="B1222" s="1" t="s">
        <v>2490</v>
      </c>
      <c r="C1222" s="1" t="s">
        <v>861</v>
      </c>
      <c r="D1222" s="1" t="s">
        <v>312</v>
      </c>
      <c r="E1222" s="1">
        <v>1711123848</v>
      </c>
      <c r="F1222" s="1">
        <v>8119427765830</v>
      </c>
      <c r="G1222" s="1">
        <v>130302051818</v>
      </c>
      <c r="H1222" s="13">
        <v>0.33</v>
      </c>
      <c r="I1222" s="13">
        <v>0.33</v>
      </c>
    </row>
    <row r="1223" spans="1:9" ht="15.75" x14ac:dyDescent="0.3">
      <c r="A1223" s="22">
        <v>1222</v>
      </c>
      <c r="B1223" s="1" t="s">
        <v>2491</v>
      </c>
      <c r="C1223" s="1" t="s">
        <v>1768</v>
      </c>
      <c r="D1223" s="1" t="s">
        <v>312</v>
      </c>
      <c r="E1223" s="1">
        <v>1747252040</v>
      </c>
      <c r="F1223" s="1">
        <v>8119427765820</v>
      </c>
      <c r="G1223" s="1">
        <v>130302051819</v>
      </c>
      <c r="H1223" s="13">
        <v>1.5</v>
      </c>
      <c r="I1223" s="14">
        <v>1.5</v>
      </c>
    </row>
    <row r="1224" spans="1:9" ht="15.75" x14ac:dyDescent="0.3">
      <c r="A1224" s="22">
        <v>1223</v>
      </c>
      <c r="B1224" s="1" t="s">
        <v>2492</v>
      </c>
      <c r="C1224" s="1" t="s">
        <v>2493</v>
      </c>
      <c r="D1224" s="1" t="s">
        <v>355</v>
      </c>
      <c r="F1224" s="1"/>
      <c r="G1224" s="1">
        <v>130302051820</v>
      </c>
      <c r="H1224" s="13">
        <v>0.33</v>
      </c>
      <c r="I1224" s="14">
        <v>0.3</v>
      </c>
    </row>
    <row r="1225" spans="1:9" ht="15.75" x14ac:dyDescent="0.3">
      <c r="A1225" s="22">
        <v>1224</v>
      </c>
      <c r="B1225" s="2" t="s">
        <v>389</v>
      </c>
      <c r="C1225" s="2" t="s">
        <v>390</v>
      </c>
      <c r="D1225" s="2" t="s">
        <v>391</v>
      </c>
      <c r="E1225" s="2" t="str">
        <f>"০১৭২১৬৬৫৭৬১"</f>
        <v>০১৭২১৬৬৫৭৬১</v>
      </c>
      <c r="F1225" s="3" t="str">
        <f>"8119427763411"</f>
        <v>8119427763411</v>
      </c>
      <c r="G1225" s="4">
        <v>130302050306</v>
      </c>
      <c r="H1225" s="13">
        <v>5</v>
      </c>
      <c r="I1225" s="13">
        <v>0.5</v>
      </c>
    </row>
    <row r="1226" spans="1:9" ht="15.75" x14ac:dyDescent="0.3">
      <c r="A1226" s="22">
        <v>1225</v>
      </c>
      <c r="B1226" s="2"/>
      <c r="C1226" s="2"/>
      <c r="D1226" s="2"/>
      <c r="E1226" s="2"/>
      <c r="F1226" s="3"/>
      <c r="G1226" s="4"/>
      <c r="H1226" s="13"/>
      <c r="I1226" s="13"/>
    </row>
    <row r="1227" spans="1:9" ht="15.75" x14ac:dyDescent="0.3">
      <c r="A1227" s="22">
        <v>1226</v>
      </c>
      <c r="B1227" s="2" t="s">
        <v>393</v>
      </c>
      <c r="C1227" s="2" t="s">
        <v>394</v>
      </c>
      <c r="D1227" s="2" t="s">
        <v>391</v>
      </c>
      <c r="E1227" s="2" t="str">
        <f>"০১৭৩৫৩১৫৫৪৮"</f>
        <v>০১৭৩৫৩১৫৫৪৮</v>
      </c>
      <c r="F1227" s="3" t="str">
        <f>"8119427763340"</f>
        <v>8119427763340</v>
      </c>
      <c r="G1227" s="4">
        <v>130302050276</v>
      </c>
      <c r="H1227" s="13">
        <v>0.33</v>
      </c>
      <c r="I1227" s="13">
        <v>0.33</v>
      </c>
    </row>
    <row r="1228" spans="1:9" ht="15.75" x14ac:dyDescent="0.3">
      <c r="A1228" s="22">
        <v>1227</v>
      </c>
      <c r="B1228" s="2" t="s">
        <v>395</v>
      </c>
      <c r="C1228" s="2" t="s">
        <v>396</v>
      </c>
      <c r="D1228" s="2" t="s">
        <v>391</v>
      </c>
      <c r="E1228" s="2" t="str">
        <f>"০১৭৭৪২৬৭৮৮৩"</f>
        <v>০১৭৭৪২৬৭৮৮৩</v>
      </c>
      <c r="F1228" s="3" t="str">
        <f>"8119427763380"</f>
        <v>8119427763380</v>
      </c>
      <c r="G1228" s="4">
        <v>130302050273</v>
      </c>
      <c r="H1228" s="13">
        <v>3.33</v>
      </c>
      <c r="I1228" s="13">
        <v>3.33</v>
      </c>
    </row>
    <row r="1229" spans="1:9" ht="15.75" x14ac:dyDescent="0.3">
      <c r="A1229" s="22">
        <v>1228</v>
      </c>
      <c r="B1229" s="2" t="s">
        <v>295</v>
      </c>
      <c r="C1229" s="2" t="s">
        <v>397</v>
      </c>
      <c r="D1229" s="2" t="s">
        <v>391</v>
      </c>
      <c r="E1229" s="2" t="str">
        <f>"০১৭৪৭৩০০৩৮৬"</f>
        <v>০১৭৪৭৩০০৩৮৬</v>
      </c>
      <c r="F1229" s="3" t="str">
        <f>"8119427763395"</f>
        <v>8119427763395</v>
      </c>
      <c r="G1229" s="4">
        <v>130302050269</v>
      </c>
      <c r="H1229" s="13">
        <v>1.5</v>
      </c>
      <c r="I1229" s="13">
        <v>1.5</v>
      </c>
    </row>
    <row r="1230" spans="1:9" ht="15.75" x14ac:dyDescent="0.3">
      <c r="A1230" s="22">
        <v>1229</v>
      </c>
      <c r="B1230" s="2" t="s">
        <v>15</v>
      </c>
      <c r="C1230" s="2" t="s">
        <v>2328</v>
      </c>
      <c r="D1230" s="2" t="s">
        <v>391</v>
      </c>
      <c r="E1230" s="2"/>
      <c r="F1230" s="3"/>
      <c r="G1230" s="4">
        <v>130302051838</v>
      </c>
      <c r="H1230" s="13">
        <v>0.33</v>
      </c>
      <c r="I1230" s="13">
        <v>0.33</v>
      </c>
    </row>
    <row r="1231" spans="1:9" ht="15.75" x14ac:dyDescent="0.3">
      <c r="A1231" s="22">
        <v>1230</v>
      </c>
      <c r="B1231" s="2" t="s">
        <v>400</v>
      </c>
      <c r="C1231" s="2" t="s">
        <v>315</v>
      </c>
      <c r="D1231" s="2" t="s">
        <v>391</v>
      </c>
      <c r="E1231" s="2" t="str">
        <f>"০১৭২৭৬৭৮৮৮৫"</f>
        <v>০১৭২৭৬৭৮৮৮৫</v>
      </c>
      <c r="F1231" s="3" t="str">
        <f>"8119427763356"</f>
        <v>8119427763356</v>
      </c>
      <c r="G1231" s="4">
        <v>130302050267</v>
      </c>
      <c r="H1231" s="13">
        <v>10</v>
      </c>
      <c r="I1231" s="13">
        <v>10</v>
      </c>
    </row>
    <row r="1232" spans="1:9" ht="15.75" x14ac:dyDescent="0.3">
      <c r="A1232" s="22">
        <v>1231</v>
      </c>
      <c r="B1232" s="2" t="s">
        <v>392</v>
      </c>
      <c r="C1232" s="2" t="s">
        <v>401</v>
      </c>
      <c r="D1232" s="2" t="s">
        <v>391</v>
      </c>
      <c r="E1232" s="2" t="str">
        <f>"০১৭৩৩৬২১০৩০"</f>
        <v>০১৭৩৩৬২১০৩০</v>
      </c>
      <c r="F1232" s="3" t="str">
        <f>"8119427763086"</f>
        <v>8119427763086</v>
      </c>
      <c r="G1232" s="4">
        <v>130302050266</v>
      </c>
      <c r="H1232" s="13">
        <v>0.5</v>
      </c>
      <c r="I1232" s="13">
        <v>0.5</v>
      </c>
    </row>
    <row r="1233" spans="1:9" ht="15.75" x14ac:dyDescent="0.3">
      <c r="A1233" s="22">
        <v>1232</v>
      </c>
      <c r="B1233" s="2" t="s">
        <v>218</v>
      </c>
      <c r="C1233" s="2" t="s">
        <v>402</v>
      </c>
      <c r="D1233" s="2" t="s">
        <v>391</v>
      </c>
      <c r="E1233" s="2" t="str">
        <f>"০১৭২২৯৫৯১৮২"</f>
        <v>০১৭২২৯৫৯১৮২</v>
      </c>
      <c r="F1233" s="3" t="str">
        <f>"8119427763335"</f>
        <v>8119427763335</v>
      </c>
      <c r="G1233" s="4">
        <v>130302050265</v>
      </c>
      <c r="H1233" s="13">
        <v>8</v>
      </c>
      <c r="I1233" s="13">
        <v>8</v>
      </c>
    </row>
    <row r="1234" spans="1:9" ht="15.75" x14ac:dyDescent="0.3">
      <c r="A1234" s="22">
        <v>1233</v>
      </c>
      <c r="B1234" s="2" t="s">
        <v>403</v>
      </c>
      <c r="C1234" s="2" t="s">
        <v>404</v>
      </c>
      <c r="D1234" s="2" t="s">
        <v>391</v>
      </c>
      <c r="E1234" s="2" t="str">
        <f>"০১৭১৯৯০০৫৩২"</f>
        <v>০১৭১৯৯০০৫৩২</v>
      </c>
      <c r="F1234" s="3" t="str">
        <f>"8119427763332"</f>
        <v>8119427763332</v>
      </c>
      <c r="G1234" s="4">
        <v>130302050264</v>
      </c>
      <c r="H1234" s="13">
        <v>3</v>
      </c>
      <c r="I1234" s="13">
        <v>3</v>
      </c>
    </row>
    <row r="1235" spans="1:9" ht="15.75" x14ac:dyDescent="0.3">
      <c r="A1235" s="22">
        <v>1234</v>
      </c>
      <c r="B1235" s="2" t="s">
        <v>405</v>
      </c>
      <c r="C1235" s="2" t="s">
        <v>406</v>
      </c>
      <c r="D1235" s="2" t="s">
        <v>391</v>
      </c>
      <c r="E1235" s="2" t="str">
        <f>"০১৭৪৭০৯৪৮৯৩"</f>
        <v>০১৭৪৭০৯৪৮৯৩</v>
      </c>
      <c r="F1235" s="3" t="str">
        <f>"8119427763312"</f>
        <v>8119427763312</v>
      </c>
      <c r="G1235" s="4">
        <v>130302050263</v>
      </c>
      <c r="H1235" s="13">
        <v>0.4</v>
      </c>
      <c r="I1235" s="13">
        <v>0.4</v>
      </c>
    </row>
    <row r="1236" spans="1:9" ht="15.75" x14ac:dyDescent="0.3">
      <c r="A1236" s="22">
        <v>1235</v>
      </c>
      <c r="B1236" s="2" t="s">
        <v>407</v>
      </c>
      <c r="C1236" s="2" t="s">
        <v>408</v>
      </c>
      <c r="D1236" s="2" t="s">
        <v>391</v>
      </c>
      <c r="E1236" s="2" t="str">
        <f>"০১৭৩২৯১৭৮২৯"</f>
        <v>০১৭৩২৯১৭৮২৯</v>
      </c>
      <c r="F1236" s="3" t="str">
        <f>"7018859939645"</f>
        <v>7018859939645</v>
      </c>
      <c r="G1236" s="4">
        <v>130302050262</v>
      </c>
      <c r="H1236" s="13">
        <v>7</v>
      </c>
      <c r="I1236" s="13">
        <v>7</v>
      </c>
    </row>
    <row r="1237" spans="1:9" ht="15.75" x14ac:dyDescent="0.3">
      <c r="A1237" s="22">
        <v>1236</v>
      </c>
      <c r="B1237" s="2" t="s">
        <v>280</v>
      </c>
      <c r="C1237" s="2" t="s">
        <v>409</v>
      </c>
      <c r="D1237" s="2" t="s">
        <v>391</v>
      </c>
      <c r="E1237" s="2" t="str">
        <f>"০১৭৩১৫৫৮০৭৪"</f>
        <v>০১৭৩১৫৫৮০৭৪</v>
      </c>
      <c r="F1237" s="3" t="str">
        <f>"8119427763409"</f>
        <v>8119427763409</v>
      </c>
      <c r="G1237" s="4">
        <v>130302050261</v>
      </c>
      <c r="H1237" s="13">
        <v>0.33</v>
      </c>
      <c r="I1237" s="13">
        <v>0.33</v>
      </c>
    </row>
    <row r="1238" spans="1:9" ht="15.75" x14ac:dyDescent="0.3">
      <c r="A1238" s="22">
        <v>1237</v>
      </c>
      <c r="B1238" s="2" t="s">
        <v>410</v>
      </c>
      <c r="C1238" s="2" t="s">
        <v>411</v>
      </c>
      <c r="D1238" s="2" t="s">
        <v>391</v>
      </c>
      <c r="E1238" s="2" t="str">
        <f>"০১৭৩১৫২৩৭৫৮"</f>
        <v>০১৭৩১৫২৩৭৫৮</v>
      </c>
      <c r="F1238" s="3" t="str">
        <f>"8119427763322"</f>
        <v>8119427763322</v>
      </c>
      <c r="G1238" s="4">
        <v>130302050258</v>
      </c>
      <c r="H1238" s="13">
        <v>0.66</v>
      </c>
      <c r="I1238" s="13">
        <v>0.66</v>
      </c>
    </row>
    <row r="1239" spans="1:9" ht="15.75" x14ac:dyDescent="0.3">
      <c r="A1239" s="22">
        <v>1238</v>
      </c>
      <c r="B1239" s="2" t="s">
        <v>412</v>
      </c>
      <c r="C1239" s="2" t="s">
        <v>413</v>
      </c>
      <c r="D1239" s="2" t="s">
        <v>391</v>
      </c>
      <c r="E1239" s="2" t="str">
        <f>"০১৭৪৩৪৭২৮০৪"</f>
        <v>০১৭৪৩৪৭২৮০৪</v>
      </c>
      <c r="F1239" s="3" t="str">
        <f>"19868119413020521"</f>
        <v>19868119413020521</v>
      </c>
      <c r="G1239" s="4">
        <v>130302050253</v>
      </c>
      <c r="H1239" s="13">
        <v>0.33</v>
      </c>
      <c r="I1239" s="13">
        <v>0.33</v>
      </c>
    </row>
    <row r="1240" spans="1:9" ht="15.75" x14ac:dyDescent="0.3">
      <c r="A1240" s="22">
        <v>1239</v>
      </c>
      <c r="B1240" s="2" t="s">
        <v>414</v>
      </c>
      <c r="C1240" s="2" t="s">
        <v>415</v>
      </c>
      <c r="D1240" s="2" t="s">
        <v>391</v>
      </c>
      <c r="E1240" s="2" t="str">
        <f>"০১৭৯৪৯৫৯৯৮২"</f>
        <v>০১৭৯৪৯৫৯৯৮২</v>
      </c>
      <c r="F1240" s="3" t="str">
        <f>"8119427763359"</f>
        <v>8119427763359</v>
      </c>
      <c r="G1240" s="4">
        <v>130302050252</v>
      </c>
      <c r="H1240" s="13">
        <v>0.33</v>
      </c>
      <c r="I1240" s="13">
        <v>0.33</v>
      </c>
    </row>
    <row r="1241" spans="1:9" ht="15.75" x14ac:dyDescent="0.3">
      <c r="A1241" s="22">
        <v>1240</v>
      </c>
      <c r="B1241" s="2" t="s">
        <v>565</v>
      </c>
      <c r="C1241" s="2" t="s">
        <v>566</v>
      </c>
      <c r="D1241" s="2" t="s">
        <v>391</v>
      </c>
      <c r="E1241" s="2" t="str">
        <f>"০১৭০৪৬৭৮৫৩১"</f>
        <v>০১৭০৪৬৭৮৫৩১</v>
      </c>
      <c r="F1241" s="3" t="str">
        <f>"8119427763317"</f>
        <v>8119427763317</v>
      </c>
      <c r="G1241" s="4">
        <v>130302050270</v>
      </c>
      <c r="H1241" s="13">
        <v>0.25</v>
      </c>
      <c r="I1241" s="13">
        <v>0.25</v>
      </c>
    </row>
    <row r="1242" spans="1:9" ht="15.75" x14ac:dyDescent="0.3">
      <c r="A1242" s="22">
        <v>1241</v>
      </c>
      <c r="B1242" s="2" t="s">
        <v>646</v>
      </c>
      <c r="C1242" s="2" t="s">
        <v>2336</v>
      </c>
      <c r="D1242" s="2" t="s">
        <v>391</v>
      </c>
      <c r="E1242" s="2">
        <v>1731678223</v>
      </c>
      <c r="F1242" s="3">
        <v>8119427750324</v>
      </c>
      <c r="G1242" s="4">
        <v>130302050084</v>
      </c>
      <c r="H1242" s="13">
        <v>1</v>
      </c>
      <c r="I1242" s="13">
        <v>1</v>
      </c>
    </row>
    <row r="1243" spans="1:9" ht="15.75" x14ac:dyDescent="0.3">
      <c r="A1243" s="22">
        <v>1242</v>
      </c>
      <c r="B1243" s="2" t="s">
        <v>567</v>
      </c>
      <c r="C1243" s="2" t="s">
        <v>8</v>
      </c>
      <c r="D1243" s="2" t="s">
        <v>391</v>
      </c>
      <c r="E1243" s="2" t="str">
        <f>"০১৭৪২৬৬৬৫৬৫"</f>
        <v>০১৭৪২৬৬৬৫৬৫</v>
      </c>
      <c r="F1243" s="3" t="str">
        <f>"8119427763225"</f>
        <v>8119427763225</v>
      </c>
      <c r="G1243" s="4">
        <v>130302050260</v>
      </c>
      <c r="H1243" s="13">
        <v>0.3</v>
      </c>
      <c r="I1243" s="13">
        <v>0.3</v>
      </c>
    </row>
    <row r="1244" spans="1:9" ht="15.75" x14ac:dyDescent="0.3">
      <c r="A1244" s="22">
        <v>1243</v>
      </c>
      <c r="B1244" s="2" t="s">
        <v>568</v>
      </c>
      <c r="C1244" s="2" t="s">
        <v>8</v>
      </c>
      <c r="D1244" s="2" t="s">
        <v>391</v>
      </c>
      <c r="E1244" s="2" t="str">
        <f>"০১৭৬৭১০৫৩৭৫"</f>
        <v>০১৭৬৭১০৫৩৭৫</v>
      </c>
      <c r="F1244" s="3" t="str">
        <f>"8119427763224"</f>
        <v>8119427763224</v>
      </c>
      <c r="G1244" s="4">
        <v>130302050259</v>
      </c>
      <c r="H1244" s="13">
        <v>0.3</v>
      </c>
      <c r="I1244" s="13">
        <v>0.3</v>
      </c>
    </row>
    <row r="1245" spans="1:9" ht="15.75" x14ac:dyDescent="0.3">
      <c r="A1245" s="22">
        <v>1244</v>
      </c>
      <c r="B1245" s="2" t="s">
        <v>202</v>
      </c>
      <c r="C1245" s="2" t="s">
        <v>569</v>
      </c>
      <c r="D1245" s="2" t="s">
        <v>391</v>
      </c>
      <c r="E1245" s="2" t="str">
        <f>"০১৭৪২৪৬৭৮৫০"</f>
        <v>০১৭৪২৪৬৭৮৫০</v>
      </c>
      <c r="F1245" s="3" t="str">
        <f>"8119427763425"</f>
        <v>8119427763425</v>
      </c>
      <c r="G1245" s="4">
        <v>130302050255</v>
      </c>
      <c r="H1245" s="13">
        <v>3.33</v>
      </c>
      <c r="I1245" s="13">
        <v>3.33</v>
      </c>
    </row>
    <row r="1246" spans="1:9" ht="15.75" x14ac:dyDescent="0.3">
      <c r="A1246" s="22">
        <v>1245</v>
      </c>
      <c r="B1246" s="2" t="s">
        <v>219</v>
      </c>
      <c r="C1246" s="2" t="s">
        <v>320</v>
      </c>
      <c r="D1246" s="2" t="s">
        <v>391</v>
      </c>
      <c r="E1246" s="2" t="str">
        <f>"০১৭৪২৭৭৩২৫৬"</f>
        <v>০১৭৪২৭৭৩২৫৬</v>
      </c>
      <c r="F1246" s="3" t="str">
        <f>"8119427763338"</f>
        <v>8119427763338</v>
      </c>
      <c r="G1246" s="4">
        <v>130302050254</v>
      </c>
      <c r="H1246" s="13">
        <v>2.5</v>
      </c>
      <c r="I1246" s="13">
        <v>2.5</v>
      </c>
    </row>
    <row r="1247" spans="1:9" ht="15.75" x14ac:dyDescent="0.3">
      <c r="A1247" s="22">
        <v>1246</v>
      </c>
      <c r="B1247" s="2" t="s">
        <v>202</v>
      </c>
      <c r="C1247" s="2" t="s">
        <v>409</v>
      </c>
      <c r="D1247" s="2" t="s">
        <v>391</v>
      </c>
      <c r="E1247" s="2" t="str">
        <f>"০১৭২১৬৬৫৭৬১"</f>
        <v>০১৭২১৬৬৫৭৬১</v>
      </c>
      <c r="F1247" s="3" t="str">
        <f>"8119427763409"</f>
        <v>8119427763409</v>
      </c>
      <c r="G1247" s="4">
        <v>130302051821</v>
      </c>
      <c r="H1247" s="13">
        <v>0.33</v>
      </c>
      <c r="I1247" s="13">
        <v>0.33</v>
      </c>
    </row>
    <row r="1248" spans="1:9" ht="15.75" x14ac:dyDescent="0.3">
      <c r="A1248" s="22">
        <v>1247</v>
      </c>
      <c r="B1248" s="2" t="s">
        <v>2337</v>
      </c>
      <c r="C1248" s="2" t="s">
        <v>2338</v>
      </c>
      <c r="D1248" s="2" t="s">
        <v>391</v>
      </c>
      <c r="E1248" s="2">
        <v>1746221679</v>
      </c>
      <c r="F1248" s="3">
        <v>8119427723245</v>
      </c>
      <c r="G1248" s="4">
        <v>130302050085</v>
      </c>
      <c r="H1248" s="13">
        <v>0.5</v>
      </c>
      <c r="I1248" s="13">
        <v>0.5</v>
      </c>
    </row>
    <row r="1249" spans="1:9" ht="15.75" x14ac:dyDescent="0.3">
      <c r="A1249" s="22">
        <v>1248</v>
      </c>
      <c r="B1249" s="2"/>
      <c r="C1249" s="2"/>
      <c r="D1249" s="2"/>
      <c r="E1249" s="2"/>
      <c r="F1249" s="3"/>
      <c r="G1249" s="4"/>
      <c r="H1249" s="13"/>
      <c r="I1249" s="13"/>
    </row>
    <row r="1250" spans="1:9" ht="15.75" x14ac:dyDescent="0.3">
      <c r="A1250" s="22">
        <v>1249</v>
      </c>
      <c r="B1250" s="23" t="s">
        <v>2495</v>
      </c>
      <c r="C1250" s="23" t="s">
        <v>2496</v>
      </c>
      <c r="D1250" s="23" t="s">
        <v>2497</v>
      </c>
      <c r="E1250" s="23" t="s">
        <v>2498</v>
      </c>
      <c r="F1250" s="16" t="s">
        <v>2499</v>
      </c>
      <c r="G1250" s="24" t="s">
        <v>2500</v>
      </c>
      <c r="H1250" s="23" t="s">
        <v>2501</v>
      </c>
      <c r="I1250" s="23" t="s">
        <v>2502</v>
      </c>
    </row>
    <row r="1251" spans="1:9" ht="15.75" x14ac:dyDescent="0.3">
      <c r="A1251" s="22">
        <v>1250</v>
      </c>
      <c r="B1251" s="23" t="s">
        <v>571</v>
      </c>
      <c r="C1251" s="23" t="s">
        <v>572</v>
      </c>
      <c r="D1251" s="23" t="s">
        <v>391</v>
      </c>
      <c r="E1251" s="23" t="str">
        <f>"০১৭৫৮০৩৩১৭৭"</f>
        <v>০১৭৫৮০৩৩১৭৭</v>
      </c>
      <c r="F1251" s="16" t="str">
        <f>"8119427736394"</f>
        <v>8119427736394</v>
      </c>
      <c r="G1251" s="24">
        <v>130302050257</v>
      </c>
      <c r="H1251" s="23">
        <v>0.27</v>
      </c>
      <c r="I1251" s="23">
        <v>0.27</v>
      </c>
    </row>
    <row r="1252" spans="1:9" ht="15.75" x14ac:dyDescent="0.3">
      <c r="A1252" s="22">
        <v>1251</v>
      </c>
      <c r="B1252" s="23" t="s">
        <v>573</v>
      </c>
      <c r="C1252" s="23" t="s">
        <v>572</v>
      </c>
      <c r="D1252" s="23" t="s">
        <v>391</v>
      </c>
      <c r="E1252" s="23" t="str">
        <f>"০১৭৫৬৮১৯৬৯৬"</f>
        <v>০১৭৫৬৮১৯৬৯৬</v>
      </c>
      <c r="F1252" s="16" t="str">
        <f>"8119427763348"</f>
        <v>8119427763348</v>
      </c>
      <c r="G1252" s="24">
        <v>130302050271</v>
      </c>
      <c r="H1252" s="23">
        <v>0.82</v>
      </c>
      <c r="I1252" s="23">
        <v>0.82</v>
      </c>
    </row>
    <row r="1253" spans="1:9" ht="15.75" x14ac:dyDescent="0.3">
      <c r="A1253" s="22">
        <v>1252</v>
      </c>
      <c r="B1253" s="23" t="s">
        <v>574</v>
      </c>
      <c r="C1253" s="23" t="s">
        <v>569</v>
      </c>
      <c r="D1253" s="23" t="s">
        <v>391</v>
      </c>
      <c r="E1253" s="23" t="str">
        <f>"০১৭৫৮০৩৩১৭৭"</f>
        <v>০১৭৫৮০৩৩১৭৭</v>
      </c>
      <c r="F1253" s="16" t="str">
        <f>"8119427763244"</f>
        <v>8119427763244</v>
      </c>
      <c r="G1253" s="24">
        <v>130302050256</v>
      </c>
      <c r="H1253" s="23">
        <v>2</v>
      </c>
      <c r="I1253" s="23">
        <v>2</v>
      </c>
    </row>
    <row r="1254" spans="1:9" ht="15.75" x14ac:dyDescent="0.3">
      <c r="A1254" s="22">
        <v>1253</v>
      </c>
      <c r="B1254" s="23" t="s">
        <v>575</v>
      </c>
      <c r="C1254" s="23" t="s">
        <v>576</v>
      </c>
      <c r="D1254" s="23" t="s">
        <v>391</v>
      </c>
      <c r="E1254" s="23" t="str">
        <f>"০১৭৯৬৮৭৮৪৭৪"</f>
        <v>০১৭৯৬৮৭৮৪৭৪</v>
      </c>
      <c r="F1254" s="16" t="str">
        <f>"8119427763021"</f>
        <v>8119427763021</v>
      </c>
      <c r="G1254" s="24">
        <v>130302050275</v>
      </c>
      <c r="H1254" s="23">
        <v>0.66</v>
      </c>
      <c r="I1254" s="23">
        <v>0.66</v>
      </c>
    </row>
    <row r="1255" spans="1:9" ht="15.75" x14ac:dyDescent="0.3">
      <c r="A1255" s="22">
        <v>1254</v>
      </c>
      <c r="B1255" s="23" t="s">
        <v>577</v>
      </c>
      <c r="C1255" s="23" t="s">
        <v>578</v>
      </c>
      <c r="D1255" s="23" t="s">
        <v>391</v>
      </c>
      <c r="E1255" s="23" t="str">
        <f>"০১৭২৩০৪৮০৬৮"</f>
        <v>০১৭২৩০৪৮০৬৮</v>
      </c>
      <c r="F1255" s="16" t="str">
        <f>"8119427763367"</f>
        <v>8119427763367</v>
      </c>
      <c r="G1255" s="24">
        <v>130302050274</v>
      </c>
      <c r="H1255" s="23">
        <v>0.82</v>
      </c>
      <c r="I1255" s="23">
        <v>0.82</v>
      </c>
    </row>
    <row r="1256" spans="1:9" ht="15.75" x14ac:dyDescent="0.3">
      <c r="A1256" s="22">
        <v>1255</v>
      </c>
      <c r="B1256" s="23" t="s">
        <v>542</v>
      </c>
      <c r="C1256" s="23" t="s">
        <v>578</v>
      </c>
      <c r="D1256" s="23" t="s">
        <v>391</v>
      </c>
      <c r="E1256" s="23" t="str">
        <f>"০১৭৫০০৯৪৭১৬"</f>
        <v>০১৭৫০০৯৪৭১৬</v>
      </c>
      <c r="F1256" s="16" t="str">
        <f>"8119427763406"</f>
        <v>8119427763406</v>
      </c>
      <c r="G1256" s="24">
        <v>130302050272</v>
      </c>
      <c r="H1256" s="23">
        <v>1.5</v>
      </c>
      <c r="I1256" s="23">
        <v>1.5</v>
      </c>
    </row>
    <row r="1257" spans="1:9" ht="15.75" x14ac:dyDescent="0.3">
      <c r="A1257" s="22">
        <v>1256</v>
      </c>
      <c r="B1257" s="22" t="s">
        <v>670</v>
      </c>
      <c r="C1257" s="22" t="s">
        <v>44</v>
      </c>
      <c r="D1257" s="22" t="s">
        <v>391</v>
      </c>
      <c r="E1257" s="22">
        <v>1742397539</v>
      </c>
      <c r="F1257" s="18">
        <v>8119427763403</v>
      </c>
      <c r="G1257" s="18">
        <v>130302050277</v>
      </c>
      <c r="H1257" s="22">
        <v>0.5</v>
      </c>
      <c r="I1257" s="22">
        <v>0.5</v>
      </c>
    </row>
    <row r="1258" spans="1:9" ht="15.75" x14ac:dyDescent="0.3">
      <c r="A1258" s="22">
        <v>1257</v>
      </c>
      <c r="B1258" s="22" t="s">
        <v>214</v>
      </c>
      <c r="C1258" s="22" t="s">
        <v>781</v>
      </c>
      <c r="D1258" s="22" t="s">
        <v>391</v>
      </c>
      <c r="E1258" s="22">
        <v>1734163220</v>
      </c>
      <c r="F1258" s="18">
        <v>8119427763340</v>
      </c>
      <c r="G1258" s="18">
        <v>130302050278</v>
      </c>
      <c r="H1258" s="22">
        <v>0.33</v>
      </c>
      <c r="I1258" s="22">
        <v>0.33</v>
      </c>
    </row>
    <row r="1259" spans="1:9" ht="15.75" x14ac:dyDescent="0.3">
      <c r="A1259" s="22">
        <v>1258</v>
      </c>
      <c r="B1259" s="22" t="s">
        <v>782</v>
      </c>
      <c r="C1259" s="22" t="s">
        <v>783</v>
      </c>
      <c r="D1259" s="22" t="s">
        <v>784</v>
      </c>
      <c r="E1259" s="22">
        <v>1758033177</v>
      </c>
      <c r="F1259" s="18">
        <v>1.9898119427E+16</v>
      </c>
      <c r="G1259" s="18">
        <v>130302050279</v>
      </c>
      <c r="H1259" s="22">
        <v>6.6</v>
      </c>
      <c r="I1259" s="22">
        <v>6.6</v>
      </c>
    </row>
    <row r="1260" spans="1:9" ht="15.75" x14ac:dyDescent="0.3">
      <c r="A1260" s="22">
        <v>1259</v>
      </c>
      <c r="B1260" s="22" t="s">
        <v>785</v>
      </c>
      <c r="C1260" s="22" t="s">
        <v>786</v>
      </c>
      <c r="D1260" s="22" t="s">
        <v>784</v>
      </c>
      <c r="E1260" s="22"/>
      <c r="F1260" s="18">
        <v>8119427009101</v>
      </c>
      <c r="G1260" s="18">
        <v>130302050280</v>
      </c>
      <c r="H1260" s="22">
        <v>1</v>
      </c>
      <c r="I1260" s="22">
        <v>1</v>
      </c>
    </row>
    <row r="1261" spans="1:9" ht="15.75" x14ac:dyDescent="0.3">
      <c r="A1261" s="22">
        <v>1260</v>
      </c>
      <c r="B1261" s="22" t="s">
        <v>787</v>
      </c>
      <c r="C1261" s="22" t="s">
        <v>788</v>
      </c>
      <c r="D1261" s="22" t="s">
        <v>391</v>
      </c>
      <c r="E1261" s="22">
        <v>1748556636</v>
      </c>
      <c r="F1261" s="18">
        <v>81194263369</v>
      </c>
      <c r="G1261" s="18">
        <v>130302050307</v>
      </c>
      <c r="H1261" s="22">
        <v>2.33</v>
      </c>
      <c r="I1261" s="22">
        <v>2.33</v>
      </c>
    </row>
    <row r="1262" spans="1:9" ht="15.75" x14ac:dyDescent="0.3">
      <c r="A1262" s="22">
        <v>1261</v>
      </c>
      <c r="B1262" s="22" t="s">
        <v>789</v>
      </c>
      <c r="C1262" s="22" t="s">
        <v>790</v>
      </c>
      <c r="D1262" s="22" t="s">
        <v>784</v>
      </c>
      <c r="E1262" s="22">
        <v>1732827085</v>
      </c>
      <c r="F1262" s="18">
        <v>1.9928119427E+16</v>
      </c>
      <c r="G1262" s="18">
        <v>130302050308</v>
      </c>
      <c r="H1262" s="22">
        <v>2</v>
      </c>
      <c r="I1262" s="22">
        <v>2</v>
      </c>
    </row>
    <row r="1263" spans="1:9" ht="15.75" x14ac:dyDescent="0.3">
      <c r="A1263" s="22">
        <v>1262</v>
      </c>
      <c r="B1263" s="22" t="s">
        <v>791</v>
      </c>
      <c r="C1263" s="22" t="s">
        <v>507</v>
      </c>
      <c r="D1263" s="22" t="s">
        <v>391</v>
      </c>
      <c r="E1263" s="22">
        <v>17737575108</v>
      </c>
      <c r="F1263" s="18">
        <v>8119427763384</v>
      </c>
      <c r="G1263" s="18">
        <v>130302050309</v>
      </c>
      <c r="H1263" s="22">
        <v>1.66</v>
      </c>
      <c r="I1263" s="22">
        <v>1.66</v>
      </c>
    </row>
    <row r="1264" spans="1:9" ht="15.75" x14ac:dyDescent="0.3">
      <c r="A1264" s="22">
        <v>1263</v>
      </c>
      <c r="B1264" s="22" t="s">
        <v>792</v>
      </c>
      <c r="C1264" s="22" t="s">
        <v>793</v>
      </c>
      <c r="D1264" s="22" t="s">
        <v>391</v>
      </c>
      <c r="E1264" s="22"/>
      <c r="F1264" s="18">
        <v>8119427763306</v>
      </c>
      <c r="G1264" s="18">
        <v>130302050281</v>
      </c>
      <c r="H1264" s="22">
        <v>0.33</v>
      </c>
      <c r="I1264" s="22">
        <v>0.33</v>
      </c>
    </row>
    <row r="1265" spans="1:9" ht="15.75" x14ac:dyDescent="0.3">
      <c r="A1265" s="22">
        <v>1264</v>
      </c>
      <c r="B1265" s="22" t="s">
        <v>794</v>
      </c>
      <c r="C1265" s="22" t="s">
        <v>792</v>
      </c>
      <c r="D1265" s="22" t="s">
        <v>391</v>
      </c>
      <c r="E1265" s="22">
        <v>1786941016</v>
      </c>
      <c r="F1265" s="18"/>
      <c r="G1265" s="18">
        <v>130302050282</v>
      </c>
      <c r="H1265" s="22">
        <v>0.33</v>
      </c>
      <c r="I1265" s="22">
        <v>0.33</v>
      </c>
    </row>
    <row r="1266" spans="1:9" ht="15.75" x14ac:dyDescent="0.3">
      <c r="A1266" s="22">
        <v>1265</v>
      </c>
      <c r="B1266" s="22" t="s">
        <v>795</v>
      </c>
      <c r="C1266" s="22" t="s">
        <v>796</v>
      </c>
      <c r="D1266" s="22" t="s">
        <v>391</v>
      </c>
      <c r="E1266" s="22">
        <v>1792283928</v>
      </c>
      <c r="F1266" s="18"/>
      <c r="G1266" s="18">
        <v>130302050283</v>
      </c>
      <c r="H1266" s="22">
        <v>0.33</v>
      </c>
      <c r="I1266" s="22">
        <v>0.33</v>
      </c>
    </row>
    <row r="1267" spans="1:9" ht="15.75" x14ac:dyDescent="0.3">
      <c r="A1267" s="22">
        <v>1266</v>
      </c>
      <c r="B1267" s="22" t="s">
        <v>797</v>
      </c>
      <c r="C1267" s="22" t="s">
        <v>798</v>
      </c>
      <c r="D1267" s="22" t="s">
        <v>391</v>
      </c>
      <c r="E1267" s="22">
        <v>1746013208</v>
      </c>
      <c r="F1267" s="18">
        <v>8119417760230</v>
      </c>
      <c r="G1267" s="18">
        <v>130302050284</v>
      </c>
      <c r="H1267" s="22">
        <v>0.33</v>
      </c>
      <c r="I1267" s="22">
        <v>0.33</v>
      </c>
    </row>
    <row r="1268" spans="1:9" ht="15.75" x14ac:dyDescent="0.3">
      <c r="A1268" s="22">
        <v>1267</v>
      </c>
      <c r="B1268" s="22" t="s">
        <v>799</v>
      </c>
      <c r="C1268" s="22" t="s">
        <v>800</v>
      </c>
      <c r="D1268" s="22" t="s">
        <v>391</v>
      </c>
      <c r="E1268" s="22">
        <v>1719900532</v>
      </c>
      <c r="F1268" s="18">
        <v>8119427763332</v>
      </c>
      <c r="G1268" s="18">
        <v>130302050285</v>
      </c>
      <c r="H1268" s="22">
        <v>11.05</v>
      </c>
      <c r="I1268" s="22">
        <v>11.05</v>
      </c>
    </row>
    <row r="1269" spans="1:9" ht="15.75" x14ac:dyDescent="0.3">
      <c r="A1269" s="22">
        <v>1268</v>
      </c>
      <c r="B1269" s="22" t="s">
        <v>801</v>
      </c>
      <c r="C1269" s="22" t="s">
        <v>239</v>
      </c>
      <c r="D1269" s="22" t="s">
        <v>391</v>
      </c>
      <c r="E1269" s="22">
        <v>1740002216</v>
      </c>
      <c r="F1269" s="18">
        <v>8119427703103</v>
      </c>
      <c r="G1269" s="18">
        <v>130302050286</v>
      </c>
      <c r="H1269" s="23">
        <v>0.5</v>
      </c>
      <c r="I1269" s="26"/>
    </row>
    <row r="1270" spans="1:9" ht="15.75" x14ac:dyDescent="0.3">
      <c r="A1270" s="22">
        <v>1269</v>
      </c>
      <c r="B1270" s="22" t="s">
        <v>802</v>
      </c>
      <c r="C1270" s="22" t="s">
        <v>669</v>
      </c>
      <c r="D1270" s="22" t="s">
        <v>391</v>
      </c>
      <c r="E1270" s="22">
        <v>1747300386</v>
      </c>
      <c r="F1270" s="18">
        <v>81194277663361</v>
      </c>
      <c r="G1270" s="18">
        <v>130302050287</v>
      </c>
      <c r="H1270" s="23"/>
      <c r="I1270" s="22">
        <v>0.03</v>
      </c>
    </row>
    <row r="1271" spans="1:9" ht="15.75" x14ac:dyDescent="0.3">
      <c r="A1271" s="22">
        <v>1270</v>
      </c>
      <c r="B1271" s="22" t="s">
        <v>777</v>
      </c>
      <c r="C1271" s="22" t="s">
        <v>669</v>
      </c>
      <c r="D1271" s="22" t="s">
        <v>391</v>
      </c>
      <c r="E1271" s="22">
        <v>1751094716</v>
      </c>
      <c r="F1271" s="18">
        <v>8119427763416</v>
      </c>
      <c r="G1271" s="18">
        <v>130302050288</v>
      </c>
      <c r="H1271" s="23">
        <v>0.33</v>
      </c>
      <c r="I1271" s="22">
        <v>0.01</v>
      </c>
    </row>
    <row r="1272" spans="1:9" ht="15.75" x14ac:dyDescent="0.3">
      <c r="A1272" s="22">
        <v>1271</v>
      </c>
      <c r="B1272" s="22" t="s">
        <v>803</v>
      </c>
      <c r="C1272" s="22" t="s">
        <v>804</v>
      </c>
      <c r="D1272" s="22" t="s">
        <v>391</v>
      </c>
      <c r="E1272" s="22">
        <v>1738649671</v>
      </c>
      <c r="F1272" s="18">
        <v>8119427741725</v>
      </c>
      <c r="G1272" s="18">
        <v>130302050289</v>
      </c>
      <c r="H1272" s="23">
        <v>3.33</v>
      </c>
      <c r="I1272" s="22">
        <v>0</v>
      </c>
    </row>
    <row r="1273" spans="1:9" ht="15.75" x14ac:dyDescent="0.3">
      <c r="A1273" s="22">
        <v>1272</v>
      </c>
      <c r="B1273" s="22" t="s">
        <v>805</v>
      </c>
      <c r="C1273" s="22" t="s">
        <v>806</v>
      </c>
      <c r="D1273" s="22" t="s">
        <v>391</v>
      </c>
      <c r="E1273" s="22">
        <v>1733577849</v>
      </c>
      <c r="F1273" s="18">
        <v>8119427763308</v>
      </c>
      <c r="G1273" s="18">
        <v>130302050299</v>
      </c>
      <c r="H1273" s="23">
        <v>1.5</v>
      </c>
      <c r="I1273" s="22">
        <v>1.5</v>
      </c>
    </row>
    <row r="1274" spans="1:9" ht="15.75" x14ac:dyDescent="0.3">
      <c r="A1274" s="22">
        <v>1273</v>
      </c>
      <c r="B1274" s="22" t="s">
        <v>384</v>
      </c>
      <c r="C1274" s="22" t="s">
        <v>687</v>
      </c>
      <c r="D1274" s="22" t="s">
        <v>784</v>
      </c>
      <c r="E1274" s="22">
        <v>1736694248</v>
      </c>
      <c r="F1274" s="18">
        <v>8119427763342</v>
      </c>
      <c r="G1274" s="18">
        <v>130302050300</v>
      </c>
      <c r="H1274" s="23">
        <v>0.33</v>
      </c>
      <c r="I1274" s="22">
        <v>0.3</v>
      </c>
    </row>
    <row r="1275" spans="1:9" ht="15.75" x14ac:dyDescent="0.3">
      <c r="A1275" s="22">
        <v>1274</v>
      </c>
      <c r="B1275" s="22" t="s">
        <v>807</v>
      </c>
      <c r="C1275" s="22" t="s">
        <v>808</v>
      </c>
      <c r="D1275" s="22" t="s">
        <v>391</v>
      </c>
      <c r="E1275" s="22">
        <v>1785247291</v>
      </c>
      <c r="F1275" s="18">
        <v>8119427763435</v>
      </c>
      <c r="G1275" s="18">
        <v>130302050301</v>
      </c>
      <c r="H1275" s="23">
        <v>10</v>
      </c>
      <c r="I1275" s="22">
        <v>0.2</v>
      </c>
    </row>
    <row r="1276" spans="1:9" ht="15.75" x14ac:dyDescent="0.3">
      <c r="A1276" s="22">
        <v>1275</v>
      </c>
      <c r="B1276" s="22" t="s">
        <v>57</v>
      </c>
      <c r="C1276" s="22" t="s">
        <v>53</v>
      </c>
      <c r="D1276" s="22" t="s">
        <v>391</v>
      </c>
      <c r="E1276" s="22">
        <v>1738647872</v>
      </c>
      <c r="F1276" s="18">
        <v>8119427700177</v>
      </c>
      <c r="G1276" s="18">
        <v>130302050302</v>
      </c>
      <c r="H1276" s="23">
        <v>0.5</v>
      </c>
      <c r="I1276" s="22">
        <v>0</v>
      </c>
    </row>
    <row r="1277" spans="1:9" ht="15.75" x14ac:dyDescent="0.3">
      <c r="A1277" s="22">
        <v>1276</v>
      </c>
      <c r="B1277" s="22" t="s">
        <v>809</v>
      </c>
      <c r="C1277" s="22" t="s">
        <v>777</v>
      </c>
      <c r="D1277" s="22" t="s">
        <v>391</v>
      </c>
      <c r="E1277" s="22"/>
      <c r="F1277" s="18">
        <v>8119427763304</v>
      </c>
      <c r="G1277" s="18">
        <v>130302050303</v>
      </c>
      <c r="H1277" s="23">
        <v>8</v>
      </c>
      <c r="I1277" s="22">
        <v>0.01</v>
      </c>
    </row>
    <row r="1278" spans="1:9" ht="15.75" x14ac:dyDescent="0.3">
      <c r="A1278" s="22">
        <v>1277</v>
      </c>
      <c r="B1278" s="22" t="s">
        <v>810</v>
      </c>
      <c r="C1278" s="22" t="s">
        <v>811</v>
      </c>
      <c r="D1278" s="22" t="s">
        <v>391</v>
      </c>
      <c r="E1278" s="22"/>
      <c r="F1278" s="18">
        <v>8119427763302</v>
      </c>
      <c r="G1278" s="18">
        <v>130302050304</v>
      </c>
      <c r="H1278" s="23">
        <v>3</v>
      </c>
      <c r="I1278" s="22">
        <v>0.01</v>
      </c>
    </row>
    <row r="1279" spans="1:9" ht="15.75" x14ac:dyDescent="0.3">
      <c r="A1279" s="22">
        <v>1278</v>
      </c>
      <c r="B1279" s="22" t="s">
        <v>812</v>
      </c>
      <c r="C1279" s="22" t="s">
        <v>813</v>
      </c>
      <c r="D1279" s="22" t="s">
        <v>391</v>
      </c>
      <c r="E1279" s="22">
        <v>1785328243</v>
      </c>
      <c r="F1279" s="18">
        <v>8119427763438</v>
      </c>
      <c r="G1279" s="18">
        <v>130302050310</v>
      </c>
      <c r="H1279" s="23">
        <v>0.4</v>
      </c>
      <c r="I1279" s="22">
        <v>0</v>
      </c>
    </row>
    <row r="1280" spans="1:9" ht="15.75" x14ac:dyDescent="0.3">
      <c r="A1280" s="22">
        <v>1279</v>
      </c>
      <c r="B1280" s="22" t="s">
        <v>814</v>
      </c>
      <c r="C1280" s="22" t="s">
        <v>51</v>
      </c>
      <c r="D1280" s="22" t="s">
        <v>391</v>
      </c>
      <c r="E1280" s="22">
        <v>1793082744</v>
      </c>
      <c r="F1280" s="18"/>
      <c r="G1280" s="18">
        <v>130302050311</v>
      </c>
      <c r="H1280" s="23">
        <v>7</v>
      </c>
      <c r="I1280" s="22">
        <v>0</v>
      </c>
    </row>
    <row r="1281" spans="1:9" ht="15.75" x14ac:dyDescent="0.3">
      <c r="A1281" s="22">
        <v>1280</v>
      </c>
      <c r="B1281" s="22" t="s">
        <v>0</v>
      </c>
      <c r="C1281" s="22" t="s">
        <v>815</v>
      </c>
      <c r="D1281" s="22" t="s">
        <v>391</v>
      </c>
      <c r="E1281" s="22">
        <v>1754251147</v>
      </c>
      <c r="F1281" s="18">
        <v>8119427763330</v>
      </c>
      <c r="G1281" s="18">
        <v>130302050311</v>
      </c>
      <c r="H1281" s="23">
        <v>0.33</v>
      </c>
      <c r="I1281" s="22">
        <v>0.5</v>
      </c>
    </row>
    <row r="1282" spans="1:9" ht="15.75" x14ac:dyDescent="0.3">
      <c r="A1282" s="22">
        <v>1281</v>
      </c>
      <c r="B1282" s="22" t="s">
        <v>51</v>
      </c>
      <c r="C1282" s="22" t="s">
        <v>451</v>
      </c>
      <c r="D1282" s="22" t="s">
        <v>391</v>
      </c>
      <c r="E1282" s="22">
        <v>177679833</v>
      </c>
      <c r="F1282" s="18">
        <v>8119427760227</v>
      </c>
      <c r="G1282" s="18">
        <v>130302050112</v>
      </c>
      <c r="H1282" s="23">
        <v>0.66</v>
      </c>
      <c r="I1282" s="22">
        <v>0.5</v>
      </c>
    </row>
    <row r="1283" spans="1:9" ht="15.75" x14ac:dyDescent="0.3">
      <c r="A1283" s="22">
        <v>1282</v>
      </c>
      <c r="B1283" s="22" t="s">
        <v>816</v>
      </c>
      <c r="C1283" s="22" t="s">
        <v>817</v>
      </c>
      <c r="D1283" s="22" t="s">
        <v>391</v>
      </c>
      <c r="E1283" s="22">
        <v>1751564846</v>
      </c>
      <c r="F1283" s="18">
        <v>8119427763331</v>
      </c>
      <c r="G1283" s="18">
        <v>130302050313</v>
      </c>
      <c r="H1283" s="23">
        <v>0.33</v>
      </c>
      <c r="I1283" s="22">
        <v>1.5</v>
      </c>
    </row>
    <row r="1284" spans="1:9" ht="15.75" x14ac:dyDescent="0.3">
      <c r="A1284" s="22">
        <v>1283</v>
      </c>
      <c r="B1284" s="22" t="s">
        <v>818</v>
      </c>
      <c r="C1284" s="22" t="s">
        <v>451</v>
      </c>
      <c r="D1284" s="22" t="s">
        <v>391</v>
      </c>
      <c r="E1284" s="22">
        <v>1737214208</v>
      </c>
      <c r="F1284" s="18">
        <v>8119427700145</v>
      </c>
      <c r="G1284" s="18">
        <v>130302050314</v>
      </c>
      <c r="H1284" s="23">
        <v>0.33</v>
      </c>
      <c r="I1284" s="22">
        <v>0</v>
      </c>
    </row>
    <row r="1285" spans="1:9" ht="15.75" x14ac:dyDescent="0.3">
      <c r="A1285" s="22">
        <v>1284</v>
      </c>
      <c r="B1285" s="22" t="s">
        <v>819</v>
      </c>
      <c r="C1285" s="22" t="s">
        <v>815</v>
      </c>
      <c r="D1285" s="22" t="s">
        <v>391</v>
      </c>
      <c r="E1285" s="22">
        <v>1738444193</v>
      </c>
      <c r="F1285" s="18">
        <v>8119427763322</v>
      </c>
      <c r="G1285" s="18">
        <v>130302050315</v>
      </c>
      <c r="H1285" s="23">
        <v>0.25</v>
      </c>
      <c r="I1285" s="22">
        <v>0.2</v>
      </c>
    </row>
    <row r="1286" spans="1:9" ht="15.75" x14ac:dyDescent="0.3">
      <c r="A1286" s="22">
        <v>1285</v>
      </c>
      <c r="B1286" s="22" t="s">
        <v>820</v>
      </c>
      <c r="C1286" s="22" t="s">
        <v>821</v>
      </c>
      <c r="D1286" s="22" t="s">
        <v>391</v>
      </c>
      <c r="E1286" s="22">
        <v>1823835492</v>
      </c>
      <c r="F1286" s="18">
        <v>8119427742794</v>
      </c>
      <c r="G1286" s="18">
        <v>130302050316</v>
      </c>
      <c r="H1286" s="23">
        <v>1</v>
      </c>
      <c r="I1286" s="22">
        <v>0.2</v>
      </c>
    </row>
    <row r="1287" spans="1:9" ht="15.75" x14ac:dyDescent="0.3">
      <c r="A1287" s="22">
        <v>1286</v>
      </c>
      <c r="B1287" s="22" t="s">
        <v>822</v>
      </c>
      <c r="C1287" s="22" t="s">
        <v>815</v>
      </c>
      <c r="D1287" s="22" t="s">
        <v>391</v>
      </c>
      <c r="E1287" s="22"/>
      <c r="F1287" s="18">
        <v>8119427763326</v>
      </c>
      <c r="G1287" s="18">
        <v>130302050317</v>
      </c>
      <c r="H1287" s="23">
        <v>0.3</v>
      </c>
      <c r="I1287" s="22">
        <v>0.3</v>
      </c>
    </row>
    <row r="1288" spans="1:9" ht="15.75" x14ac:dyDescent="0.3">
      <c r="A1288" s="22">
        <v>1287</v>
      </c>
      <c r="B1288" s="22" t="s">
        <v>823</v>
      </c>
      <c r="C1288" s="22" t="s">
        <v>687</v>
      </c>
      <c r="D1288" s="22" t="s">
        <v>391</v>
      </c>
      <c r="E1288" s="22"/>
      <c r="F1288" s="18">
        <v>8119427763329</v>
      </c>
      <c r="G1288" s="18">
        <v>130302050318</v>
      </c>
      <c r="H1288" s="23">
        <v>0.3</v>
      </c>
      <c r="I1288" s="22">
        <v>0.3</v>
      </c>
    </row>
    <row r="1289" spans="1:9" ht="15.75" x14ac:dyDescent="0.3">
      <c r="A1289" s="22">
        <v>1288</v>
      </c>
      <c r="B1289" s="22" t="s">
        <v>824</v>
      </c>
      <c r="C1289" s="22" t="s">
        <v>825</v>
      </c>
      <c r="D1289" s="22" t="s">
        <v>391</v>
      </c>
      <c r="E1289" s="22">
        <v>1773694039</v>
      </c>
      <c r="F1289" s="18">
        <v>8119427763369</v>
      </c>
      <c r="G1289" s="18">
        <v>130302050319</v>
      </c>
      <c r="H1289" s="23">
        <v>3.33</v>
      </c>
      <c r="I1289" s="22">
        <v>0.2</v>
      </c>
    </row>
    <row r="1290" spans="1:9" ht="15.75" x14ac:dyDescent="0.3">
      <c r="A1290" s="22">
        <v>1289</v>
      </c>
      <c r="B1290" s="22" t="s">
        <v>826</v>
      </c>
      <c r="C1290" s="22" t="s">
        <v>827</v>
      </c>
      <c r="D1290" s="22" t="s">
        <v>391</v>
      </c>
      <c r="E1290" s="22">
        <v>1761280106</v>
      </c>
      <c r="F1290" s="18">
        <v>8119427763347</v>
      </c>
      <c r="G1290" s="18">
        <v>130302050320</v>
      </c>
      <c r="H1290" s="23">
        <v>2.5</v>
      </c>
      <c r="I1290" s="22">
        <v>0</v>
      </c>
    </row>
    <row r="1291" spans="1:9" ht="15.75" x14ac:dyDescent="0.3">
      <c r="A1291" s="22">
        <v>1290</v>
      </c>
      <c r="B1291" s="22" t="s">
        <v>828</v>
      </c>
      <c r="C1291" s="22" t="s">
        <v>829</v>
      </c>
      <c r="D1291" s="22" t="s">
        <v>391</v>
      </c>
      <c r="E1291" s="22">
        <v>1774298669</v>
      </c>
      <c r="F1291" s="18">
        <v>8119427763395</v>
      </c>
      <c r="G1291" s="18">
        <v>130302050321</v>
      </c>
      <c r="H1291" s="23">
        <v>0.33</v>
      </c>
      <c r="I1291" s="22">
        <v>0.2</v>
      </c>
    </row>
    <row r="1292" spans="1:9" ht="15.75" x14ac:dyDescent="0.3">
      <c r="A1292" s="22">
        <v>1291</v>
      </c>
      <c r="B1292" s="22" t="s">
        <v>830</v>
      </c>
      <c r="C1292" s="22" t="s">
        <v>831</v>
      </c>
      <c r="D1292" s="22" t="s">
        <v>391</v>
      </c>
      <c r="E1292" s="22">
        <v>1771815487</v>
      </c>
      <c r="F1292" s="18">
        <v>8119427763354</v>
      </c>
      <c r="G1292" s="18">
        <v>130302050322</v>
      </c>
      <c r="H1292" s="23">
        <v>0.5</v>
      </c>
      <c r="I1292" s="22">
        <v>0.2</v>
      </c>
    </row>
    <row r="1293" spans="1:9" ht="15.75" x14ac:dyDescent="0.3">
      <c r="A1293" s="22">
        <v>1292</v>
      </c>
      <c r="B1293" s="22" t="s">
        <v>832</v>
      </c>
      <c r="C1293" s="22" t="s">
        <v>833</v>
      </c>
      <c r="D1293" s="22" t="s">
        <v>391</v>
      </c>
      <c r="E1293" s="22"/>
      <c r="F1293" s="18">
        <v>8119427763421</v>
      </c>
      <c r="G1293" s="18">
        <v>130302050323</v>
      </c>
      <c r="H1293" s="23"/>
      <c r="I1293" s="22">
        <v>2.5</v>
      </c>
    </row>
    <row r="1294" spans="1:9" ht="15.75" x14ac:dyDescent="0.3">
      <c r="A1294" s="22">
        <v>1293</v>
      </c>
      <c r="B1294" s="22" t="s">
        <v>834</v>
      </c>
      <c r="C1294" s="22" t="s">
        <v>800</v>
      </c>
      <c r="D1294" s="22" t="s">
        <v>391</v>
      </c>
      <c r="E1294" s="22">
        <v>1722959182</v>
      </c>
      <c r="F1294" s="18">
        <v>8119427763335</v>
      </c>
      <c r="G1294" s="18">
        <v>130302050324</v>
      </c>
      <c r="H1294" s="23">
        <v>1.5</v>
      </c>
      <c r="I1294" s="22">
        <v>1.5</v>
      </c>
    </row>
    <row r="1295" spans="1:9" ht="15.75" x14ac:dyDescent="0.3">
      <c r="A1295" s="22">
        <v>1294</v>
      </c>
      <c r="B1295" s="22" t="s">
        <v>396</v>
      </c>
      <c r="C1295" s="22" t="s">
        <v>793</v>
      </c>
      <c r="D1295" s="22" t="s">
        <v>391</v>
      </c>
      <c r="E1295" s="22">
        <v>1774267883</v>
      </c>
      <c r="F1295" s="18">
        <v>8119427763378</v>
      </c>
      <c r="G1295" s="18">
        <v>130302050325</v>
      </c>
      <c r="H1295" s="23">
        <v>0.27</v>
      </c>
      <c r="I1295" s="22">
        <v>0.4</v>
      </c>
    </row>
    <row r="1296" spans="1:9" ht="15.75" x14ac:dyDescent="0.3">
      <c r="A1296" s="22">
        <v>1295</v>
      </c>
      <c r="B1296" s="22" t="s">
        <v>507</v>
      </c>
      <c r="C1296" s="22" t="s">
        <v>793</v>
      </c>
      <c r="D1296" s="22" t="s">
        <v>391</v>
      </c>
      <c r="E1296" s="22">
        <v>17867388997</v>
      </c>
      <c r="F1296" s="18">
        <v>8119427760228</v>
      </c>
      <c r="G1296" s="18">
        <v>130302050326</v>
      </c>
      <c r="H1296" s="23">
        <v>0.82</v>
      </c>
      <c r="I1296" s="22">
        <v>0.3</v>
      </c>
    </row>
    <row r="1297" spans="1:9" ht="15.75" x14ac:dyDescent="0.3">
      <c r="A1297" s="22">
        <v>1296</v>
      </c>
      <c r="B1297" s="22" t="s">
        <v>835</v>
      </c>
      <c r="C1297" s="22" t="s">
        <v>836</v>
      </c>
      <c r="D1297" s="22" t="s">
        <v>391</v>
      </c>
      <c r="E1297" s="22">
        <v>1735566128</v>
      </c>
      <c r="F1297" s="18">
        <v>8119427763417</v>
      </c>
      <c r="G1297" s="18">
        <v>130302050327</v>
      </c>
      <c r="H1297" s="23">
        <v>2</v>
      </c>
      <c r="I1297" s="22">
        <v>0.2</v>
      </c>
    </row>
    <row r="1298" spans="1:9" ht="15.75" x14ac:dyDescent="0.3">
      <c r="A1298" s="22">
        <v>1297</v>
      </c>
      <c r="B1298" s="22" t="s">
        <v>837</v>
      </c>
      <c r="C1298" s="22" t="s">
        <v>798</v>
      </c>
      <c r="D1298" s="22" t="s">
        <v>391</v>
      </c>
      <c r="E1298" s="22">
        <v>1738029196</v>
      </c>
      <c r="F1298" s="18">
        <v>8119427763840</v>
      </c>
      <c r="G1298" s="18">
        <v>130302050328</v>
      </c>
      <c r="H1298" s="23">
        <v>0.66</v>
      </c>
      <c r="I1298" s="22">
        <v>0</v>
      </c>
    </row>
    <row r="1299" spans="1:9" ht="15.75" x14ac:dyDescent="0.3">
      <c r="A1299" s="22">
        <v>1298</v>
      </c>
      <c r="B1299" s="22" t="s">
        <v>838</v>
      </c>
      <c r="C1299" s="22" t="s">
        <v>798</v>
      </c>
      <c r="D1299" s="22" t="s">
        <v>391</v>
      </c>
      <c r="E1299" s="22">
        <v>1738646113</v>
      </c>
      <c r="F1299" s="18">
        <v>8119427760232</v>
      </c>
      <c r="G1299" s="18">
        <v>130302050329</v>
      </c>
      <c r="H1299" s="23">
        <v>0.82</v>
      </c>
      <c r="I1299" s="22">
        <v>0.01</v>
      </c>
    </row>
    <row r="1300" spans="1:9" ht="15.75" x14ac:dyDescent="0.3">
      <c r="A1300" s="22">
        <v>1299</v>
      </c>
      <c r="B1300" s="22" t="s">
        <v>188</v>
      </c>
      <c r="C1300" s="22" t="s">
        <v>839</v>
      </c>
      <c r="D1300" s="22" t="s">
        <v>391</v>
      </c>
      <c r="E1300" s="22">
        <v>1734802366</v>
      </c>
      <c r="F1300" s="18">
        <v>8119427763388</v>
      </c>
      <c r="G1300" s="18">
        <v>130302050330</v>
      </c>
      <c r="H1300" s="23">
        <v>1.5</v>
      </c>
      <c r="I1300" s="22">
        <v>0.01</v>
      </c>
    </row>
    <row r="1301" spans="1:9" ht="15.75" x14ac:dyDescent="0.3">
      <c r="A1301" s="22">
        <v>1300</v>
      </c>
      <c r="B1301" s="22" t="s">
        <v>840</v>
      </c>
      <c r="C1301" s="22" t="s">
        <v>839</v>
      </c>
      <c r="D1301" s="22" t="s">
        <v>391</v>
      </c>
      <c r="E1301" s="22"/>
      <c r="F1301" s="18">
        <v>8119427763410</v>
      </c>
      <c r="G1301" s="18">
        <v>130302050331</v>
      </c>
      <c r="H1301" s="22">
        <v>0.5</v>
      </c>
      <c r="I1301" s="22">
        <v>0.01</v>
      </c>
    </row>
    <row r="1302" spans="1:9" ht="15.75" x14ac:dyDescent="0.3">
      <c r="A1302" s="22">
        <v>1301</v>
      </c>
      <c r="B1302" s="22" t="s">
        <v>841</v>
      </c>
      <c r="C1302" s="22" t="s">
        <v>842</v>
      </c>
      <c r="D1302" s="22" t="s">
        <v>391</v>
      </c>
      <c r="E1302" s="22">
        <v>1730871472</v>
      </c>
      <c r="F1302" s="18">
        <v>8119427763398</v>
      </c>
      <c r="G1302" s="18">
        <v>130302050332</v>
      </c>
      <c r="H1302" s="22">
        <v>0.33</v>
      </c>
      <c r="I1302" s="22">
        <v>0.2</v>
      </c>
    </row>
    <row r="1303" spans="1:9" ht="15.75" x14ac:dyDescent="0.3">
      <c r="A1303" s="22">
        <v>1302</v>
      </c>
      <c r="B1303" s="22" t="s">
        <v>843</v>
      </c>
      <c r="C1303" s="22" t="s">
        <v>844</v>
      </c>
      <c r="D1303" s="22" t="s">
        <v>391</v>
      </c>
      <c r="E1303" s="22">
        <v>1721665761</v>
      </c>
      <c r="F1303" s="18">
        <v>8119427763406</v>
      </c>
      <c r="G1303" s="18">
        <v>130302050333</v>
      </c>
      <c r="H1303" s="22">
        <v>6.6</v>
      </c>
      <c r="I1303" s="22">
        <v>0</v>
      </c>
    </row>
    <row r="1304" spans="1:9" ht="15.75" x14ac:dyDescent="0.3">
      <c r="A1304" s="22">
        <v>1303</v>
      </c>
      <c r="B1304" s="22" t="s">
        <v>687</v>
      </c>
      <c r="C1304" s="22" t="s">
        <v>827</v>
      </c>
      <c r="D1304" s="22" t="s">
        <v>391</v>
      </c>
      <c r="E1304" s="22">
        <v>1756819668</v>
      </c>
      <c r="F1304" s="18">
        <v>8119427763409</v>
      </c>
      <c r="G1304" s="18">
        <v>130302050334</v>
      </c>
      <c r="H1304" s="22">
        <v>1</v>
      </c>
      <c r="I1304" s="22">
        <v>0.3</v>
      </c>
    </row>
    <row r="1305" spans="1:9" ht="15.75" x14ac:dyDescent="0.3">
      <c r="A1305" s="22">
        <v>1304</v>
      </c>
      <c r="B1305" s="22" t="s">
        <v>845</v>
      </c>
      <c r="C1305" s="22" t="s">
        <v>846</v>
      </c>
      <c r="D1305" s="22" t="s">
        <v>391</v>
      </c>
      <c r="E1305" s="22"/>
      <c r="F1305" s="18">
        <v>8119427763362</v>
      </c>
      <c r="G1305" s="18">
        <v>130302050335</v>
      </c>
      <c r="H1305" s="22">
        <v>2.33</v>
      </c>
      <c r="I1305" s="22">
        <v>0.2</v>
      </c>
    </row>
    <row r="1306" spans="1:9" ht="15.75" x14ac:dyDescent="0.3">
      <c r="A1306" s="22">
        <v>1305</v>
      </c>
      <c r="B1306" s="22" t="s">
        <v>847</v>
      </c>
      <c r="C1306" s="22" t="s">
        <v>848</v>
      </c>
      <c r="D1306" s="22" t="s">
        <v>391</v>
      </c>
      <c r="E1306" s="22">
        <v>1764112587</v>
      </c>
      <c r="F1306" s="18">
        <v>8119427760229</v>
      </c>
      <c r="G1306" s="18">
        <v>130302050336</v>
      </c>
      <c r="H1306" s="22">
        <v>2</v>
      </c>
      <c r="I1306" s="22">
        <v>0</v>
      </c>
    </row>
    <row r="1307" spans="1:9" ht="15.75" x14ac:dyDescent="0.3">
      <c r="A1307" s="22">
        <v>1306</v>
      </c>
      <c r="B1307" s="22" t="s">
        <v>849</v>
      </c>
      <c r="C1307" s="22" t="s">
        <v>850</v>
      </c>
      <c r="D1307" s="22" t="s">
        <v>391</v>
      </c>
      <c r="E1307" s="22">
        <v>17190528320</v>
      </c>
      <c r="F1307" s="18"/>
      <c r="G1307" s="18">
        <v>130302050337</v>
      </c>
      <c r="H1307" s="22">
        <v>1.66</v>
      </c>
      <c r="I1307" s="22">
        <v>1.5</v>
      </c>
    </row>
    <row r="1308" spans="1:9" ht="15.75" x14ac:dyDescent="0.3">
      <c r="A1308" s="22">
        <v>1307</v>
      </c>
      <c r="B1308" s="22" t="s">
        <v>851</v>
      </c>
      <c r="C1308" s="22" t="s">
        <v>852</v>
      </c>
      <c r="D1308" s="22" t="s">
        <v>391</v>
      </c>
      <c r="E1308" s="22">
        <v>1792872270</v>
      </c>
      <c r="F1308" s="18">
        <v>8119427763386</v>
      </c>
      <c r="G1308" s="18">
        <v>130302050338</v>
      </c>
      <c r="H1308" s="22">
        <v>0.33</v>
      </c>
      <c r="I1308" s="22">
        <v>1.5</v>
      </c>
    </row>
    <row r="1309" spans="1:9" ht="15.75" x14ac:dyDescent="0.3">
      <c r="A1309" s="22">
        <v>1308</v>
      </c>
      <c r="B1309" s="22" t="s">
        <v>853</v>
      </c>
      <c r="C1309" s="22" t="s">
        <v>854</v>
      </c>
      <c r="D1309" s="22" t="s">
        <v>391</v>
      </c>
      <c r="E1309" s="22">
        <v>1728758301</v>
      </c>
      <c r="F1309" s="18">
        <v>8119427700144</v>
      </c>
      <c r="G1309" s="18">
        <v>130302050339</v>
      </c>
      <c r="H1309" s="22">
        <v>0.33</v>
      </c>
      <c r="I1309" s="22">
        <v>0.2</v>
      </c>
    </row>
    <row r="1310" spans="1:9" ht="15.75" x14ac:dyDescent="0.3">
      <c r="A1310" s="22">
        <v>1309</v>
      </c>
      <c r="B1310" s="22" t="s">
        <v>855</v>
      </c>
      <c r="C1310" s="22" t="s">
        <v>856</v>
      </c>
      <c r="D1310" s="22" t="s">
        <v>391</v>
      </c>
      <c r="E1310" s="22">
        <v>1717623953</v>
      </c>
      <c r="F1310" s="18">
        <v>8119427763432</v>
      </c>
      <c r="G1310" s="18">
        <v>130302050340</v>
      </c>
      <c r="H1310" s="22">
        <v>0.33</v>
      </c>
      <c r="I1310" s="22">
        <v>0.01</v>
      </c>
    </row>
    <row r="1311" spans="1:9" ht="15.75" x14ac:dyDescent="0.3">
      <c r="A1311" s="22">
        <v>1310</v>
      </c>
      <c r="B1311" s="22" t="s">
        <v>857</v>
      </c>
      <c r="C1311" s="22" t="s">
        <v>858</v>
      </c>
      <c r="D1311" s="22" t="s">
        <v>391</v>
      </c>
      <c r="E1311" s="22">
        <v>1786658198</v>
      </c>
      <c r="F1311" s="18">
        <v>81194263415</v>
      </c>
      <c r="G1311" s="18">
        <v>130302050341</v>
      </c>
      <c r="H1311" s="22">
        <v>0.33</v>
      </c>
      <c r="I1311" s="22">
        <v>0.5</v>
      </c>
    </row>
    <row r="1312" spans="1:9" ht="15.75" x14ac:dyDescent="0.3">
      <c r="A1312" s="22">
        <v>1311</v>
      </c>
      <c r="B1312" s="22" t="s">
        <v>859</v>
      </c>
      <c r="C1312" s="22" t="s">
        <v>783</v>
      </c>
      <c r="D1312" s="22" t="s">
        <v>391</v>
      </c>
      <c r="E1312" s="22">
        <v>1741855353</v>
      </c>
      <c r="F1312" s="18">
        <v>8119427700064</v>
      </c>
      <c r="G1312" s="18">
        <v>130302050342</v>
      </c>
      <c r="H1312" s="22">
        <v>11.05</v>
      </c>
      <c r="I1312" s="22">
        <v>11</v>
      </c>
    </row>
    <row r="1313" spans="1:9" ht="15.75" x14ac:dyDescent="0.3">
      <c r="A1313" s="22">
        <v>1312</v>
      </c>
      <c r="B1313" s="22" t="s">
        <v>860</v>
      </c>
      <c r="C1313" s="22" t="s">
        <v>792</v>
      </c>
      <c r="D1313" s="22" t="s">
        <v>391</v>
      </c>
      <c r="E1313" s="22">
        <v>1767246528</v>
      </c>
      <c r="F1313" s="18">
        <v>8119427700056</v>
      </c>
      <c r="G1313" s="18">
        <v>130302050343</v>
      </c>
      <c r="H1313" s="22">
        <v>0.33</v>
      </c>
      <c r="I1313" s="22">
        <v>0.33</v>
      </c>
    </row>
    <row r="1314" spans="1:9" ht="15.75" x14ac:dyDescent="0.3">
      <c r="A1314" s="22">
        <v>1313</v>
      </c>
      <c r="B1314" s="23" t="s">
        <v>416</v>
      </c>
      <c r="C1314" s="23" t="s">
        <v>417</v>
      </c>
      <c r="D1314" s="23" t="s">
        <v>418</v>
      </c>
      <c r="E1314" s="23" t="str">
        <f>"০১৭২৭১৩৪১৪২"</f>
        <v>০১৭২৭১৩৪১৪২</v>
      </c>
      <c r="F1314" s="16" t="str">
        <f>"8119427763245"</f>
        <v>8119427763245</v>
      </c>
      <c r="G1314" s="24">
        <v>130302050195</v>
      </c>
      <c r="H1314" s="23">
        <v>5</v>
      </c>
      <c r="I1314" s="23">
        <v>0.5</v>
      </c>
    </row>
    <row r="1315" spans="1:9" ht="15.75" x14ac:dyDescent="0.3">
      <c r="A1315" s="22">
        <v>1314</v>
      </c>
      <c r="B1315" s="23" t="s">
        <v>419</v>
      </c>
      <c r="C1315" s="23" t="s">
        <v>196</v>
      </c>
      <c r="D1315" s="23" t="s">
        <v>418</v>
      </c>
      <c r="E1315" s="23" t="str">
        <f>"০১৭১০২২৯৫৯৮"</f>
        <v>০১৭১০২২৯৫৯৮</v>
      </c>
      <c r="F1315" s="16" t="str">
        <f>"19917023315037366"</f>
        <v>19917023315037366</v>
      </c>
      <c r="G1315" s="24">
        <f>130302050194</f>
        <v>130302050194</v>
      </c>
      <c r="H1315" s="23"/>
      <c r="I1315" s="23"/>
    </row>
    <row r="1316" spans="1:9" ht="15.75" x14ac:dyDescent="0.3">
      <c r="A1316" s="22">
        <v>1315</v>
      </c>
      <c r="B1316" s="23" t="s">
        <v>196</v>
      </c>
      <c r="C1316" s="23" t="s">
        <v>420</v>
      </c>
      <c r="D1316" s="23" t="s">
        <v>418</v>
      </c>
      <c r="E1316" s="23" t="str">
        <f>"০১৭২৪০৫১২৬৯"</f>
        <v>০১৭২৪০৫১২৬৯</v>
      </c>
      <c r="F1316" s="16" t="str">
        <f>"7026615202396"</f>
        <v>7026615202396</v>
      </c>
      <c r="G1316" s="24">
        <v>130302050192</v>
      </c>
      <c r="H1316" s="23">
        <v>0.33</v>
      </c>
      <c r="I1316" s="23">
        <v>0.33</v>
      </c>
    </row>
    <row r="1317" spans="1:9" ht="15.75" x14ac:dyDescent="0.3">
      <c r="A1317" s="22">
        <v>1316</v>
      </c>
      <c r="B1317" s="23" t="s">
        <v>421</v>
      </c>
      <c r="C1317" s="23" t="s">
        <v>37</v>
      </c>
      <c r="D1317" s="23" t="s">
        <v>418</v>
      </c>
      <c r="E1317" s="23" t="str">
        <f>"০১৭২৫৬২২১২৫"</f>
        <v>০১৭২৫৬২২১২৫</v>
      </c>
      <c r="F1317" s="16" t="str">
        <f>"8119427763099"</f>
        <v>8119427763099</v>
      </c>
      <c r="G1317" s="24">
        <v>130302050190</v>
      </c>
      <c r="H1317" s="23">
        <v>3.33</v>
      </c>
      <c r="I1317" s="23">
        <v>3.33</v>
      </c>
    </row>
    <row r="1318" spans="1:9" ht="15.75" x14ac:dyDescent="0.3">
      <c r="A1318" s="22">
        <v>1317</v>
      </c>
      <c r="B1318" s="23" t="s">
        <v>422</v>
      </c>
      <c r="C1318" s="23" t="s">
        <v>423</v>
      </c>
      <c r="D1318" s="23" t="s">
        <v>418</v>
      </c>
      <c r="E1318" s="23" t="str">
        <f>"০১৭৭১৪১২১৯৩"</f>
        <v>০১৭৭১৪১২১৯৩</v>
      </c>
      <c r="F1318" s="16" t="str">
        <f>"8119427763121"</f>
        <v>8119427763121</v>
      </c>
      <c r="G1318" s="24">
        <v>130302050172</v>
      </c>
      <c r="H1318" s="23">
        <v>1.5</v>
      </c>
      <c r="I1318" s="23">
        <v>1.5</v>
      </c>
    </row>
    <row r="1319" spans="1:9" ht="15.75" x14ac:dyDescent="0.3">
      <c r="A1319" s="22">
        <v>1318</v>
      </c>
      <c r="B1319" s="23" t="s">
        <v>424</v>
      </c>
      <c r="C1319" s="23" t="s">
        <v>425</v>
      </c>
      <c r="D1319" s="23" t="s">
        <v>418</v>
      </c>
      <c r="E1319" s="23" t="str">
        <f>"০১৭৪০০০২২০২"</f>
        <v>০১৭৪০০০২২০২</v>
      </c>
      <c r="F1319" s="16" t="str">
        <f>"19818119427000067"</f>
        <v>19818119427000067</v>
      </c>
      <c r="G1319" s="24">
        <v>130302050124</v>
      </c>
      <c r="H1319" s="23">
        <v>0.33</v>
      </c>
      <c r="I1319" s="23">
        <v>0.33</v>
      </c>
    </row>
    <row r="1320" spans="1:9" ht="15.75" x14ac:dyDescent="0.3">
      <c r="A1320" s="22">
        <v>1319</v>
      </c>
      <c r="B1320" s="23" t="s">
        <v>426</v>
      </c>
      <c r="C1320" s="23" t="s">
        <v>427</v>
      </c>
      <c r="D1320" s="23" t="s">
        <v>418</v>
      </c>
      <c r="E1320" s="23" t="str">
        <f>"০১৭৪০০০২২৩০"</f>
        <v>০১৭৪০০০২২৩০</v>
      </c>
      <c r="F1320" s="16" t="str">
        <f>"8119427763422"</f>
        <v>8119427763422</v>
      </c>
      <c r="G1320" s="24">
        <v>130302050122</v>
      </c>
      <c r="H1320" s="23">
        <v>10</v>
      </c>
      <c r="I1320" s="23">
        <v>10</v>
      </c>
    </row>
    <row r="1321" spans="1:9" ht="15.75" x14ac:dyDescent="0.3">
      <c r="A1321" s="22">
        <v>1320</v>
      </c>
      <c r="B1321" s="23" t="s">
        <v>428</v>
      </c>
      <c r="C1321" s="23" t="s">
        <v>429</v>
      </c>
      <c r="D1321" s="23" t="s">
        <v>418</v>
      </c>
      <c r="E1321" s="23" t="str">
        <f>"০১৭৪২৩৯৭৫৩৯"</f>
        <v>০১৭৪২৩৯৭৫৩৯</v>
      </c>
      <c r="F1321" s="16" t="str">
        <f>"8119427763403"</f>
        <v>8119427763403</v>
      </c>
      <c r="G1321" s="24">
        <v>130302050120</v>
      </c>
      <c r="H1321" s="23">
        <v>0.5</v>
      </c>
      <c r="I1321" s="23">
        <v>0.5</v>
      </c>
    </row>
    <row r="1322" spans="1:9" ht="15.75" x14ac:dyDescent="0.3">
      <c r="A1322" s="22">
        <v>1321</v>
      </c>
      <c r="B1322" s="23" t="s">
        <v>430</v>
      </c>
      <c r="C1322" s="23" t="s">
        <v>196</v>
      </c>
      <c r="D1322" s="23" t="s">
        <v>418</v>
      </c>
      <c r="E1322" s="23" t="str">
        <f>"০১৭২৪০৬৯৭৩০"</f>
        <v>০১৭২৪০৬৯৭৩০</v>
      </c>
      <c r="F1322" s="16"/>
      <c r="G1322" s="24">
        <v>130302050118</v>
      </c>
      <c r="H1322" s="23">
        <v>8</v>
      </c>
      <c r="I1322" s="23">
        <v>8</v>
      </c>
    </row>
    <row r="1323" spans="1:9" ht="15.75" x14ac:dyDescent="0.3">
      <c r="A1323" s="22">
        <v>1322</v>
      </c>
      <c r="B1323" s="23" t="s">
        <v>431</v>
      </c>
      <c r="C1323" s="23" t="s">
        <v>233</v>
      </c>
      <c r="D1323" s="23" t="s">
        <v>418</v>
      </c>
      <c r="E1323" s="23" t="str">
        <f>"০১৮৪২১০১৫৩৫"</f>
        <v>০১৮৪২১০১৫৩৫</v>
      </c>
      <c r="F1323" s="16" t="str">
        <f>"8119427763436"</f>
        <v>8119427763436</v>
      </c>
      <c r="G1323" s="24">
        <v>130302050117</v>
      </c>
      <c r="H1323" s="23">
        <v>3</v>
      </c>
      <c r="I1323" s="23">
        <v>3</v>
      </c>
    </row>
    <row r="1324" spans="1:9" ht="15.75" x14ac:dyDescent="0.3">
      <c r="A1324" s="22">
        <v>1323</v>
      </c>
      <c r="B1324" s="23" t="s">
        <v>432</v>
      </c>
      <c r="C1324" s="23" t="s">
        <v>433</v>
      </c>
      <c r="D1324" s="23" t="s">
        <v>418</v>
      </c>
      <c r="E1324" s="23" t="str">
        <f>"০১৭৬২৮৩৫২৮৩"</f>
        <v>০১৭৬২৮৩৫২৮৩</v>
      </c>
      <c r="F1324" s="16" t="str">
        <f>"8119427763195"</f>
        <v>8119427763195</v>
      </c>
      <c r="G1324" s="24">
        <v>130302050115</v>
      </c>
      <c r="H1324" s="23">
        <v>0.4</v>
      </c>
      <c r="I1324" s="23">
        <v>0.4</v>
      </c>
    </row>
    <row r="1325" spans="1:9" ht="15.75" x14ac:dyDescent="0.3">
      <c r="A1325" s="22">
        <v>1324</v>
      </c>
      <c r="B1325" s="23" t="s">
        <v>434</v>
      </c>
      <c r="C1325" s="23" t="s">
        <v>435</v>
      </c>
      <c r="D1325" s="23" t="s">
        <v>418</v>
      </c>
      <c r="E1325" s="23" t="str">
        <f>"০১৭৪২১০১৫৩৬"</f>
        <v>০১৭৪২১০১৫৩৬</v>
      </c>
      <c r="F1325" s="16" t="str">
        <f>"8119427763450"</f>
        <v>8119427763450</v>
      </c>
      <c r="G1325" s="24">
        <v>130302050113</v>
      </c>
      <c r="H1325" s="23">
        <v>7</v>
      </c>
      <c r="I1325" s="23">
        <v>7</v>
      </c>
    </row>
    <row r="1326" spans="1:9" ht="15.75" x14ac:dyDescent="0.3">
      <c r="A1326" s="22">
        <v>1325</v>
      </c>
      <c r="B1326" s="23" t="s">
        <v>436</v>
      </c>
      <c r="C1326" s="23" t="s">
        <v>437</v>
      </c>
      <c r="D1326" s="23" t="s">
        <v>418</v>
      </c>
      <c r="E1326" s="23" t="str">
        <f>"০১৭৮৬৯০৬৩৩৬"</f>
        <v>০১৭৮৬৯০৬৩৩৬</v>
      </c>
      <c r="F1326" s="16" t="str">
        <f>"8119427763536"</f>
        <v>8119427763536</v>
      </c>
      <c r="G1326" s="24">
        <v>130302050109</v>
      </c>
      <c r="H1326" s="23">
        <v>0.33</v>
      </c>
      <c r="I1326" s="23">
        <v>0.33</v>
      </c>
    </row>
    <row r="1327" spans="1:9" ht="15.75" x14ac:dyDescent="0.3">
      <c r="A1327" s="22">
        <v>1326</v>
      </c>
      <c r="B1327" s="23" t="s">
        <v>438</v>
      </c>
      <c r="C1327" s="23" t="s">
        <v>439</v>
      </c>
      <c r="D1327" s="23" t="s">
        <v>418</v>
      </c>
      <c r="E1327" s="23" t="str">
        <f>"০১৭৫১৩১৪৩০৯"</f>
        <v>০১৭৫১৩১৪৩০৯</v>
      </c>
      <c r="F1327" s="16" t="str">
        <f>"8119427763177"</f>
        <v>8119427763177</v>
      </c>
      <c r="G1327" s="24">
        <v>130302050105</v>
      </c>
      <c r="H1327" s="23">
        <v>0.66</v>
      </c>
      <c r="I1327" s="23">
        <v>0.66</v>
      </c>
    </row>
    <row r="1328" spans="1:9" ht="15.75" x14ac:dyDescent="0.3">
      <c r="A1328" s="22">
        <v>1327</v>
      </c>
      <c r="B1328" s="23" t="s">
        <v>440</v>
      </c>
      <c r="C1328" s="23" t="s">
        <v>441</v>
      </c>
      <c r="D1328" s="23" t="s">
        <v>418</v>
      </c>
      <c r="E1328" s="23" t="str">
        <f>"০১৭৪২৬৬৬৫৮২"</f>
        <v>০১৭৪২৬৬৬৫৮২</v>
      </c>
      <c r="F1328" s="16" t="str">
        <f>"8119427764122"</f>
        <v>8119427764122</v>
      </c>
      <c r="G1328" s="24">
        <v>130302050103</v>
      </c>
      <c r="H1328" s="23">
        <v>0.33</v>
      </c>
      <c r="I1328" s="23">
        <v>0.33</v>
      </c>
    </row>
    <row r="1329" spans="1:9" ht="15.75" x14ac:dyDescent="0.3">
      <c r="A1329" s="22">
        <v>1328</v>
      </c>
      <c r="B1329" s="23" t="s">
        <v>442</v>
      </c>
      <c r="C1329" s="23" t="s">
        <v>443</v>
      </c>
      <c r="D1329" s="23" t="s">
        <v>418</v>
      </c>
      <c r="E1329" s="23" t="str">
        <f>"০১৭১০০৫৮১৬৮"</f>
        <v>০১৭১০০৫৮১৬৮</v>
      </c>
      <c r="F1329" s="16" t="str">
        <f>"8119427763267"</f>
        <v>8119427763267</v>
      </c>
      <c r="G1329" s="24">
        <v>130302050102</v>
      </c>
      <c r="H1329" s="23">
        <v>0.33</v>
      </c>
      <c r="I1329" s="23">
        <v>0.33</v>
      </c>
    </row>
    <row r="1330" spans="1:9" ht="15.75" x14ac:dyDescent="0.3">
      <c r="A1330" s="22">
        <v>1329</v>
      </c>
      <c r="B1330" s="23" t="s">
        <v>444</v>
      </c>
      <c r="C1330" s="23" t="s">
        <v>445</v>
      </c>
      <c r="D1330" s="23" t="s">
        <v>418</v>
      </c>
      <c r="E1330" s="23" t="str">
        <f>"০১৭১০০৫৮১৬৮"</f>
        <v>০১৭১০০৫৮১৬৮</v>
      </c>
      <c r="F1330" s="16" t="str">
        <f>"8119427763254"</f>
        <v>8119427763254</v>
      </c>
      <c r="G1330" s="24">
        <v>130302050101</v>
      </c>
      <c r="H1330" s="23">
        <v>0.25</v>
      </c>
      <c r="I1330" s="23">
        <v>0.25</v>
      </c>
    </row>
    <row r="1331" spans="1:9" ht="15.75" x14ac:dyDescent="0.3">
      <c r="A1331" s="22">
        <v>1330</v>
      </c>
      <c r="B1331" s="23" t="s">
        <v>446</v>
      </c>
      <c r="C1331" s="23" t="s">
        <v>445</v>
      </c>
      <c r="D1331" s="23" t="s">
        <v>418</v>
      </c>
      <c r="E1331" s="23" t="str">
        <f>"০১৭৪৯৩১৯৭৩৯"</f>
        <v>০১৭৪৯৩১৯৭৩৯</v>
      </c>
      <c r="F1331" s="16" t="str">
        <f>"8119427763253"</f>
        <v>8119427763253</v>
      </c>
      <c r="G1331" s="24">
        <v>130302050100</v>
      </c>
      <c r="H1331" s="23">
        <v>1</v>
      </c>
      <c r="I1331" s="23">
        <v>1</v>
      </c>
    </row>
    <row r="1332" spans="1:9" ht="15.75" x14ac:dyDescent="0.3">
      <c r="A1332" s="22">
        <v>1331</v>
      </c>
      <c r="B1332" s="23" t="s">
        <v>447</v>
      </c>
      <c r="C1332" s="23" t="s">
        <v>448</v>
      </c>
      <c r="D1332" s="23" t="s">
        <v>418</v>
      </c>
      <c r="E1332" s="23" t="str">
        <f>"০১৭৪৭২৫০৮৮৭"</f>
        <v>০১৭৪৭২৫০৮৮৭</v>
      </c>
      <c r="F1332" s="16" t="str">
        <f>"8119427763461"</f>
        <v>8119427763461</v>
      </c>
      <c r="G1332" s="24">
        <v>130302050098</v>
      </c>
      <c r="H1332" s="23">
        <v>0.3</v>
      </c>
      <c r="I1332" s="23">
        <v>0.3</v>
      </c>
    </row>
    <row r="1333" spans="1:9" ht="15.75" x14ac:dyDescent="0.3">
      <c r="A1333" s="22">
        <v>1332</v>
      </c>
      <c r="B1333" s="23" t="s">
        <v>449</v>
      </c>
      <c r="C1333" s="23" t="s">
        <v>450</v>
      </c>
      <c r="D1333" s="23" t="s">
        <v>418</v>
      </c>
      <c r="E1333" s="23" t="str">
        <f>"০১৭৭২৯৩৬৭১৭"</f>
        <v>০১৭৭২৯৩৬৭১৭</v>
      </c>
      <c r="F1333" s="16" t="str">
        <f>"8119427763202"</f>
        <v>8119427763202</v>
      </c>
      <c r="G1333" s="24">
        <v>130302050096</v>
      </c>
      <c r="H1333" s="23">
        <v>0.3</v>
      </c>
      <c r="I1333" s="23">
        <v>0.3</v>
      </c>
    </row>
    <row r="1334" spans="1:9" ht="15.75" x14ac:dyDescent="0.3">
      <c r="A1334" s="22">
        <v>1333</v>
      </c>
      <c r="B1334" s="23" t="s">
        <v>451</v>
      </c>
      <c r="C1334" s="23" t="s">
        <v>452</v>
      </c>
      <c r="D1334" s="23" t="s">
        <v>418</v>
      </c>
      <c r="E1334" s="23" t="str">
        <f>"০১৭৩২০৬২৩৩১"</f>
        <v>০১৭৩২০৬২৩৩১</v>
      </c>
      <c r="F1334" s="16" t="str">
        <f>"8119427723250"</f>
        <v>8119427723250</v>
      </c>
      <c r="G1334" s="24">
        <v>130302050090</v>
      </c>
      <c r="H1334" s="23">
        <v>3.33</v>
      </c>
      <c r="I1334" s="23">
        <v>3.33</v>
      </c>
    </row>
    <row r="1335" spans="1:9" ht="15.75" x14ac:dyDescent="0.3">
      <c r="A1335" s="22">
        <v>1334</v>
      </c>
      <c r="B1335" s="23" t="s">
        <v>453</v>
      </c>
      <c r="C1335" s="23" t="s">
        <v>247</v>
      </c>
      <c r="D1335" s="23" t="s">
        <v>418</v>
      </c>
      <c r="E1335" s="23" t="str">
        <f>"০১৭৪০৮৩৬৮৮৯"</f>
        <v>০১৭৪০৮৩৬৮৮৯</v>
      </c>
      <c r="F1335" s="16" t="str">
        <f>"8119427752302"</f>
        <v>8119427752302</v>
      </c>
      <c r="G1335" s="24">
        <v>130302050089</v>
      </c>
      <c r="H1335" s="23">
        <v>2.5</v>
      </c>
      <c r="I1335" s="23">
        <v>2.5</v>
      </c>
    </row>
    <row r="1336" spans="1:9" ht="15.75" x14ac:dyDescent="0.3">
      <c r="A1336" s="22">
        <v>1335</v>
      </c>
      <c r="B1336" s="23" t="s">
        <v>454</v>
      </c>
      <c r="C1336" s="23" t="s">
        <v>455</v>
      </c>
      <c r="D1336" s="23" t="s">
        <v>418</v>
      </c>
      <c r="E1336" s="23" t="str">
        <f>"০১৭৪০৫১৫১৫৮"</f>
        <v>০১৭৪০৫১৫১৫৮</v>
      </c>
      <c r="F1336" s="16" t="str">
        <f>"8119427723243"</f>
        <v>8119427723243</v>
      </c>
      <c r="G1336" s="24">
        <v>130302050087</v>
      </c>
      <c r="H1336" s="23">
        <v>0.33</v>
      </c>
      <c r="I1336" s="23">
        <v>0.33</v>
      </c>
    </row>
    <row r="1337" spans="1:9" ht="15.75" x14ac:dyDescent="0.3">
      <c r="A1337" s="22">
        <v>1336</v>
      </c>
      <c r="B1337" s="23" t="s">
        <v>2316</v>
      </c>
      <c r="C1337" s="23" t="s">
        <v>889</v>
      </c>
      <c r="D1337" s="23" t="s">
        <v>418</v>
      </c>
      <c r="E1337" s="23"/>
      <c r="F1337" s="16">
        <v>8119427763225</v>
      </c>
      <c r="G1337" s="24">
        <v>130302051822</v>
      </c>
      <c r="H1337" s="23">
        <v>0.5</v>
      </c>
      <c r="I1337" s="23">
        <v>0.5</v>
      </c>
    </row>
    <row r="1338" spans="1:9" ht="15.75" x14ac:dyDescent="0.3">
      <c r="A1338" s="22">
        <v>1337</v>
      </c>
      <c r="B1338" s="23" t="s">
        <v>2317</v>
      </c>
      <c r="C1338" s="23" t="s">
        <v>77</v>
      </c>
      <c r="D1338" s="23" t="s">
        <v>418</v>
      </c>
      <c r="E1338" s="23">
        <v>1723719015</v>
      </c>
      <c r="F1338" s="16">
        <v>8119427763490</v>
      </c>
      <c r="G1338" s="24">
        <v>130302051823</v>
      </c>
      <c r="H1338" s="23"/>
      <c r="I1338" s="23"/>
    </row>
    <row r="1339" spans="1:9" ht="15.75" x14ac:dyDescent="0.3">
      <c r="A1339" s="22">
        <v>1338</v>
      </c>
      <c r="B1339" s="23" t="s">
        <v>456</v>
      </c>
      <c r="C1339" s="23" t="s">
        <v>219</v>
      </c>
      <c r="D1339" s="23" t="s">
        <v>418</v>
      </c>
      <c r="E1339" s="23" t="str">
        <f>"০১৭৭৩৭৭৫২৮২"</f>
        <v>০১৭৭৩৭৭৫২৮২</v>
      </c>
      <c r="F1339" s="16" t="str">
        <f>"8119427723248"</f>
        <v>8119427723248</v>
      </c>
      <c r="G1339" s="24">
        <v>130302050083</v>
      </c>
      <c r="H1339" s="23">
        <v>0.33</v>
      </c>
      <c r="I1339" s="23">
        <v>0.33</v>
      </c>
    </row>
    <row r="1340" spans="1:9" ht="15.75" x14ac:dyDescent="0.3">
      <c r="A1340" s="22">
        <v>1339</v>
      </c>
      <c r="B1340" s="23" t="s">
        <v>457</v>
      </c>
      <c r="C1340" s="23" t="s">
        <v>455</v>
      </c>
      <c r="D1340" s="23" t="s">
        <v>418</v>
      </c>
      <c r="E1340" s="23" t="str">
        <f>"০১৭৩৩৯৩৭০৬০"</f>
        <v>০১৭৩৩৯৩৭০৬০</v>
      </c>
      <c r="F1340" s="16" t="str">
        <f>"8119427723242"</f>
        <v>8119427723242</v>
      </c>
      <c r="G1340" s="24">
        <v>130302050082</v>
      </c>
      <c r="H1340" s="23">
        <v>0.27</v>
      </c>
      <c r="I1340" s="23">
        <v>0.27</v>
      </c>
    </row>
    <row r="1341" spans="1:9" ht="15.75" x14ac:dyDescent="0.3">
      <c r="A1341" s="22">
        <v>1340</v>
      </c>
      <c r="B1341" s="23" t="s">
        <v>458</v>
      </c>
      <c r="C1341" s="23" t="s">
        <v>459</v>
      </c>
      <c r="D1341" s="23" t="s">
        <v>418</v>
      </c>
      <c r="E1341" s="23" t="str">
        <f>"০১৭৩৩৯৩৭০৬১"</f>
        <v>০১৭৩৩৯৩৭০৬১</v>
      </c>
      <c r="F1341" s="16" t="str">
        <f>"7016694505855"</f>
        <v>7016694505855</v>
      </c>
      <c r="G1341" s="24">
        <v>130302050081</v>
      </c>
      <c r="H1341" s="23">
        <v>0.82</v>
      </c>
      <c r="I1341" s="23">
        <v>0.82</v>
      </c>
    </row>
    <row r="1342" spans="1:9" ht="15.75" x14ac:dyDescent="0.3">
      <c r="A1342" s="22">
        <v>1341</v>
      </c>
      <c r="B1342" s="23" t="s">
        <v>460</v>
      </c>
      <c r="C1342" s="23" t="s">
        <v>461</v>
      </c>
      <c r="D1342" s="23" t="s">
        <v>418</v>
      </c>
      <c r="E1342" s="23" t="str">
        <f>"০১৭৫৩২২২৭৩২"</f>
        <v>০১৭৫৩২২২৭৩২</v>
      </c>
      <c r="F1342" s="16" t="str">
        <f>"81194277"</f>
        <v>81194277</v>
      </c>
      <c r="G1342" s="24">
        <v>130302050077</v>
      </c>
      <c r="H1342" s="23">
        <v>2</v>
      </c>
      <c r="I1342" s="23">
        <v>2</v>
      </c>
    </row>
    <row r="1343" spans="1:9" ht="15.75" x14ac:dyDescent="0.3">
      <c r="A1343" s="22">
        <v>1342</v>
      </c>
      <c r="B1343" s="23" t="s">
        <v>462</v>
      </c>
      <c r="C1343" s="23" t="s">
        <v>463</v>
      </c>
      <c r="D1343" s="23" t="s">
        <v>418</v>
      </c>
      <c r="E1343" s="23" t="str">
        <f>"০১৮৩০১৭১৩৪৯"</f>
        <v>০১৮৩০১৭১৩৪৯</v>
      </c>
      <c r="F1343" s="16" t="str">
        <f>"8119427763550"</f>
        <v>8119427763550</v>
      </c>
      <c r="G1343" s="24">
        <v>130302050076</v>
      </c>
      <c r="H1343" s="23">
        <v>0.66</v>
      </c>
      <c r="I1343" s="23">
        <v>0.66</v>
      </c>
    </row>
    <row r="1344" spans="1:9" ht="15.75" x14ac:dyDescent="0.3">
      <c r="A1344" s="22">
        <v>1343</v>
      </c>
      <c r="B1344" s="23" t="s">
        <v>464</v>
      </c>
      <c r="C1344" s="23" t="s">
        <v>465</v>
      </c>
      <c r="D1344" s="23" t="s">
        <v>418</v>
      </c>
      <c r="E1344" s="23" t="str">
        <f>"০১৭৯৪৯৮৫২১৭"</f>
        <v>০১৭৯৪৯৮৫২১৭</v>
      </c>
      <c r="F1344" s="16" t="str">
        <f>"8119427763197"</f>
        <v>8119427763197</v>
      </c>
      <c r="G1344" s="24">
        <v>130302050075</v>
      </c>
      <c r="H1344" s="23">
        <v>0.82</v>
      </c>
      <c r="I1344" s="23">
        <v>0.82</v>
      </c>
    </row>
    <row r="1345" spans="1:9" ht="15.75" x14ac:dyDescent="0.3">
      <c r="A1345" s="22">
        <v>1344</v>
      </c>
      <c r="B1345" s="23" t="s">
        <v>365</v>
      </c>
      <c r="C1345" s="23" t="s">
        <v>466</v>
      </c>
      <c r="D1345" s="23" t="s">
        <v>418</v>
      </c>
      <c r="E1345" s="23" t="str">
        <f>"০১৭১৮৪৫২৯০৯"</f>
        <v>০১৭১৮৪৫২৯০৯</v>
      </c>
      <c r="F1345" s="16" t="str">
        <f>"8119427763832"</f>
        <v>8119427763832</v>
      </c>
      <c r="G1345" s="24">
        <v>130302050074</v>
      </c>
      <c r="H1345" s="23">
        <v>1.5</v>
      </c>
      <c r="I1345" s="23">
        <v>1.5</v>
      </c>
    </row>
    <row r="1346" spans="1:9" ht="15.75" x14ac:dyDescent="0.3">
      <c r="A1346" s="22">
        <v>1345</v>
      </c>
      <c r="B1346" s="23" t="s">
        <v>467</v>
      </c>
      <c r="C1346" s="23" t="s">
        <v>468</v>
      </c>
      <c r="D1346" s="23" t="s">
        <v>418</v>
      </c>
      <c r="E1346" s="23" t="str">
        <f>"০১৭২৬২৫৭৯২৭"</f>
        <v>০১৭২৬২৫৭৯২৭</v>
      </c>
      <c r="F1346" s="16" t="str">
        <f>"8119427766220"</f>
        <v>8119427766220</v>
      </c>
      <c r="G1346" s="24">
        <v>130302050067</v>
      </c>
      <c r="H1346" s="23">
        <v>2</v>
      </c>
      <c r="I1346" s="22">
        <v>0.2</v>
      </c>
    </row>
    <row r="1347" spans="1:9" ht="15.75" x14ac:dyDescent="0.3">
      <c r="A1347" s="22">
        <v>1346</v>
      </c>
      <c r="B1347" s="23" t="s">
        <v>469</v>
      </c>
      <c r="C1347" s="23" t="s">
        <v>962</v>
      </c>
      <c r="D1347" s="23" t="s">
        <v>418</v>
      </c>
      <c r="E1347" s="23" t="str">
        <f>"০১৭৩২৪০৩৭৩৪"</f>
        <v>০১৭৩২৪০৩৭৩৪</v>
      </c>
      <c r="F1347" s="16" t="str">
        <f>"8119427765335"</f>
        <v>8119427765335</v>
      </c>
      <c r="G1347" s="24">
        <v>130302050062</v>
      </c>
      <c r="H1347" s="23">
        <v>0.66</v>
      </c>
      <c r="I1347" s="22">
        <v>0</v>
      </c>
    </row>
    <row r="1348" spans="1:9" ht="15.75" x14ac:dyDescent="0.3">
      <c r="A1348" s="22">
        <v>1347</v>
      </c>
      <c r="B1348" s="23" t="s">
        <v>326</v>
      </c>
      <c r="C1348" s="23" t="s">
        <v>458</v>
      </c>
      <c r="D1348" s="23" t="s">
        <v>418</v>
      </c>
      <c r="E1348" s="23" t="str">
        <f>"০১৭২৭১৩২০৯৩"</f>
        <v>০১৭২৭১৩২০৯৩</v>
      </c>
      <c r="F1348" s="16" t="str">
        <f>"19707036683000001"</f>
        <v>19707036683000001</v>
      </c>
      <c r="G1348" s="24">
        <v>130302050057</v>
      </c>
      <c r="H1348" s="23">
        <v>0.82</v>
      </c>
      <c r="I1348" s="22">
        <v>0.01</v>
      </c>
    </row>
    <row r="1349" spans="1:9" ht="15.75" x14ac:dyDescent="0.3">
      <c r="A1349" s="22">
        <v>1348</v>
      </c>
      <c r="B1349" s="23" t="s">
        <v>470</v>
      </c>
      <c r="C1349" s="23" t="s">
        <v>471</v>
      </c>
      <c r="D1349" s="23" t="s">
        <v>418</v>
      </c>
      <c r="E1349" s="23" t="str">
        <f>"০১৭৩২৮২৭০৮৫"</f>
        <v>০১৭৩২৮২৭০৮৫</v>
      </c>
      <c r="F1349" s="16" t="str">
        <f>"8119427000014"</f>
        <v>8119427000014</v>
      </c>
      <c r="G1349" s="24">
        <v>130302050051</v>
      </c>
      <c r="H1349" s="23">
        <v>1.5</v>
      </c>
      <c r="I1349" s="22">
        <v>0.01</v>
      </c>
    </row>
    <row r="1350" spans="1:9" ht="15.75" x14ac:dyDescent="0.3">
      <c r="A1350" s="22">
        <v>1349</v>
      </c>
      <c r="B1350" s="23" t="s">
        <v>472</v>
      </c>
      <c r="C1350" s="23" t="s">
        <v>473</v>
      </c>
      <c r="D1350" s="23" t="s">
        <v>418</v>
      </c>
      <c r="E1350" s="23" t="str">
        <f>"০১৭১৫১৮১৬৩৭"</f>
        <v>০১৭১৫১৮১৬৩৭</v>
      </c>
      <c r="F1350" s="16" t="str">
        <f>"81194263105"</f>
        <v>81194263105</v>
      </c>
      <c r="G1350" s="24">
        <v>130302050048</v>
      </c>
      <c r="H1350" s="23">
        <v>5</v>
      </c>
      <c r="I1350" s="23">
        <v>0.5</v>
      </c>
    </row>
    <row r="1351" spans="1:9" ht="15.75" x14ac:dyDescent="0.3">
      <c r="A1351" s="22">
        <v>1350</v>
      </c>
      <c r="B1351" s="23" t="s">
        <v>474</v>
      </c>
      <c r="C1351" s="23" t="s">
        <v>475</v>
      </c>
      <c r="D1351" s="23" t="s">
        <v>418</v>
      </c>
      <c r="E1351" s="23" t="str">
        <f>"০১৭২৬৫১৪৩৩৮"</f>
        <v>০১৭২৬৫১৪৩৩৮</v>
      </c>
      <c r="F1351" s="16" t="str">
        <f>"811942632775"</f>
        <v>811942632775</v>
      </c>
      <c r="G1351" s="24">
        <v>130302050046</v>
      </c>
      <c r="H1351" s="23"/>
      <c r="I1351" s="23"/>
    </row>
    <row r="1352" spans="1:9" ht="15.75" x14ac:dyDescent="0.3">
      <c r="A1352" s="22">
        <v>1351</v>
      </c>
      <c r="B1352" s="23" t="s">
        <v>476</v>
      </c>
      <c r="C1352" s="23" t="s">
        <v>477</v>
      </c>
      <c r="D1352" s="23" t="s">
        <v>418</v>
      </c>
      <c r="E1352" s="23" t="str">
        <f>"০১৯৩৮৩৮৬৩৮২"</f>
        <v>০১৯৩৮৩৮৬৩৮২</v>
      </c>
      <c r="F1352" s="16" t="str">
        <f>"81194264151"</f>
        <v>81194264151</v>
      </c>
      <c r="G1352" s="24">
        <v>130302050045</v>
      </c>
      <c r="H1352" s="23">
        <v>0.33</v>
      </c>
      <c r="I1352" s="23">
        <v>0.33</v>
      </c>
    </row>
    <row r="1353" spans="1:9" ht="15.75" x14ac:dyDescent="0.3">
      <c r="A1353" s="22">
        <v>1352</v>
      </c>
      <c r="B1353" s="23" t="s">
        <v>478</v>
      </c>
      <c r="C1353" s="23" t="s">
        <v>479</v>
      </c>
      <c r="D1353" s="23" t="s">
        <v>480</v>
      </c>
      <c r="E1353" s="23" t="str">
        <f>"০১৭৪৭২৫২০৫৪"</f>
        <v>০১৭৪৭২৫২০৫৪</v>
      </c>
      <c r="F1353" s="16" t="str">
        <f>"81194263587"</f>
        <v>81194263587</v>
      </c>
      <c r="G1353" s="24">
        <v>130302050044</v>
      </c>
      <c r="H1353" s="23">
        <v>3.33</v>
      </c>
      <c r="I1353" s="23">
        <v>3.33</v>
      </c>
    </row>
    <row r="1354" spans="1:9" ht="15.75" x14ac:dyDescent="0.3">
      <c r="A1354" s="22">
        <v>1353</v>
      </c>
      <c r="B1354" s="23" t="s">
        <v>481</v>
      </c>
      <c r="C1354" s="23" t="s">
        <v>482</v>
      </c>
      <c r="D1354" s="23" t="s">
        <v>418</v>
      </c>
      <c r="E1354" s="23" t="str">
        <f>"০১৭১৮২৮২৭৩৫"</f>
        <v>০১৭১৮২৮২৭৩৫</v>
      </c>
      <c r="F1354" s="16" t="str">
        <f>"81194263097"</f>
        <v>81194263097</v>
      </c>
      <c r="G1354" s="24">
        <v>130302050042</v>
      </c>
      <c r="H1354" s="23">
        <v>1.5</v>
      </c>
      <c r="I1354" s="23">
        <v>1.5</v>
      </c>
    </row>
    <row r="1355" spans="1:9" ht="15.75" x14ac:dyDescent="0.3">
      <c r="A1355" s="22">
        <v>1354</v>
      </c>
      <c r="B1355" s="23" t="s">
        <v>483</v>
      </c>
      <c r="C1355" s="23" t="s">
        <v>455</v>
      </c>
      <c r="D1355" s="23" t="s">
        <v>418</v>
      </c>
      <c r="E1355" s="23" t="str">
        <f>"০১৭১৩৭০১৪৮২"</f>
        <v>০১৭১৩৭০১৪৮২</v>
      </c>
      <c r="F1355" s="16" t="str">
        <f>"81194263034"</f>
        <v>81194263034</v>
      </c>
      <c r="G1355" s="24">
        <v>130302050041</v>
      </c>
      <c r="H1355" s="23">
        <v>0.33</v>
      </c>
      <c r="I1355" s="23">
        <v>0.33</v>
      </c>
    </row>
    <row r="1356" spans="1:9" ht="15.75" x14ac:dyDescent="0.3">
      <c r="A1356" s="22">
        <v>1355</v>
      </c>
      <c r="B1356" s="23" t="s">
        <v>484</v>
      </c>
      <c r="C1356" s="23" t="s">
        <v>485</v>
      </c>
      <c r="D1356" s="23" t="s">
        <v>418</v>
      </c>
      <c r="E1356" s="23" t="str">
        <f>"০১৭৩২০৫৪৬২১"</f>
        <v>০১৭৩২০৫৪৬২১</v>
      </c>
      <c r="F1356" s="16" t="str">
        <f>"81194263838"</f>
        <v>81194263838</v>
      </c>
      <c r="G1356" s="24">
        <v>130302050040</v>
      </c>
      <c r="H1356" s="23">
        <v>10</v>
      </c>
      <c r="I1356" s="23">
        <v>10</v>
      </c>
    </row>
    <row r="1357" spans="1:9" ht="15.75" x14ac:dyDescent="0.3">
      <c r="A1357" s="22">
        <v>1356</v>
      </c>
      <c r="B1357" s="23" t="s">
        <v>285</v>
      </c>
      <c r="C1357" s="23" t="s">
        <v>486</v>
      </c>
      <c r="D1357" s="23" t="s">
        <v>418</v>
      </c>
      <c r="E1357" s="23" t="str">
        <f>"০১৭২৩৯৫৫৯০৯"</f>
        <v>০১৭২৩৯৫৫৯০৯</v>
      </c>
      <c r="F1357" s="16" t="str">
        <f>"81194263093"</f>
        <v>81194263093</v>
      </c>
      <c r="G1357" s="24">
        <v>130302050039</v>
      </c>
      <c r="H1357" s="23">
        <v>0.5</v>
      </c>
      <c r="I1357" s="23">
        <v>0.5</v>
      </c>
    </row>
    <row r="1358" spans="1:9" ht="15.75" x14ac:dyDescent="0.3">
      <c r="A1358" s="22">
        <v>1357</v>
      </c>
      <c r="B1358" s="23" t="s">
        <v>487</v>
      </c>
      <c r="C1358" s="23" t="s">
        <v>488</v>
      </c>
      <c r="D1358" s="23" t="s">
        <v>489</v>
      </c>
      <c r="E1358" s="23" t="str">
        <f>"০১৭০৩২২৩৭৬৮"</f>
        <v>০১৭০৩২২৩৭৬৮</v>
      </c>
      <c r="F1358" s="16" t="str">
        <f>"81194264109"</f>
        <v>81194264109</v>
      </c>
      <c r="G1358" s="24">
        <v>130302050037</v>
      </c>
      <c r="H1358" s="23">
        <v>8</v>
      </c>
      <c r="I1358" s="23">
        <v>8</v>
      </c>
    </row>
    <row r="1359" spans="1:9" ht="15.75" x14ac:dyDescent="0.3">
      <c r="A1359" s="22">
        <v>1358</v>
      </c>
      <c r="B1359" s="23" t="s">
        <v>490</v>
      </c>
      <c r="C1359" s="23" t="s">
        <v>491</v>
      </c>
      <c r="D1359" s="23" t="s">
        <v>418</v>
      </c>
      <c r="E1359" s="23" t="str">
        <f>"০১৯৮২৭৩২৮৪৬"</f>
        <v>০১৯৮২৭৩২৮৪৬</v>
      </c>
      <c r="F1359" s="16" t="str">
        <f>"198119427763446"</f>
        <v>198119427763446</v>
      </c>
      <c r="G1359" s="24">
        <v>130302050031</v>
      </c>
      <c r="H1359" s="23">
        <v>3</v>
      </c>
      <c r="I1359" s="23">
        <v>3</v>
      </c>
    </row>
    <row r="1360" spans="1:9" ht="15.75" x14ac:dyDescent="0.3">
      <c r="A1360" s="22">
        <v>1359</v>
      </c>
      <c r="B1360" s="23" t="s">
        <v>492</v>
      </c>
      <c r="C1360" s="23" t="s">
        <v>493</v>
      </c>
      <c r="D1360" s="23" t="s">
        <v>418</v>
      </c>
      <c r="E1360" s="23" t="str">
        <f>"০১৭৪১০৭৪৭৭৩"</f>
        <v>০১৭৪১০৭৪৭৭৩</v>
      </c>
      <c r="F1360" s="16" t="str">
        <f>"70188490499"</f>
        <v>70188490499</v>
      </c>
      <c r="G1360" s="24">
        <v>130302050030</v>
      </c>
      <c r="H1360" s="23">
        <v>0.4</v>
      </c>
      <c r="I1360" s="23">
        <v>0.4</v>
      </c>
    </row>
    <row r="1361" spans="1:9" ht="15.75" x14ac:dyDescent="0.3">
      <c r="A1361" s="22">
        <v>1360</v>
      </c>
      <c r="B1361" s="23" t="s">
        <v>494</v>
      </c>
      <c r="C1361" s="23" t="s">
        <v>495</v>
      </c>
      <c r="D1361" s="23" t="s">
        <v>418</v>
      </c>
      <c r="E1361" s="23" t="str">
        <f>"০১৭৮৭২৯৮১৭৯"</f>
        <v>০১৭৮৭২৯৮১৭৯</v>
      </c>
      <c r="F1361" s="16" t="str">
        <f>"81194264159"</f>
        <v>81194264159</v>
      </c>
      <c r="G1361" s="24">
        <v>130302050029</v>
      </c>
      <c r="H1361" s="23">
        <v>7</v>
      </c>
      <c r="I1361" s="23">
        <v>7</v>
      </c>
    </row>
    <row r="1362" spans="1:9" ht="15.75" x14ac:dyDescent="0.3">
      <c r="A1362" s="22">
        <v>1361</v>
      </c>
      <c r="B1362" s="23" t="s">
        <v>496</v>
      </c>
      <c r="C1362" s="23" t="s">
        <v>497</v>
      </c>
      <c r="D1362" s="23" t="s">
        <v>418</v>
      </c>
      <c r="E1362" s="23" t="str">
        <f>"০১৭৫২১৪৫৪৫৮"</f>
        <v>০১৭৫২১৪৫৪৫৮</v>
      </c>
      <c r="F1362" s="16" t="str">
        <f>"8119416801735"</f>
        <v>8119416801735</v>
      </c>
      <c r="G1362" s="24">
        <v>130302050025</v>
      </c>
      <c r="H1362" s="23">
        <v>0.33</v>
      </c>
      <c r="I1362" s="23">
        <v>0.33</v>
      </c>
    </row>
    <row r="1363" spans="1:9" ht="15.75" x14ac:dyDescent="0.3">
      <c r="A1363" s="22">
        <v>1362</v>
      </c>
      <c r="B1363" s="23" t="s">
        <v>498</v>
      </c>
      <c r="C1363" s="23" t="s">
        <v>499</v>
      </c>
      <c r="D1363" s="23" t="s">
        <v>418</v>
      </c>
      <c r="E1363" s="23" t="str">
        <f>"০১৭১৫১৬১৮৩৭"</f>
        <v>০১৭১৫১৬১৮৩৭</v>
      </c>
      <c r="F1363" s="16" t="str">
        <f>"81194263438"</f>
        <v>81194263438</v>
      </c>
      <c r="G1363" s="24">
        <v>130302050024</v>
      </c>
      <c r="H1363" s="23">
        <v>0.66</v>
      </c>
      <c r="I1363" s="23">
        <v>0.66</v>
      </c>
    </row>
    <row r="1364" spans="1:9" ht="15.75" x14ac:dyDescent="0.3">
      <c r="A1364" s="22">
        <v>1363</v>
      </c>
      <c r="B1364" s="23" t="s">
        <v>500</v>
      </c>
      <c r="C1364" s="23" t="s">
        <v>501</v>
      </c>
      <c r="D1364" s="23" t="s">
        <v>418</v>
      </c>
      <c r="E1364" s="23" t="str">
        <f>"০১৭৫১৮৭৭৯৩৯"</f>
        <v>০১৭৫১৮৭৭৯৩৯</v>
      </c>
      <c r="F1364" s="16" t="str">
        <f>"81194264131"</f>
        <v>81194264131</v>
      </c>
      <c r="G1364" s="24">
        <v>130302050021</v>
      </c>
      <c r="H1364" s="23">
        <v>0.33</v>
      </c>
      <c r="I1364" s="23">
        <v>0.33</v>
      </c>
    </row>
    <row r="1365" spans="1:9" ht="15.75" x14ac:dyDescent="0.3">
      <c r="A1365" s="22">
        <v>1364</v>
      </c>
      <c r="B1365" s="23" t="s">
        <v>502</v>
      </c>
      <c r="C1365" s="23" t="s">
        <v>503</v>
      </c>
      <c r="D1365" s="23" t="s">
        <v>418</v>
      </c>
      <c r="E1365" s="23" t="str">
        <f>"০১৭৫৬০২৬৯১০"</f>
        <v>০১৭৫৬০২৬৯১০</v>
      </c>
      <c r="F1365" s="16" t="str">
        <f>"81194283182"</f>
        <v>81194283182</v>
      </c>
      <c r="G1365" s="24">
        <v>130302050018</v>
      </c>
      <c r="H1365" s="23">
        <v>0.33</v>
      </c>
      <c r="I1365" s="23">
        <v>0.33</v>
      </c>
    </row>
    <row r="1366" spans="1:9" ht="15.75" x14ac:dyDescent="0.3">
      <c r="A1366" s="22">
        <v>1365</v>
      </c>
      <c r="B1366" s="23" t="s">
        <v>504</v>
      </c>
      <c r="C1366" s="23" t="s">
        <v>505</v>
      </c>
      <c r="D1366" s="23" t="s">
        <v>418</v>
      </c>
      <c r="E1366" s="23" t="str">
        <f>"০১৭২১১০১৫৩৫"</f>
        <v>০১৭২১১০১৫৩৫</v>
      </c>
      <c r="F1366" s="16" t="str">
        <f>"81194263201"</f>
        <v>81194263201</v>
      </c>
      <c r="G1366" s="24">
        <v>130302050016</v>
      </c>
      <c r="H1366" s="23">
        <v>8</v>
      </c>
      <c r="I1366" s="22">
        <v>0.01</v>
      </c>
    </row>
    <row r="1367" spans="1:9" ht="15.75" x14ac:dyDescent="0.3">
      <c r="A1367" s="22">
        <v>1366</v>
      </c>
      <c r="B1367" s="23" t="s">
        <v>506</v>
      </c>
      <c r="C1367" s="23" t="s">
        <v>507</v>
      </c>
      <c r="D1367" s="23" t="s">
        <v>418</v>
      </c>
      <c r="E1367" s="23" t="str">
        <f>"০১৭৩৮৫০৮৪৩১"</f>
        <v>০১৭৩৮৫০৮৪৩১</v>
      </c>
      <c r="F1367" s="16" t="str">
        <f>"197781194277000003"</f>
        <v>197781194277000003</v>
      </c>
      <c r="G1367" s="24">
        <v>130302050013</v>
      </c>
      <c r="H1367" s="23">
        <v>3</v>
      </c>
      <c r="I1367" s="22">
        <v>0.01</v>
      </c>
    </row>
    <row r="1368" spans="1:9" ht="15.75" x14ac:dyDescent="0.3">
      <c r="A1368" s="22">
        <v>1367</v>
      </c>
      <c r="B1368" s="23" t="s">
        <v>508</v>
      </c>
      <c r="C1368" s="23" t="s">
        <v>509</v>
      </c>
      <c r="D1368" s="23" t="s">
        <v>418</v>
      </c>
      <c r="E1368" s="23" t="str">
        <f>"০১৭১৯৮১৮৩৭২"</f>
        <v>০১৭১৯৮১৮৩৭২</v>
      </c>
      <c r="F1368" s="16" t="str">
        <f>"81194263157"</f>
        <v>81194263157</v>
      </c>
      <c r="G1368" s="24">
        <v>130302050012</v>
      </c>
      <c r="H1368" s="23">
        <v>0.4</v>
      </c>
      <c r="I1368" s="22">
        <v>0</v>
      </c>
    </row>
    <row r="1369" spans="1:9" ht="15.75" x14ac:dyDescent="0.3">
      <c r="A1369" s="22">
        <v>1368</v>
      </c>
      <c r="B1369" s="23" t="s">
        <v>510</v>
      </c>
      <c r="C1369" s="23" t="s">
        <v>511</v>
      </c>
      <c r="D1369" s="23" t="s">
        <v>418</v>
      </c>
      <c r="E1369" s="23" t="str">
        <f>"০১৭৩৫৯৩৩২১২"</f>
        <v>০১৭৩৫৯৩৩২১২</v>
      </c>
      <c r="F1369" s="16" t="str">
        <f>"81194263174"</f>
        <v>81194263174</v>
      </c>
      <c r="G1369" s="24">
        <v>130302050011</v>
      </c>
      <c r="H1369" s="23">
        <v>7</v>
      </c>
      <c r="I1369" s="22">
        <v>0</v>
      </c>
    </row>
    <row r="1370" spans="1:9" ht="15.75" x14ac:dyDescent="0.3">
      <c r="A1370" s="22">
        <v>1369</v>
      </c>
      <c r="B1370" s="23" t="s">
        <v>512</v>
      </c>
      <c r="C1370" s="23" t="s">
        <v>513</v>
      </c>
      <c r="D1370" s="23" t="s">
        <v>418</v>
      </c>
      <c r="E1370" s="23" t="str">
        <f>"০১৭৪১৩৩৪৬৭০"</f>
        <v>০১৭৪১৩৩৪৬৭০</v>
      </c>
      <c r="F1370" s="16" t="str">
        <f>"81194263150"</f>
        <v>81194263150</v>
      </c>
      <c r="G1370" s="24">
        <v>130302050009</v>
      </c>
      <c r="H1370" s="23">
        <v>0.33</v>
      </c>
      <c r="I1370" s="22">
        <v>0.5</v>
      </c>
    </row>
    <row r="1371" spans="1:9" ht="15.75" x14ac:dyDescent="0.3">
      <c r="A1371" s="22">
        <v>1370</v>
      </c>
      <c r="B1371" s="23" t="s">
        <v>423</v>
      </c>
      <c r="C1371" s="23" t="s">
        <v>514</v>
      </c>
      <c r="D1371" s="23" t="s">
        <v>418</v>
      </c>
      <c r="E1371" s="23" t="str">
        <f>"০১৭৪০০১২২০২"</f>
        <v>০১৭৪০০১২২০২</v>
      </c>
      <c r="F1371" s="16" t="str">
        <f>"81194263119"</f>
        <v>81194263119</v>
      </c>
      <c r="G1371" s="24">
        <v>130302050008</v>
      </c>
      <c r="H1371" s="23">
        <v>0.66</v>
      </c>
      <c r="I1371" s="22">
        <v>0.5</v>
      </c>
    </row>
    <row r="1372" spans="1:9" ht="15.75" x14ac:dyDescent="0.3">
      <c r="A1372" s="22">
        <v>1371</v>
      </c>
      <c r="B1372" s="23" t="s">
        <v>515</v>
      </c>
      <c r="C1372" s="23" t="s">
        <v>516</v>
      </c>
      <c r="D1372" s="23" t="s">
        <v>418</v>
      </c>
      <c r="E1372" s="23" t="str">
        <f>"০১৭৪৬৭৩৪৭৬৬"</f>
        <v>০১৭৪৬৭৩৪৭৬৬</v>
      </c>
      <c r="F1372" s="16" t="str">
        <f>"8119427763103"</f>
        <v>8119427763103</v>
      </c>
      <c r="G1372" s="24">
        <v>130302050007</v>
      </c>
      <c r="H1372" s="23">
        <v>0.33</v>
      </c>
      <c r="I1372" s="22">
        <v>1.5</v>
      </c>
    </row>
    <row r="1373" spans="1:9" ht="15.75" x14ac:dyDescent="0.3">
      <c r="A1373" s="22">
        <v>1372</v>
      </c>
      <c r="B1373" s="23" t="s">
        <v>517</v>
      </c>
      <c r="C1373" s="23" t="s">
        <v>518</v>
      </c>
      <c r="D1373" s="23" t="s">
        <v>418</v>
      </c>
      <c r="E1373" s="23" t="str">
        <f>"০১৭৩২৮২৫৭১০"</f>
        <v>০১৭৩২৮২৫৭১০</v>
      </c>
      <c r="F1373" s="16" t="str">
        <f>"19778119427100277"</f>
        <v>19778119427100277</v>
      </c>
      <c r="G1373" s="24">
        <v>130302050006</v>
      </c>
      <c r="H1373" s="23">
        <v>0.33</v>
      </c>
      <c r="I1373" s="22">
        <v>0</v>
      </c>
    </row>
    <row r="1374" spans="1:9" ht="15.75" x14ac:dyDescent="0.3">
      <c r="A1374" s="22">
        <v>1373</v>
      </c>
      <c r="B1374" s="23" t="s">
        <v>519</v>
      </c>
      <c r="C1374" s="23" t="s">
        <v>520</v>
      </c>
      <c r="D1374" s="23" t="s">
        <v>418</v>
      </c>
      <c r="E1374" s="23" t="str">
        <f>"০১৭৪২৪৬৭৮৫০"</f>
        <v>০১৭৪২৪৬৭৮৫০</v>
      </c>
      <c r="F1374" s="16" t="str">
        <f>"81194263837"</f>
        <v>81194263837</v>
      </c>
      <c r="G1374" s="24">
        <v>130302050004</v>
      </c>
      <c r="H1374" s="23">
        <v>0.25</v>
      </c>
      <c r="I1374" s="22">
        <v>0.2</v>
      </c>
    </row>
    <row r="1375" spans="1:9" ht="15.75" x14ac:dyDescent="0.3">
      <c r="A1375" s="22">
        <v>1374</v>
      </c>
      <c r="B1375" s="23" t="s">
        <v>521</v>
      </c>
      <c r="C1375" s="23" t="s">
        <v>522</v>
      </c>
      <c r="D1375" s="23" t="s">
        <v>418</v>
      </c>
      <c r="E1375" s="23" t="str">
        <f>"০১৭৬৪৭৭৪০৫৯"</f>
        <v>০১৭৬৪৭৭৪০৫৯</v>
      </c>
      <c r="F1375" s="16" t="str">
        <f>"19908119427000098"</f>
        <v>19908119427000098</v>
      </c>
      <c r="G1375" s="24">
        <v>130302050002</v>
      </c>
      <c r="H1375" s="23">
        <v>1</v>
      </c>
      <c r="I1375" s="22">
        <v>0.2</v>
      </c>
    </row>
    <row r="1376" spans="1:9" ht="15.75" x14ac:dyDescent="0.3">
      <c r="A1376" s="22">
        <v>1375</v>
      </c>
      <c r="B1376" s="23" t="s">
        <v>2318</v>
      </c>
      <c r="C1376" s="23" t="s">
        <v>2319</v>
      </c>
      <c r="D1376" s="23" t="s">
        <v>418</v>
      </c>
      <c r="E1376" s="23">
        <v>1758033177</v>
      </c>
      <c r="F1376" s="16">
        <v>8119427763093</v>
      </c>
      <c r="G1376" s="24">
        <v>130302051826</v>
      </c>
      <c r="H1376" s="23">
        <v>0.3</v>
      </c>
      <c r="I1376" s="22">
        <v>0.3</v>
      </c>
    </row>
    <row r="1377" spans="1:9" ht="15.75" x14ac:dyDescent="0.3">
      <c r="A1377" s="22">
        <v>1376</v>
      </c>
      <c r="B1377" s="23" t="s">
        <v>579</v>
      </c>
      <c r="C1377" s="23" t="s">
        <v>580</v>
      </c>
      <c r="D1377" s="23" t="s">
        <v>418</v>
      </c>
      <c r="E1377" s="23" t="str">
        <f>"০১৭৩১৩৭৭১৯৫"</f>
        <v>০১৭৩১৩৭৭১৯৫</v>
      </c>
      <c r="F1377" s="16" t="str">
        <f>"8119427763206"</f>
        <v>8119427763206</v>
      </c>
      <c r="G1377" s="24">
        <v>130302050003</v>
      </c>
      <c r="H1377" s="23">
        <v>0.3</v>
      </c>
      <c r="I1377" s="22">
        <v>0.3</v>
      </c>
    </row>
    <row r="1378" spans="1:9" ht="15.75" x14ac:dyDescent="0.3">
      <c r="A1378" s="22">
        <v>1377</v>
      </c>
      <c r="B1378" s="23" t="s">
        <v>510</v>
      </c>
      <c r="C1378" s="23" t="s">
        <v>581</v>
      </c>
      <c r="D1378" s="23" t="s">
        <v>418</v>
      </c>
      <c r="E1378" s="23" t="str">
        <f>"০১৭২১১০১৫৩৬"</f>
        <v>০১৭২১১০১৫৩৬</v>
      </c>
      <c r="F1378" s="16" t="str">
        <f>"8119427763190"</f>
        <v>8119427763190</v>
      </c>
      <c r="G1378" s="24">
        <v>130302050017</v>
      </c>
      <c r="H1378" s="23">
        <v>3.33</v>
      </c>
      <c r="I1378" s="22">
        <v>0.2</v>
      </c>
    </row>
    <row r="1379" spans="1:9" ht="15.75" x14ac:dyDescent="0.3">
      <c r="A1379" s="22">
        <v>1378</v>
      </c>
      <c r="B1379" s="23" t="s">
        <v>448</v>
      </c>
      <c r="C1379" s="23" t="s">
        <v>582</v>
      </c>
      <c r="D1379" s="23" t="s">
        <v>418</v>
      </c>
      <c r="E1379" s="23" t="str">
        <f>"০১৭৩৮৩০৭৩৩৩"</f>
        <v>০১৭৩৮৩০৭৩৩৩</v>
      </c>
      <c r="F1379" s="16" t="str">
        <f>"8119427763059"</f>
        <v>8119427763059</v>
      </c>
      <c r="G1379" s="24">
        <v>130302050032</v>
      </c>
      <c r="H1379" s="23">
        <v>2.5</v>
      </c>
      <c r="I1379" s="22">
        <v>0</v>
      </c>
    </row>
    <row r="1380" spans="1:9" ht="15.75" x14ac:dyDescent="0.3">
      <c r="A1380" s="22">
        <v>1379</v>
      </c>
      <c r="B1380" s="23" t="s">
        <v>237</v>
      </c>
      <c r="C1380" s="23" t="s">
        <v>583</v>
      </c>
      <c r="D1380" s="23" t="s">
        <v>418</v>
      </c>
      <c r="E1380" s="23" t="str">
        <f>"০১৭২৭৮০০৫০৫"</f>
        <v>০১৭২৭৮০০৫০৫</v>
      </c>
      <c r="F1380" s="16"/>
      <c r="G1380" s="24">
        <v>130302050047</v>
      </c>
      <c r="H1380" s="23">
        <v>0.33</v>
      </c>
      <c r="I1380" s="22">
        <v>0.2</v>
      </c>
    </row>
    <row r="1381" spans="1:9" ht="15.75" x14ac:dyDescent="0.3">
      <c r="A1381" s="22">
        <v>1380</v>
      </c>
      <c r="B1381" s="23" t="s">
        <v>584</v>
      </c>
      <c r="C1381" s="23" t="s">
        <v>237</v>
      </c>
      <c r="D1381" s="23" t="s">
        <v>418</v>
      </c>
      <c r="E1381" s="23" t="str">
        <f>"০১৭২৭৩০০৫০৫"</f>
        <v>০১৭২৭৩০০৫০৫</v>
      </c>
      <c r="F1381" s="16" t="str">
        <f>"8119427763223"</f>
        <v>8119427763223</v>
      </c>
      <c r="G1381" s="24">
        <v>130302050058</v>
      </c>
      <c r="H1381" s="23">
        <v>0.5</v>
      </c>
      <c r="I1381" s="22">
        <v>0.2</v>
      </c>
    </row>
    <row r="1382" spans="1:9" ht="15.75" x14ac:dyDescent="0.3">
      <c r="A1382" s="22">
        <v>1381</v>
      </c>
      <c r="B1382" s="23" t="s">
        <v>242</v>
      </c>
      <c r="C1382" s="23" t="s">
        <v>585</v>
      </c>
      <c r="D1382" s="23" t="s">
        <v>418</v>
      </c>
      <c r="E1382" s="23" t="str">
        <f>"০১৭২৩৯৮৫৯০৯"</f>
        <v>০১৭২৩৯৮৫৯০৯</v>
      </c>
      <c r="F1382" s="16" t="str">
        <f>"8119427763135"</f>
        <v>8119427763135</v>
      </c>
      <c r="G1382" s="24">
        <v>130302050056</v>
      </c>
      <c r="H1382" s="23"/>
      <c r="I1382" s="22">
        <v>2.5</v>
      </c>
    </row>
    <row r="1383" spans="1:9" ht="15.75" x14ac:dyDescent="0.3">
      <c r="A1383" s="22">
        <v>1382</v>
      </c>
      <c r="B1383" s="23" t="s">
        <v>101</v>
      </c>
      <c r="C1383" s="23" t="s">
        <v>586</v>
      </c>
      <c r="D1383" s="23" t="s">
        <v>418</v>
      </c>
      <c r="E1383" s="23" t="str">
        <f>"০১৭৫৯৯১৬১২৯"</f>
        <v>০১৭৫৯৯১৬১২৯</v>
      </c>
      <c r="F1383" s="16" t="str">
        <f>"8119427763226"</f>
        <v>8119427763226</v>
      </c>
      <c r="G1383" s="24">
        <v>130302050050</v>
      </c>
      <c r="H1383" s="23">
        <v>1.5</v>
      </c>
      <c r="I1383" s="22">
        <v>1.5</v>
      </c>
    </row>
    <row r="1384" spans="1:9" ht="15.75" x14ac:dyDescent="0.3">
      <c r="A1384" s="22">
        <v>1383</v>
      </c>
      <c r="B1384" s="23" t="s">
        <v>587</v>
      </c>
      <c r="C1384" s="23" t="s">
        <v>586</v>
      </c>
      <c r="D1384" s="23" t="s">
        <v>418</v>
      </c>
      <c r="E1384" s="23" t="str">
        <f>"০১৭৩৩৯০৮৫৩৪"</f>
        <v>০১৭৩৩৯০৮৫৩৪</v>
      </c>
      <c r="F1384" s="16" t="str">
        <f>"8119427763241"</f>
        <v>8119427763241</v>
      </c>
      <c r="G1384" s="24">
        <v>130302050068</v>
      </c>
      <c r="H1384" s="23">
        <v>0.27</v>
      </c>
      <c r="I1384" s="22">
        <v>0.4</v>
      </c>
    </row>
    <row r="1385" spans="1:9" ht="15.75" x14ac:dyDescent="0.3">
      <c r="A1385" s="22">
        <v>1384</v>
      </c>
      <c r="B1385" s="23" t="s">
        <v>173</v>
      </c>
      <c r="C1385" s="23" t="s">
        <v>588</v>
      </c>
      <c r="D1385" s="23" t="s">
        <v>418</v>
      </c>
      <c r="E1385" s="23" t="str">
        <f>"০১৭৪২০১১৫৫০"</f>
        <v>০১৭৪২০১১৫৫০</v>
      </c>
      <c r="F1385" s="16" t="str">
        <f>"8119427763218"</f>
        <v>8119427763218</v>
      </c>
      <c r="G1385" s="24">
        <v>130302050065</v>
      </c>
      <c r="H1385" s="23">
        <v>0.82</v>
      </c>
      <c r="I1385" s="22">
        <v>0.3</v>
      </c>
    </row>
    <row r="1386" spans="1:9" ht="15.75" x14ac:dyDescent="0.3">
      <c r="A1386" s="22">
        <v>1385</v>
      </c>
      <c r="B1386" s="23" t="s">
        <v>50</v>
      </c>
      <c r="C1386" s="23" t="s">
        <v>589</v>
      </c>
      <c r="D1386" s="23" t="s">
        <v>418</v>
      </c>
      <c r="E1386" s="23" t="str">
        <f>"০১৭৫৩৭৮২৫৫৩"</f>
        <v>০১৭৫৩৭৮২৫৫৩</v>
      </c>
      <c r="F1386" s="16" t="str">
        <f>"8119427753219"</f>
        <v>8119427753219</v>
      </c>
      <c r="G1386" s="24">
        <v>130302050038</v>
      </c>
      <c r="H1386" s="23">
        <v>2</v>
      </c>
      <c r="I1386" s="22">
        <v>0.2</v>
      </c>
    </row>
    <row r="1387" spans="1:9" ht="15.75" x14ac:dyDescent="0.3">
      <c r="A1387" s="22">
        <v>1386</v>
      </c>
      <c r="B1387" s="23" t="s">
        <v>590</v>
      </c>
      <c r="C1387" s="23" t="s">
        <v>591</v>
      </c>
      <c r="D1387" s="23" t="s">
        <v>592</v>
      </c>
      <c r="E1387" s="23" t="str">
        <f>"০১৮৬০৭৫৯৯২৬"</f>
        <v>০১৮৬০৭৫৯৯২৬</v>
      </c>
      <c r="F1387" s="16" t="str">
        <f>"8119427763294"</f>
        <v>8119427763294</v>
      </c>
      <c r="G1387" s="24">
        <v>130302050078</v>
      </c>
      <c r="H1387" s="23">
        <v>0.66</v>
      </c>
      <c r="I1387" s="22">
        <v>0</v>
      </c>
    </row>
    <row r="1388" spans="1:9" ht="15.75" x14ac:dyDescent="0.3">
      <c r="A1388" s="22">
        <v>1387</v>
      </c>
      <c r="B1388" s="23" t="s">
        <v>593</v>
      </c>
      <c r="C1388" s="23" t="s">
        <v>594</v>
      </c>
      <c r="D1388" s="23" t="s">
        <v>592</v>
      </c>
      <c r="E1388" s="23" t="str">
        <f>"০১৭৪৫৭৩৮৫৯১"</f>
        <v>০১৭৪৫৭৩৮৫৯১</v>
      </c>
      <c r="F1388" s="16" t="str">
        <f>"8119427764178"</f>
        <v>8119427764178</v>
      </c>
      <c r="G1388" s="24">
        <v>130302050095</v>
      </c>
      <c r="H1388" s="23">
        <v>0.82</v>
      </c>
      <c r="I1388" s="22">
        <v>0.01</v>
      </c>
    </row>
    <row r="1389" spans="1:9" ht="15.75" x14ac:dyDescent="0.3">
      <c r="A1389" s="22">
        <v>1388</v>
      </c>
      <c r="B1389" s="23" t="s">
        <v>60</v>
      </c>
      <c r="C1389" s="23" t="s">
        <v>58</v>
      </c>
      <c r="D1389" s="23" t="s">
        <v>592</v>
      </c>
      <c r="E1389" s="23" t="str">
        <f>"০১৭৪২৯৪৫৯৪৭"</f>
        <v>০১৭৪২৯৪৫৯৪৭</v>
      </c>
      <c r="F1389" s="16" t="str">
        <f>"8119427763255"</f>
        <v>8119427763255</v>
      </c>
      <c r="G1389" s="24">
        <v>130302050072</v>
      </c>
      <c r="H1389" s="23">
        <v>1.5</v>
      </c>
      <c r="I1389" s="22">
        <v>0.01</v>
      </c>
    </row>
    <row r="1390" spans="1:9" ht="15.75" x14ac:dyDescent="0.3">
      <c r="A1390" s="22">
        <v>1389</v>
      </c>
      <c r="B1390" s="23" t="s">
        <v>15</v>
      </c>
      <c r="C1390" s="23" t="s">
        <v>595</v>
      </c>
      <c r="D1390" s="23" t="s">
        <v>592</v>
      </c>
      <c r="E1390" s="23" t="str">
        <f>"০১৭৪২৯৪৬০৬২"</f>
        <v>০১৭৪২৯৪৬০৬২</v>
      </c>
      <c r="F1390" s="16" t="str">
        <f>"8119427763282"</f>
        <v>8119427763282</v>
      </c>
      <c r="G1390" s="24">
        <v>130302050064</v>
      </c>
      <c r="H1390" s="22">
        <v>0.5</v>
      </c>
      <c r="I1390" s="22">
        <v>0.01</v>
      </c>
    </row>
    <row r="1391" spans="1:9" ht="15.75" x14ac:dyDescent="0.3">
      <c r="A1391" s="22">
        <v>1390</v>
      </c>
      <c r="B1391" s="23" t="s">
        <v>2320</v>
      </c>
      <c r="C1391" s="23" t="s">
        <v>2321</v>
      </c>
      <c r="D1391" s="23" t="s">
        <v>418</v>
      </c>
      <c r="E1391" s="23">
        <v>1733845375</v>
      </c>
      <c r="F1391" s="16">
        <v>8119427764103</v>
      </c>
      <c r="G1391" s="24">
        <v>130302051830</v>
      </c>
      <c r="H1391" s="22">
        <v>0.33</v>
      </c>
      <c r="I1391" s="22">
        <v>0.2</v>
      </c>
    </row>
    <row r="1392" spans="1:9" ht="15.75" x14ac:dyDescent="0.3">
      <c r="A1392" s="22">
        <v>1391</v>
      </c>
      <c r="B1392" s="23" t="s">
        <v>596</v>
      </c>
      <c r="C1392" s="23" t="s">
        <v>597</v>
      </c>
      <c r="D1392" s="23" t="s">
        <v>592</v>
      </c>
      <c r="E1392" s="23" t="str">
        <f>"০১৭২০৪৬৬১৬৯"</f>
        <v>০১৭২০৪৬৬১৬৯</v>
      </c>
      <c r="F1392" s="16" t="str">
        <f>"8119427764175"</f>
        <v>8119427764175</v>
      </c>
      <c r="G1392" s="24">
        <v>130302050080</v>
      </c>
      <c r="H1392" s="22">
        <v>6.6</v>
      </c>
      <c r="I1392" s="22">
        <v>0</v>
      </c>
    </row>
    <row r="1393" spans="1:9" ht="15.75" x14ac:dyDescent="0.3">
      <c r="A1393" s="22">
        <v>1392</v>
      </c>
      <c r="B1393" s="23" t="s">
        <v>526</v>
      </c>
      <c r="C1393" s="23" t="s">
        <v>598</v>
      </c>
      <c r="D1393" s="23" t="s">
        <v>592</v>
      </c>
      <c r="E1393" s="23" t="str">
        <f>"০১৭৩৫৬৩৮১৯৫"</f>
        <v>০১৭৩৫৬৩৮১৯৫</v>
      </c>
      <c r="F1393" s="16" t="str">
        <f>"8119427764082"</f>
        <v>8119427764082</v>
      </c>
      <c r="G1393" s="24">
        <v>130302050070</v>
      </c>
      <c r="H1393" s="22">
        <v>1</v>
      </c>
      <c r="I1393" s="22">
        <v>0.3</v>
      </c>
    </row>
    <row r="1394" spans="1:9" ht="15.75" x14ac:dyDescent="0.3">
      <c r="A1394" s="22">
        <v>1393</v>
      </c>
      <c r="B1394" s="23" t="s">
        <v>599</v>
      </c>
      <c r="C1394" s="23" t="s">
        <v>600</v>
      </c>
      <c r="D1394" s="23" t="s">
        <v>592</v>
      </c>
      <c r="E1394" s="23" t="str">
        <f>"০১৭৩৫৬৩৮১৯৫"</f>
        <v>০১৭৩৫৬৩৮১৯৫</v>
      </c>
      <c r="F1394" s="16" t="str">
        <f>"811942776490"</f>
        <v>811942776490</v>
      </c>
      <c r="G1394" s="24">
        <v>130302050071</v>
      </c>
      <c r="H1394" s="22">
        <v>2.33</v>
      </c>
      <c r="I1394" s="22">
        <v>0.2</v>
      </c>
    </row>
    <row r="1395" spans="1:9" ht="15.75" x14ac:dyDescent="0.3">
      <c r="A1395" s="22">
        <v>1394</v>
      </c>
      <c r="B1395" s="23" t="s">
        <v>458</v>
      </c>
      <c r="C1395" s="23" t="s">
        <v>601</v>
      </c>
      <c r="D1395" s="23" t="s">
        <v>592</v>
      </c>
      <c r="E1395" s="23" t="str">
        <f>"০১৭৫৮৬৫৪৭৫০"</f>
        <v>০১৭৫৮৬৫৪৭৫০</v>
      </c>
      <c r="F1395" s="16" t="str">
        <f>"7016694505855"</f>
        <v>7016694505855</v>
      </c>
      <c r="G1395" s="24">
        <v>130302050089</v>
      </c>
      <c r="H1395" s="22">
        <v>2</v>
      </c>
      <c r="I1395" s="22">
        <v>0</v>
      </c>
    </row>
    <row r="1396" spans="1:9" ht="15.75" x14ac:dyDescent="0.3">
      <c r="A1396" s="22">
        <v>1395</v>
      </c>
      <c r="B1396" s="23" t="s">
        <v>602</v>
      </c>
      <c r="C1396" s="23" t="s">
        <v>603</v>
      </c>
      <c r="D1396" s="23" t="s">
        <v>592</v>
      </c>
      <c r="E1396" s="23" t="str">
        <f>"০১৭৫৮৬৫৪৭৫০"</f>
        <v>০১৭৫৮৬৫৪৭৫০</v>
      </c>
      <c r="F1396" s="16" t="str">
        <f>"8119427763522"</f>
        <v>8119427763522</v>
      </c>
      <c r="G1396" s="24">
        <v>130302050034</v>
      </c>
      <c r="H1396" s="22">
        <v>1.66</v>
      </c>
      <c r="I1396" s="22">
        <v>1.5</v>
      </c>
    </row>
    <row r="1397" spans="1:9" ht="15.75" x14ac:dyDescent="0.3">
      <c r="A1397" s="22">
        <v>1396</v>
      </c>
      <c r="B1397" s="23" t="s">
        <v>604</v>
      </c>
      <c r="C1397" s="23" t="s">
        <v>605</v>
      </c>
      <c r="D1397" s="23" t="s">
        <v>592</v>
      </c>
      <c r="E1397" s="23" t="str">
        <f>"০১৭৩২৩৯৯০৬০"</f>
        <v>০১৭৩২৩৯৯০৬০</v>
      </c>
      <c r="F1397" s="16" t="str">
        <f>"8119427764191"</f>
        <v>8119427764191</v>
      </c>
      <c r="G1397" s="24">
        <v>130302050036</v>
      </c>
      <c r="H1397" s="22">
        <v>0.33</v>
      </c>
      <c r="I1397" s="22">
        <v>1.5</v>
      </c>
    </row>
    <row r="1398" spans="1:9" ht="15.75" x14ac:dyDescent="0.3">
      <c r="A1398" s="22">
        <v>1397</v>
      </c>
      <c r="B1398" s="23" t="s">
        <v>606</v>
      </c>
      <c r="C1398" s="23" t="s">
        <v>604</v>
      </c>
      <c r="D1398" s="23" t="s">
        <v>592</v>
      </c>
      <c r="E1398" s="23" t="str">
        <f>"০১৯৮৭২৪১০৮৬"</f>
        <v>০১৯৮৭২৪১০৮৬</v>
      </c>
      <c r="F1398" s="16" t="str">
        <f>"8119427000123"</f>
        <v>8119427000123</v>
      </c>
      <c r="G1398" s="24">
        <v>130302050053</v>
      </c>
      <c r="H1398" s="22">
        <v>0.33</v>
      </c>
      <c r="I1398" s="22">
        <v>0.2</v>
      </c>
    </row>
    <row r="1399" spans="1:9" ht="15.75" x14ac:dyDescent="0.3">
      <c r="A1399" s="22">
        <v>1398</v>
      </c>
      <c r="B1399" s="23" t="s">
        <v>607</v>
      </c>
      <c r="C1399" s="23" t="s">
        <v>608</v>
      </c>
      <c r="D1399" s="23" t="s">
        <v>592</v>
      </c>
      <c r="E1399" s="23" t="str">
        <f>"০১৭২৭৩০১৮৮৪"</f>
        <v>০১৭২৭৩০১৮৮৪</v>
      </c>
      <c r="F1399" s="16" t="str">
        <f>"8119427764184"</f>
        <v>8119427764184</v>
      </c>
      <c r="G1399" s="24">
        <v>130302050035</v>
      </c>
      <c r="H1399" s="22">
        <v>0.33</v>
      </c>
      <c r="I1399" s="22">
        <v>0.01</v>
      </c>
    </row>
    <row r="1400" spans="1:9" ht="15.75" x14ac:dyDescent="0.3">
      <c r="A1400" s="22">
        <v>1399</v>
      </c>
      <c r="B1400" s="23" t="s">
        <v>236</v>
      </c>
      <c r="C1400" s="23" t="s">
        <v>602</v>
      </c>
      <c r="D1400" s="23" t="s">
        <v>592</v>
      </c>
      <c r="E1400" s="23" t="str">
        <f>"০১৭৩১৪৮৬৫৬৯"</f>
        <v>০১৭৩১৪৮৬৫৬৯</v>
      </c>
      <c r="F1400" s="16" t="str">
        <f>"8119427763247"</f>
        <v>8119427763247</v>
      </c>
      <c r="G1400" s="24">
        <v>130302050066</v>
      </c>
      <c r="H1400" s="22">
        <v>0.33</v>
      </c>
      <c r="I1400" s="22">
        <v>0.5</v>
      </c>
    </row>
    <row r="1401" spans="1:9" ht="15.75" x14ac:dyDescent="0.3">
      <c r="A1401" s="22">
        <v>1400</v>
      </c>
      <c r="B1401" s="23" t="s">
        <v>609</v>
      </c>
      <c r="C1401" s="23" t="s">
        <v>602</v>
      </c>
      <c r="D1401" s="23" t="s">
        <v>592</v>
      </c>
      <c r="E1401" s="23" t="str">
        <f>"০১৭২৭২১৩৮৮৭"</f>
        <v>০১৭২৭২১৩৮৮৭</v>
      </c>
      <c r="F1401" s="16" t="str">
        <f>"8119427763250"</f>
        <v>8119427763250</v>
      </c>
      <c r="G1401" s="24">
        <v>130302050069</v>
      </c>
      <c r="H1401" s="22">
        <v>11.05</v>
      </c>
      <c r="I1401" s="22">
        <v>11</v>
      </c>
    </row>
    <row r="1402" spans="1:9" ht="15.75" x14ac:dyDescent="0.3">
      <c r="A1402" s="22">
        <v>1401</v>
      </c>
      <c r="B1402" s="23" t="s">
        <v>412</v>
      </c>
      <c r="C1402" s="23" t="s">
        <v>610</v>
      </c>
      <c r="D1402" s="23" t="s">
        <v>418</v>
      </c>
      <c r="E1402" s="23" t="str">
        <f>"০১৭৪০০০২৩১৭"</f>
        <v>০১৭৪০০০২৩১৭</v>
      </c>
      <c r="F1402" s="16" t="str">
        <f>"810514768086"</f>
        <v>810514768086</v>
      </c>
      <c r="G1402" s="24">
        <v>130302050093</v>
      </c>
      <c r="H1402" s="22">
        <v>0.33</v>
      </c>
      <c r="I1402" s="22">
        <v>0.33</v>
      </c>
    </row>
    <row r="1403" spans="1:9" ht="15.75" x14ac:dyDescent="0.3">
      <c r="A1403" s="22">
        <v>1402</v>
      </c>
      <c r="B1403" s="23" t="s">
        <v>611</v>
      </c>
      <c r="C1403" s="23" t="s">
        <v>362</v>
      </c>
      <c r="D1403" s="23" t="s">
        <v>418</v>
      </c>
      <c r="E1403" s="23" t="str">
        <f>"০১৭৫৩৪৭২০৪৭"</f>
        <v>০১৭৫৩৪৭২০৪৭</v>
      </c>
      <c r="F1403" s="16" t="str">
        <f>"810514763810"</f>
        <v>810514763810</v>
      </c>
      <c r="G1403" s="24">
        <v>130302050092</v>
      </c>
      <c r="H1403" s="23">
        <v>5</v>
      </c>
      <c r="I1403" s="23">
        <v>0.5</v>
      </c>
    </row>
    <row r="1404" spans="1:9" ht="15.75" x14ac:dyDescent="0.3">
      <c r="A1404" s="22">
        <v>1403</v>
      </c>
      <c r="B1404" s="23" t="s">
        <v>612</v>
      </c>
      <c r="C1404" s="23" t="s">
        <v>362</v>
      </c>
      <c r="D1404" s="23" t="s">
        <v>418</v>
      </c>
      <c r="E1404" s="23" t="str">
        <f>"০১৭৩৩৯৩৬৭৪৩"</f>
        <v>০১৭৩৩৯৩৬৭৪৩</v>
      </c>
      <c r="F1404" s="16" t="str">
        <f>"8119427764141"</f>
        <v>8119427764141</v>
      </c>
      <c r="G1404" s="24">
        <v>130302050022</v>
      </c>
      <c r="H1404" s="23"/>
      <c r="I1404" s="23"/>
    </row>
    <row r="1405" spans="1:9" ht="15.75" x14ac:dyDescent="0.3">
      <c r="A1405" s="22">
        <v>1404</v>
      </c>
      <c r="B1405" s="23" t="s">
        <v>2339</v>
      </c>
      <c r="C1405" s="23" t="s">
        <v>2340</v>
      </c>
      <c r="D1405" s="23" t="s">
        <v>418</v>
      </c>
      <c r="E1405" s="23">
        <v>1728290661</v>
      </c>
      <c r="F1405" s="16">
        <v>8119427763452</v>
      </c>
      <c r="G1405" s="24">
        <v>130302050126</v>
      </c>
      <c r="H1405" s="23">
        <v>0.33</v>
      </c>
      <c r="I1405" s="23">
        <v>0.33</v>
      </c>
    </row>
    <row r="1406" spans="1:9" ht="15.75" x14ac:dyDescent="0.3">
      <c r="A1406" s="22">
        <v>1405</v>
      </c>
      <c r="B1406" s="23" t="s">
        <v>2322</v>
      </c>
      <c r="C1406" s="23" t="s">
        <v>2323</v>
      </c>
      <c r="D1406" s="23" t="s">
        <v>418</v>
      </c>
      <c r="E1406" s="23">
        <v>1733845375</v>
      </c>
      <c r="F1406" s="16">
        <v>8119427763450</v>
      </c>
      <c r="G1406" s="24">
        <v>130302051831</v>
      </c>
      <c r="H1406" s="23">
        <v>3.33</v>
      </c>
      <c r="I1406" s="23">
        <v>3.33</v>
      </c>
    </row>
    <row r="1407" spans="1:9" ht="15.75" x14ac:dyDescent="0.3">
      <c r="A1407" s="22">
        <v>1406</v>
      </c>
      <c r="B1407" s="23" t="s">
        <v>613</v>
      </c>
      <c r="C1407" s="23" t="s">
        <v>479</v>
      </c>
      <c r="D1407" s="23" t="s">
        <v>418</v>
      </c>
      <c r="E1407" s="23" t="str">
        <f>"০১৭১৮৬১৬৭১৪"</f>
        <v>০১৭১৮৬১৬৭১৪</v>
      </c>
      <c r="F1407" s="16" t="str">
        <f>"8119427763801"</f>
        <v>8119427763801</v>
      </c>
      <c r="G1407" s="24">
        <v>130302050015</v>
      </c>
      <c r="H1407" s="23">
        <v>1.5</v>
      </c>
      <c r="I1407" s="23">
        <v>1.5</v>
      </c>
    </row>
    <row r="1408" spans="1:9" ht="15.75" x14ac:dyDescent="0.3">
      <c r="A1408" s="22">
        <v>1407</v>
      </c>
      <c r="B1408" s="23" t="s">
        <v>614</v>
      </c>
      <c r="C1408" s="23" t="s">
        <v>479</v>
      </c>
      <c r="D1408" s="23" t="s">
        <v>418</v>
      </c>
      <c r="E1408" s="23" t="str">
        <f>"০১৭১৯৮২৫৮৫৪"</f>
        <v>০১৭১৯৮২৫৮৫৪</v>
      </c>
      <c r="F1408" s="16" t="str">
        <f>"8119427763568"</f>
        <v>8119427763568</v>
      </c>
      <c r="G1408" s="24">
        <v>130302050043</v>
      </c>
      <c r="H1408" s="23">
        <v>0.33</v>
      </c>
      <c r="I1408" s="23">
        <v>0.33</v>
      </c>
    </row>
    <row r="1409" spans="1:9" ht="15.75" x14ac:dyDescent="0.3">
      <c r="A1409" s="22">
        <v>1408</v>
      </c>
      <c r="B1409" s="23" t="s">
        <v>615</v>
      </c>
      <c r="C1409" s="23" t="s">
        <v>610</v>
      </c>
      <c r="D1409" s="23" t="s">
        <v>418</v>
      </c>
      <c r="E1409" s="23" t="str">
        <f>"০১৭৮৬৬১০৭১৭"</f>
        <v>০১৭৮৬৬১০৭১৭</v>
      </c>
      <c r="F1409" s="16" t="str">
        <f>"810514763560"</f>
        <v>810514763560</v>
      </c>
      <c r="G1409" s="24">
        <v>130302050086</v>
      </c>
      <c r="H1409" s="23">
        <v>10</v>
      </c>
      <c r="I1409" s="23">
        <v>10</v>
      </c>
    </row>
    <row r="1410" spans="1:9" ht="15.75" x14ac:dyDescent="0.3">
      <c r="A1410" s="22">
        <v>1409</v>
      </c>
      <c r="B1410" s="23" t="s">
        <v>616</v>
      </c>
      <c r="C1410" s="23" t="s">
        <v>610</v>
      </c>
      <c r="D1410" s="23" t="s">
        <v>418</v>
      </c>
      <c r="E1410" s="23" t="str">
        <f>"০১৭৪০০০২৩১৯"</f>
        <v>০১৭৪০০০২৩১৯</v>
      </c>
      <c r="F1410" s="16" t="str">
        <f>"810514763561"</f>
        <v>810514763561</v>
      </c>
      <c r="G1410" s="24">
        <v>130302050079</v>
      </c>
      <c r="H1410" s="23">
        <v>0.5</v>
      </c>
      <c r="I1410" s="23">
        <v>0.5</v>
      </c>
    </row>
    <row r="1411" spans="1:9" ht="15.75" x14ac:dyDescent="0.3">
      <c r="A1411" s="22">
        <v>1410</v>
      </c>
      <c r="B1411" s="23" t="s">
        <v>617</v>
      </c>
      <c r="C1411" s="23" t="s">
        <v>467</v>
      </c>
      <c r="D1411" s="23" t="s">
        <v>418</v>
      </c>
      <c r="E1411" s="23" t="str">
        <f>"০১৭৩৮৫৫৮৪৩১"</f>
        <v>০১৭৩৮৫৫৮৪৩১</v>
      </c>
      <c r="F1411" s="16" t="str">
        <f>"8119427000003"</f>
        <v>8119427000003</v>
      </c>
      <c r="G1411" s="24">
        <v>130302050073</v>
      </c>
      <c r="H1411" s="23">
        <v>8</v>
      </c>
      <c r="I1411" s="23">
        <v>8</v>
      </c>
    </row>
    <row r="1412" spans="1:9" ht="15.75" x14ac:dyDescent="0.3">
      <c r="A1412" s="22">
        <v>1411</v>
      </c>
      <c r="B1412" s="23" t="s">
        <v>326</v>
      </c>
      <c r="C1412" s="23" t="s">
        <v>618</v>
      </c>
      <c r="D1412" s="23" t="s">
        <v>418</v>
      </c>
      <c r="E1412" s="23" t="str">
        <f>"০১৭৫১১০৩৮১৪"</f>
        <v>০১৭৫১১০৩৮১৪</v>
      </c>
      <c r="F1412" s="16" t="str">
        <f>"810514763575"</f>
        <v>810514763575</v>
      </c>
      <c r="G1412" s="24">
        <v>130302050020</v>
      </c>
      <c r="H1412" s="23">
        <v>3</v>
      </c>
      <c r="I1412" s="23">
        <v>3</v>
      </c>
    </row>
    <row r="1413" spans="1:9" ht="15.75" x14ac:dyDescent="0.3">
      <c r="A1413" s="22">
        <v>1412</v>
      </c>
      <c r="B1413" s="23" t="s">
        <v>619</v>
      </c>
      <c r="C1413" s="23" t="s">
        <v>620</v>
      </c>
      <c r="D1413" s="23" t="s">
        <v>418</v>
      </c>
      <c r="E1413" s="23" t="str">
        <f>"০১৭৩৭১০২১৯৬"</f>
        <v>০১৭৩৭১০২১৯৬</v>
      </c>
      <c r="F1413" s="16" t="str">
        <f>"8119427763577"</f>
        <v>8119427763577</v>
      </c>
      <c r="G1413" s="24">
        <v>130302050019</v>
      </c>
      <c r="H1413" s="23">
        <v>0.4</v>
      </c>
      <c r="I1413" s="23">
        <v>0.4</v>
      </c>
    </row>
    <row r="1414" spans="1:9" ht="15.75" x14ac:dyDescent="0.3">
      <c r="A1414" s="22">
        <v>1413</v>
      </c>
      <c r="B1414" s="23" t="s">
        <v>621</v>
      </c>
      <c r="C1414" s="23" t="s">
        <v>622</v>
      </c>
      <c r="D1414" s="23" t="s">
        <v>418</v>
      </c>
      <c r="E1414" s="23" t="str">
        <f>"০১৭১৮৮৮৮৩৭০"</f>
        <v>০১৭১৮৮৮৮৩৭০</v>
      </c>
      <c r="F1414" s="16" t="str">
        <f>"819427006846"</f>
        <v>819427006846</v>
      </c>
      <c r="G1414" s="24">
        <v>130302050063</v>
      </c>
      <c r="H1414" s="23">
        <v>7</v>
      </c>
      <c r="I1414" s="23">
        <v>7</v>
      </c>
    </row>
    <row r="1415" spans="1:9" ht="15.75" x14ac:dyDescent="0.3">
      <c r="A1415" s="22">
        <v>1414</v>
      </c>
      <c r="B1415" s="23" t="s">
        <v>623</v>
      </c>
      <c r="C1415" s="23" t="s">
        <v>613</v>
      </c>
      <c r="D1415" s="23" t="s">
        <v>624</v>
      </c>
      <c r="E1415" s="23" t="str">
        <f>"০১৮২৩০০৩১৭৬"</f>
        <v>০১৮২৩০০৩১৭৬</v>
      </c>
      <c r="F1415" s="16" t="str">
        <f>"8119427000011"</f>
        <v>8119427000011</v>
      </c>
      <c r="G1415" s="24">
        <v>130302050059</v>
      </c>
      <c r="H1415" s="23">
        <v>0.33</v>
      </c>
      <c r="I1415" s="23">
        <v>0.33</v>
      </c>
    </row>
    <row r="1416" spans="1:9" ht="15.75" x14ac:dyDescent="0.3">
      <c r="A1416" s="22">
        <v>1415</v>
      </c>
      <c r="B1416" s="23" t="s">
        <v>625</v>
      </c>
      <c r="C1416" s="23" t="s">
        <v>626</v>
      </c>
      <c r="D1416" s="23" t="s">
        <v>418</v>
      </c>
      <c r="E1416" s="23" t="str">
        <f>"০১৭১৫১৮১৬৩৭"</f>
        <v>০১৭১৫১৮১৬৩৭</v>
      </c>
      <c r="F1416" s="16" t="str">
        <f>"8119427763473"</f>
        <v>8119427763473</v>
      </c>
      <c r="G1416" s="24">
        <v>130302050052</v>
      </c>
      <c r="H1416" s="23">
        <v>0.66</v>
      </c>
      <c r="I1416" s="23">
        <v>0.66</v>
      </c>
    </row>
    <row r="1417" spans="1:9" ht="15.75" x14ac:dyDescent="0.3">
      <c r="A1417" s="22">
        <v>1416</v>
      </c>
      <c r="B1417" s="23" t="s">
        <v>627</v>
      </c>
      <c r="C1417" s="23" t="s">
        <v>628</v>
      </c>
      <c r="D1417" s="23" t="s">
        <v>418</v>
      </c>
      <c r="E1417" s="23" t="str">
        <f>"০১৮৩০১৭১৩৪৯"</f>
        <v>০১৮৩০১৭১৩৪৯</v>
      </c>
      <c r="F1417" s="16" t="str">
        <f>"8119427763444"</f>
        <v>8119427763444</v>
      </c>
      <c r="G1417" s="24">
        <v>130302050107</v>
      </c>
      <c r="H1417" s="23">
        <v>0.33</v>
      </c>
      <c r="I1417" s="23">
        <v>0.33</v>
      </c>
    </row>
    <row r="1418" spans="1:9" ht="15.75" x14ac:dyDescent="0.3">
      <c r="A1418" s="22">
        <v>1417</v>
      </c>
      <c r="B1418" s="23" t="s">
        <v>629</v>
      </c>
      <c r="C1418" s="23" t="s">
        <v>628</v>
      </c>
      <c r="D1418" s="23" t="s">
        <v>418</v>
      </c>
      <c r="E1418" s="23" t="str">
        <f>"০১৭২৩৯৯১৬৭৮"</f>
        <v>০১৭২৩৯৯১৬৭৮</v>
      </c>
      <c r="F1418" s="16" t="str">
        <f>"8119427763571"</f>
        <v>8119427763571</v>
      </c>
      <c r="G1418" s="24">
        <v>130302050027</v>
      </c>
      <c r="H1418" s="23">
        <v>0.33</v>
      </c>
      <c r="I1418" s="23">
        <v>0.33</v>
      </c>
    </row>
    <row r="1419" spans="1:9" ht="15.75" x14ac:dyDescent="0.3">
      <c r="A1419" s="22">
        <v>1418</v>
      </c>
      <c r="B1419" s="23" t="s">
        <v>1860</v>
      </c>
      <c r="C1419" s="23" t="s">
        <v>2329</v>
      </c>
      <c r="D1419" s="23" t="s">
        <v>418</v>
      </c>
      <c r="E1419" s="23">
        <v>1721101535</v>
      </c>
      <c r="F1419" s="16">
        <v>8119427763194</v>
      </c>
      <c r="G1419" s="24">
        <v>130302050017</v>
      </c>
      <c r="H1419" s="23">
        <v>0.25</v>
      </c>
      <c r="I1419" s="23">
        <v>0.25</v>
      </c>
    </row>
    <row r="1420" spans="1:9" ht="15.75" x14ac:dyDescent="0.3">
      <c r="A1420" s="22">
        <v>1419</v>
      </c>
      <c r="B1420" s="23" t="s">
        <v>631</v>
      </c>
      <c r="C1420" s="23" t="s">
        <v>632</v>
      </c>
      <c r="D1420" s="23" t="s">
        <v>418</v>
      </c>
      <c r="E1420" s="23" t="str">
        <f>"০১৭৪৫১৬৬৮৪১"</f>
        <v>০১৭৪৫১৬৬৮৪১</v>
      </c>
      <c r="F1420" s="16" t="str">
        <f>"8119427763508"</f>
        <v>8119427763508</v>
      </c>
      <c r="G1420" s="24">
        <v>130302050014</v>
      </c>
      <c r="H1420" s="23">
        <v>1</v>
      </c>
      <c r="I1420" s="23">
        <v>1</v>
      </c>
    </row>
    <row r="1421" spans="1:9" ht="15.75" x14ac:dyDescent="0.3">
      <c r="A1421" s="22">
        <v>1420</v>
      </c>
      <c r="B1421" s="23" t="s">
        <v>517</v>
      </c>
      <c r="C1421" s="23" t="s">
        <v>633</v>
      </c>
      <c r="D1421" s="23" t="s">
        <v>418</v>
      </c>
      <c r="E1421" s="23" t="str">
        <f>"০১৭১৯৮৬৫৩৪১"</f>
        <v>০১৭১৯৮৬৫৩৪১</v>
      </c>
      <c r="F1421" s="16" t="str">
        <f>"8119427763580"</f>
        <v>8119427763580</v>
      </c>
      <c r="G1421" s="24">
        <v>130302050005</v>
      </c>
      <c r="H1421" s="23">
        <v>0.3</v>
      </c>
      <c r="I1421" s="23">
        <v>0.3</v>
      </c>
    </row>
    <row r="1422" spans="1:9" ht="15.75" x14ac:dyDescent="0.3">
      <c r="A1422" s="22">
        <v>1421</v>
      </c>
      <c r="B1422" s="23" t="s">
        <v>634</v>
      </c>
      <c r="C1422" s="23" t="s">
        <v>635</v>
      </c>
      <c r="D1422" s="23" t="s">
        <v>418</v>
      </c>
      <c r="E1422" s="23" t="str">
        <f>"০১৭২২৪৫৫৫৬১"</f>
        <v>০১৭২২৪৫৫৫৬১</v>
      </c>
      <c r="F1422" s="16" t="str">
        <f>"8119427763449"</f>
        <v>8119427763449</v>
      </c>
      <c r="G1422" s="24">
        <v>130302050026</v>
      </c>
      <c r="H1422" s="23">
        <v>0.3</v>
      </c>
      <c r="I1422" s="23">
        <v>0.3</v>
      </c>
    </row>
    <row r="1423" spans="1:9" ht="15.75" x14ac:dyDescent="0.3">
      <c r="A1423" s="22">
        <v>1422</v>
      </c>
      <c r="B1423" s="23" t="s">
        <v>636</v>
      </c>
      <c r="C1423" s="23" t="s">
        <v>635</v>
      </c>
      <c r="D1423" s="23" t="s">
        <v>418</v>
      </c>
      <c r="E1423" s="23" t="str">
        <f>"০১৭৩৩৯৫৫৬৩৪"</f>
        <v>০১৭৩৩৯৫৫৬৩৪</v>
      </c>
      <c r="F1423" s="16"/>
      <c r="G1423" s="24">
        <v>130302050060</v>
      </c>
      <c r="H1423" s="23">
        <v>3.33</v>
      </c>
      <c r="I1423" s="23">
        <v>3.33</v>
      </c>
    </row>
    <row r="1424" spans="1:9" ht="15.75" x14ac:dyDescent="0.3">
      <c r="A1424" s="22">
        <v>1423</v>
      </c>
      <c r="B1424" s="23" t="s">
        <v>637</v>
      </c>
      <c r="C1424" s="23" t="s">
        <v>638</v>
      </c>
      <c r="D1424" s="23" t="s">
        <v>418</v>
      </c>
      <c r="E1424" s="23" t="str">
        <f>"০১৭১৫৮০৪৩০২"</f>
        <v>০১৭১৫৮০৪৩০২</v>
      </c>
      <c r="F1424" s="16">
        <v>8119427763581</v>
      </c>
      <c r="G1424" s="24">
        <v>130302050010</v>
      </c>
      <c r="H1424" s="23">
        <v>2.5</v>
      </c>
      <c r="I1424" s="23">
        <v>2.5</v>
      </c>
    </row>
    <row r="1425" spans="1:9" ht="15.75" x14ac:dyDescent="0.3">
      <c r="A1425" s="22">
        <v>1424</v>
      </c>
      <c r="B1425" s="23" t="s">
        <v>639</v>
      </c>
      <c r="C1425" s="23" t="s">
        <v>640</v>
      </c>
      <c r="D1425" s="23" t="s">
        <v>418</v>
      </c>
      <c r="E1425" s="23" t="str">
        <f>"০১৭৫৬৮১৯৮৭২"</f>
        <v>০১৭৫৬৮১৯৮৭২</v>
      </c>
      <c r="F1425" s="16" t="str">
        <f>"8119427763463"</f>
        <v>8119427763463</v>
      </c>
      <c r="G1425" s="24">
        <v>130302050055</v>
      </c>
      <c r="H1425" s="23">
        <v>0.33</v>
      </c>
      <c r="I1425" s="23">
        <v>0.33</v>
      </c>
    </row>
    <row r="1426" spans="1:9" ht="15.75" x14ac:dyDescent="0.3">
      <c r="A1426" s="22">
        <v>1425</v>
      </c>
      <c r="B1426" s="23" t="s">
        <v>641</v>
      </c>
      <c r="C1426" s="23" t="s">
        <v>640</v>
      </c>
      <c r="D1426" s="23" t="s">
        <v>418</v>
      </c>
      <c r="E1426" s="23" t="str">
        <f>"০১৭৪৬৭৩৪৯৪৬"</f>
        <v>০১৭৪৬৭৩৪৯৪৬</v>
      </c>
      <c r="F1426" s="16" t="str">
        <f>"8119427763464"</f>
        <v>8119427763464</v>
      </c>
      <c r="G1426" s="24">
        <v>130302050023</v>
      </c>
      <c r="H1426" s="23">
        <v>0.5</v>
      </c>
      <c r="I1426" s="23">
        <v>0.5</v>
      </c>
    </row>
    <row r="1427" spans="1:9" ht="15.75" x14ac:dyDescent="0.3">
      <c r="A1427" s="22">
        <v>1426</v>
      </c>
      <c r="B1427" s="25" t="s">
        <v>464</v>
      </c>
      <c r="C1427" s="25" t="s">
        <v>651</v>
      </c>
      <c r="D1427" s="25" t="s">
        <v>418</v>
      </c>
      <c r="E1427" s="25"/>
      <c r="F1427" s="7">
        <v>8119427763524</v>
      </c>
      <c r="G1427" s="8">
        <v>130302050111</v>
      </c>
      <c r="H1427" s="23"/>
      <c r="I1427" s="23"/>
    </row>
    <row r="1428" spans="1:9" ht="15.75" x14ac:dyDescent="0.3">
      <c r="A1428" s="22">
        <v>1427</v>
      </c>
      <c r="B1428" s="25" t="s">
        <v>630</v>
      </c>
      <c r="C1428" s="25" t="s">
        <v>652</v>
      </c>
      <c r="D1428" s="25" t="s">
        <v>418</v>
      </c>
      <c r="E1428" s="25"/>
      <c r="F1428" s="7">
        <v>8119427763549</v>
      </c>
      <c r="G1428" s="8">
        <v>130302050028</v>
      </c>
      <c r="H1428" s="23">
        <v>0.33</v>
      </c>
      <c r="I1428" s="23">
        <v>0.33</v>
      </c>
    </row>
    <row r="1429" spans="1:9" ht="15.75" x14ac:dyDescent="0.3">
      <c r="A1429" s="22">
        <v>1428</v>
      </c>
      <c r="B1429" s="22" t="s">
        <v>1760</v>
      </c>
      <c r="C1429" s="22" t="s">
        <v>1761</v>
      </c>
      <c r="D1429" s="22" t="s">
        <v>418</v>
      </c>
      <c r="E1429" s="22">
        <v>1750888866</v>
      </c>
      <c r="F1429" s="18">
        <v>8119427763001</v>
      </c>
      <c r="G1429" s="18">
        <v>130302050143</v>
      </c>
      <c r="H1429" s="23">
        <v>0.27</v>
      </c>
      <c r="I1429" s="23">
        <v>0.27</v>
      </c>
    </row>
    <row r="1430" spans="1:9" ht="15.75" x14ac:dyDescent="0.3">
      <c r="A1430" s="22">
        <v>1429</v>
      </c>
      <c r="B1430" s="22" t="s">
        <v>1762</v>
      </c>
      <c r="C1430" s="22" t="s">
        <v>1763</v>
      </c>
      <c r="D1430" s="22" t="s">
        <v>418</v>
      </c>
      <c r="E1430" s="22">
        <v>1724984138</v>
      </c>
      <c r="F1430" s="18">
        <v>8119427763003</v>
      </c>
      <c r="G1430" s="18">
        <v>130302050099</v>
      </c>
      <c r="H1430" s="23">
        <v>0.82</v>
      </c>
      <c r="I1430" s="23">
        <v>0.82</v>
      </c>
    </row>
    <row r="1431" spans="1:9" ht="15.75" x14ac:dyDescent="0.3">
      <c r="A1431" s="22">
        <v>1430</v>
      </c>
      <c r="B1431" s="22" t="s">
        <v>1764</v>
      </c>
      <c r="C1431" s="22" t="s">
        <v>1761</v>
      </c>
      <c r="D1431" s="22" t="s">
        <v>418</v>
      </c>
      <c r="E1431" s="22">
        <v>1728172596</v>
      </c>
      <c r="F1431" s="18">
        <v>8119427763002</v>
      </c>
      <c r="G1431" s="18">
        <v>130302050144</v>
      </c>
      <c r="H1431" s="23">
        <v>2</v>
      </c>
      <c r="I1431" s="23">
        <v>2</v>
      </c>
    </row>
    <row r="1432" spans="1:9" ht="15.75" x14ac:dyDescent="0.3">
      <c r="A1432" s="22">
        <v>1431</v>
      </c>
      <c r="B1432" s="22" t="s">
        <v>1765</v>
      </c>
      <c r="C1432" s="22" t="s">
        <v>1766</v>
      </c>
      <c r="D1432" s="22" t="s">
        <v>418</v>
      </c>
      <c r="E1432" s="22">
        <v>1732564970</v>
      </c>
      <c r="F1432" s="18">
        <v>8119427763032</v>
      </c>
      <c r="G1432" s="18">
        <v>130302050145</v>
      </c>
      <c r="H1432" s="23">
        <v>0.66</v>
      </c>
      <c r="I1432" s="23">
        <v>0.66</v>
      </c>
    </row>
    <row r="1433" spans="1:9" ht="15.75" x14ac:dyDescent="0.3">
      <c r="A1433" s="22">
        <v>1432</v>
      </c>
      <c r="B1433" s="22" t="s">
        <v>1767</v>
      </c>
      <c r="C1433" s="22" t="s">
        <v>1768</v>
      </c>
      <c r="D1433" s="22" t="s">
        <v>418</v>
      </c>
      <c r="E1433" s="22">
        <v>1758661111</v>
      </c>
      <c r="F1433" s="18">
        <v>8119427763093</v>
      </c>
      <c r="G1433" s="18">
        <v>130302050146</v>
      </c>
      <c r="H1433" s="23">
        <v>0.82</v>
      </c>
      <c r="I1433" s="23">
        <v>0.82</v>
      </c>
    </row>
    <row r="1434" spans="1:9" ht="15.75" x14ac:dyDescent="0.3">
      <c r="A1434" s="22">
        <v>1433</v>
      </c>
      <c r="B1434" s="22" t="s">
        <v>606</v>
      </c>
      <c r="C1434" s="22" t="s">
        <v>668</v>
      </c>
      <c r="D1434" s="22" t="s">
        <v>418</v>
      </c>
      <c r="E1434" s="22">
        <v>1743538714</v>
      </c>
      <c r="F1434" s="18">
        <v>8119427763027</v>
      </c>
      <c r="G1434" s="18">
        <v>130302050147</v>
      </c>
      <c r="H1434" s="23">
        <v>1.5</v>
      </c>
      <c r="I1434" s="23">
        <v>1.5</v>
      </c>
    </row>
    <row r="1435" spans="1:9" ht="15.75" x14ac:dyDescent="0.3">
      <c r="A1435" s="22">
        <v>1434</v>
      </c>
      <c r="B1435" s="22" t="s">
        <v>1769</v>
      </c>
      <c r="C1435" s="22" t="s">
        <v>1770</v>
      </c>
      <c r="D1435" s="22" t="s">
        <v>418</v>
      </c>
      <c r="E1435" s="22">
        <v>1733498312</v>
      </c>
      <c r="F1435" s="18"/>
      <c r="G1435" s="18">
        <v>130302050148</v>
      </c>
      <c r="H1435" s="23">
        <v>5</v>
      </c>
      <c r="I1435" s="23">
        <v>0.5</v>
      </c>
    </row>
    <row r="1436" spans="1:9" ht="15.75" x14ac:dyDescent="0.3">
      <c r="A1436" s="22">
        <v>1435</v>
      </c>
      <c r="B1436" s="22" t="s">
        <v>400</v>
      </c>
      <c r="C1436" s="22" t="s">
        <v>1771</v>
      </c>
      <c r="D1436" s="22" t="s">
        <v>418</v>
      </c>
      <c r="E1436" s="22">
        <v>1738497900</v>
      </c>
      <c r="F1436" s="18">
        <v>8119427763029</v>
      </c>
      <c r="G1436" s="18">
        <v>130302050149</v>
      </c>
      <c r="H1436" s="23"/>
      <c r="I1436" s="23"/>
    </row>
    <row r="1437" spans="1:9" ht="15.75" x14ac:dyDescent="0.3">
      <c r="A1437" s="22">
        <v>1436</v>
      </c>
      <c r="B1437" s="22" t="s">
        <v>1772</v>
      </c>
      <c r="C1437" s="22" t="s">
        <v>1773</v>
      </c>
      <c r="D1437" s="22" t="s">
        <v>418</v>
      </c>
      <c r="E1437" s="22">
        <v>1719155258</v>
      </c>
      <c r="F1437" s="18">
        <v>8119427763088</v>
      </c>
      <c r="G1437" s="18">
        <v>130302050150</v>
      </c>
      <c r="H1437" s="23">
        <v>0.33</v>
      </c>
      <c r="I1437" s="23">
        <v>0.33</v>
      </c>
    </row>
    <row r="1438" spans="1:9" ht="15.75" x14ac:dyDescent="0.3">
      <c r="A1438" s="22">
        <v>1437</v>
      </c>
      <c r="B1438" s="22" t="s">
        <v>278</v>
      </c>
      <c r="C1438" s="22" t="s">
        <v>1774</v>
      </c>
      <c r="D1438" s="22" t="s">
        <v>418</v>
      </c>
      <c r="E1438" s="22">
        <v>170369110</v>
      </c>
      <c r="F1438" s="18">
        <v>8119427763033</v>
      </c>
      <c r="G1438" s="18">
        <v>130302051840</v>
      </c>
      <c r="H1438" s="23">
        <v>3.33</v>
      </c>
      <c r="I1438" s="23">
        <v>3.33</v>
      </c>
    </row>
    <row r="1439" spans="1:9" ht="15.75" x14ac:dyDescent="0.3">
      <c r="A1439" s="22">
        <v>1438</v>
      </c>
      <c r="B1439" s="22" t="s">
        <v>1775</v>
      </c>
      <c r="C1439" s="22" t="s">
        <v>1774</v>
      </c>
      <c r="D1439" s="22" t="s">
        <v>418</v>
      </c>
      <c r="E1439" s="22">
        <v>1773495523</v>
      </c>
      <c r="F1439" s="18">
        <v>8119427763011</v>
      </c>
      <c r="G1439" s="18">
        <v>130302050151</v>
      </c>
      <c r="H1439" s="23">
        <v>1.5</v>
      </c>
      <c r="I1439" s="23">
        <v>1.5</v>
      </c>
    </row>
    <row r="1440" spans="1:9" ht="15.75" x14ac:dyDescent="0.3">
      <c r="A1440" s="22">
        <v>1439</v>
      </c>
      <c r="B1440" s="22" t="s">
        <v>1776</v>
      </c>
      <c r="C1440" s="22" t="s">
        <v>1774</v>
      </c>
      <c r="D1440" s="22" t="s">
        <v>418</v>
      </c>
      <c r="E1440" s="22"/>
      <c r="F1440" s="18">
        <v>8119427763021</v>
      </c>
      <c r="G1440" s="18">
        <v>130302050152</v>
      </c>
      <c r="H1440" s="23">
        <v>0.33</v>
      </c>
      <c r="I1440" s="23">
        <v>0.33</v>
      </c>
    </row>
    <row r="1441" spans="1:9" ht="15.75" x14ac:dyDescent="0.3">
      <c r="A1441" s="22">
        <v>1440</v>
      </c>
      <c r="B1441" s="22" t="s">
        <v>1777</v>
      </c>
      <c r="C1441" s="22" t="s">
        <v>1778</v>
      </c>
      <c r="D1441" s="22" t="s">
        <v>418</v>
      </c>
      <c r="E1441" s="22">
        <v>1770887496</v>
      </c>
      <c r="F1441" s="18">
        <v>8119427763037</v>
      </c>
      <c r="G1441" s="18">
        <v>130302050153</v>
      </c>
      <c r="H1441" s="23">
        <v>10</v>
      </c>
      <c r="I1441" s="23">
        <v>10</v>
      </c>
    </row>
    <row r="1442" spans="1:9" ht="15.75" x14ac:dyDescent="0.3">
      <c r="A1442" s="22">
        <v>1441</v>
      </c>
      <c r="B1442" s="22" t="s">
        <v>643</v>
      </c>
      <c r="C1442" s="22" t="s">
        <v>1779</v>
      </c>
      <c r="D1442" s="22" t="s">
        <v>418</v>
      </c>
      <c r="E1442" s="22">
        <v>1732062331</v>
      </c>
      <c r="F1442" s="18">
        <v>8119427763024</v>
      </c>
      <c r="G1442" s="18">
        <v>130302050154</v>
      </c>
      <c r="H1442" s="23">
        <v>0.5</v>
      </c>
      <c r="I1442" s="23">
        <v>0.5</v>
      </c>
    </row>
    <row r="1443" spans="1:9" ht="15.75" x14ac:dyDescent="0.3">
      <c r="A1443" s="22">
        <v>1442</v>
      </c>
      <c r="B1443" s="22" t="s">
        <v>2324</v>
      </c>
      <c r="C1443" s="22" t="s">
        <v>2325</v>
      </c>
      <c r="D1443" s="22" t="s">
        <v>418</v>
      </c>
      <c r="E1443" s="22"/>
      <c r="F1443" s="18"/>
      <c r="G1443" s="18">
        <v>130302051837</v>
      </c>
      <c r="H1443" s="23">
        <v>8</v>
      </c>
      <c r="I1443" s="23">
        <v>8</v>
      </c>
    </row>
    <row r="1444" spans="1:9" ht="15.75" x14ac:dyDescent="0.3">
      <c r="A1444" s="22">
        <v>1443</v>
      </c>
      <c r="B1444" s="22" t="s">
        <v>1781</v>
      </c>
      <c r="C1444" s="22" t="s">
        <v>1780</v>
      </c>
      <c r="D1444" s="22" t="s">
        <v>418</v>
      </c>
      <c r="E1444" s="22">
        <v>1739103851</v>
      </c>
      <c r="F1444" s="18">
        <v>8119427763051</v>
      </c>
      <c r="G1444" s="18">
        <v>130302050155</v>
      </c>
      <c r="H1444" s="23">
        <v>3</v>
      </c>
      <c r="I1444" s="23">
        <v>3</v>
      </c>
    </row>
    <row r="1445" spans="1:9" ht="15.75" x14ac:dyDescent="0.3">
      <c r="A1445" s="22">
        <v>1444</v>
      </c>
      <c r="B1445" s="22" t="s">
        <v>835</v>
      </c>
      <c r="C1445" s="22" t="s">
        <v>1780</v>
      </c>
      <c r="D1445" s="22" t="s">
        <v>418</v>
      </c>
      <c r="E1445" s="22">
        <v>1762128299</v>
      </c>
      <c r="F1445" s="18">
        <v>8119427000003</v>
      </c>
      <c r="G1445" s="18">
        <v>130302050156</v>
      </c>
      <c r="H1445" s="23">
        <v>0.4</v>
      </c>
      <c r="I1445" s="23">
        <v>0.4</v>
      </c>
    </row>
    <row r="1446" spans="1:9" ht="15.75" x14ac:dyDescent="0.3">
      <c r="A1446" s="22">
        <v>1445</v>
      </c>
      <c r="B1446" s="22" t="s">
        <v>1782</v>
      </c>
      <c r="C1446" s="22" t="s">
        <v>1780</v>
      </c>
      <c r="D1446" s="22" t="s">
        <v>418</v>
      </c>
      <c r="E1446" s="22">
        <v>1727134142</v>
      </c>
      <c r="F1446" s="18">
        <v>8119427000946</v>
      </c>
      <c r="G1446" s="18">
        <v>130302050157</v>
      </c>
      <c r="H1446" s="23">
        <v>7</v>
      </c>
      <c r="I1446" s="23">
        <v>7</v>
      </c>
    </row>
    <row r="1447" spans="1:9" ht="15.75" x14ac:dyDescent="0.3">
      <c r="A1447" s="22">
        <v>1446</v>
      </c>
      <c r="B1447" s="22" t="s">
        <v>1783</v>
      </c>
      <c r="C1447" s="22" t="s">
        <v>1784</v>
      </c>
      <c r="D1447" s="22" t="s">
        <v>418</v>
      </c>
      <c r="E1447" s="22"/>
      <c r="F1447" s="18">
        <v>8119427763056</v>
      </c>
      <c r="G1447" s="18">
        <v>130302050158</v>
      </c>
      <c r="H1447" s="23">
        <v>0.33</v>
      </c>
      <c r="I1447" s="23">
        <v>0.33</v>
      </c>
    </row>
    <row r="1448" spans="1:9" ht="15.75" x14ac:dyDescent="0.3">
      <c r="A1448" s="22">
        <v>1447</v>
      </c>
      <c r="B1448" s="22" t="s">
        <v>1785</v>
      </c>
      <c r="C1448" s="22" t="s">
        <v>1786</v>
      </c>
      <c r="D1448" s="22" t="s">
        <v>418</v>
      </c>
      <c r="E1448" s="22">
        <v>1744752930</v>
      </c>
      <c r="F1448" s="18">
        <v>8119427763085</v>
      </c>
      <c r="G1448" s="18">
        <v>130302050159</v>
      </c>
      <c r="H1448" s="23">
        <v>0.66</v>
      </c>
      <c r="I1448" s="23">
        <v>0.66</v>
      </c>
    </row>
    <row r="1449" spans="1:9" ht="15.75" x14ac:dyDescent="0.3">
      <c r="A1449" s="22">
        <v>1448</v>
      </c>
      <c r="B1449" s="22" t="s">
        <v>236</v>
      </c>
      <c r="C1449" s="22" t="s">
        <v>1634</v>
      </c>
      <c r="D1449" s="22" t="s">
        <v>418</v>
      </c>
      <c r="E1449" s="22">
        <v>1740002920</v>
      </c>
      <c r="F1449" s="18">
        <v>8119427763044</v>
      </c>
      <c r="G1449" s="18">
        <v>130302050160</v>
      </c>
      <c r="H1449" s="23">
        <v>0.33</v>
      </c>
      <c r="I1449" s="23">
        <v>0.33</v>
      </c>
    </row>
    <row r="1450" spans="1:9" ht="15.75" x14ac:dyDescent="0.3">
      <c r="A1450" s="22">
        <v>1449</v>
      </c>
      <c r="B1450" s="22" t="s">
        <v>1787</v>
      </c>
      <c r="C1450" s="22" t="s">
        <v>1778</v>
      </c>
      <c r="D1450" s="22" t="s">
        <v>418</v>
      </c>
      <c r="E1450" s="22">
        <v>1773845311</v>
      </c>
      <c r="F1450" s="18">
        <v>8119427763044</v>
      </c>
      <c r="G1450" s="18">
        <v>130302050161</v>
      </c>
      <c r="H1450" s="23">
        <v>0.33</v>
      </c>
      <c r="I1450" s="23">
        <v>0.33</v>
      </c>
    </row>
    <row r="1451" spans="1:9" ht="15.75" x14ac:dyDescent="0.3">
      <c r="A1451" s="22">
        <v>1450</v>
      </c>
      <c r="B1451" s="22" t="s">
        <v>1788</v>
      </c>
      <c r="C1451" s="22" t="s">
        <v>1789</v>
      </c>
      <c r="D1451" s="22" t="s">
        <v>418</v>
      </c>
      <c r="E1451" s="22">
        <v>172737683</v>
      </c>
      <c r="F1451" s="18"/>
      <c r="G1451" s="18">
        <v>130302050162</v>
      </c>
      <c r="H1451" s="23">
        <v>1.5</v>
      </c>
      <c r="I1451" s="22">
        <v>1.5</v>
      </c>
    </row>
    <row r="1452" spans="1:9" ht="15.75" x14ac:dyDescent="0.3">
      <c r="A1452" s="22">
        <v>1451</v>
      </c>
      <c r="B1452" s="22" t="s">
        <v>1790</v>
      </c>
      <c r="C1452" s="22" t="s">
        <v>519</v>
      </c>
      <c r="D1452" s="22" t="s">
        <v>418</v>
      </c>
      <c r="E1452" s="22">
        <v>1755746559</v>
      </c>
      <c r="F1452" s="18">
        <v>8119427763076</v>
      </c>
      <c r="G1452" s="18">
        <v>130302050163</v>
      </c>
      <c r="H1452" s="23">
        <v>0.33</v>
      </c>
      <c r="I1452" s="22">
        <v>0.3</v>
      </c>
    </row>
    <row r="1453" spans="1:9" ht="15.75" x14ac:dyDescent="0.3">
      <c r="A1453" s="22">
        <v>1452</v>
      </c>
      <c r="B1453" s="22" t="s">
        <v>467</v>
      </c>
      <c r="C1453" s="22" t="s">
        <v>1791</v>
      </c>
      <c r="D1453" s="22" t="s">
        <v>418</v>
      </c>
      <c r="E1453" s="22">
        <v>1750525656</v>
      </c>
      <c r="F1453" s="18">
        <v>8119427763160</v>
      </c>
      <c r="G1453" s="18">
        <v>130302050164</v>
      </c>
      <c r="H1453" s="23">
        <v>10</v>
      </c>
      <c r="I1453" s="22">
        <v>0.2</v>
      </c>
    </row>
    <row r="1454" spans="1:9" ht="15.75" x14ac:dyDescent="0.3">
      <c r="A1454" s="22">
        <v>1453</v>
      </c>
      <c r="B1454" s="22" t="s">
        <v>1792</v>
      </c>
      <c r="C1454" s="22" t="s">
        <v>878</v>
      </c>
      <c r="D1454" s="22" t="s">
        <v>418</v>
      </c>
      <c r="E1454" s="22">
        <v>1777128790</v>
      </c>
      <c r="F1454" s="18">
        <v>8119427763074</v>
      </c>
      <c r="G1454" s="18">
        <v>130302050165</v>
      </c>
      <c r="H1454" s="23">
        <v>0.5</v>
      </c>
      <c r="I1454" s="22">
        <v>0</v>
      </c>
    </row>
    <row r="1455" spans="1:9" ht="15.75" x14ac:dyDescent="0.3">
      <c r="A1455" s="22">
        <v>1454</v>
      </c>
      <c r="B1455" s="22" t="s">
        <v>50</v>
      </c>
      <c r="C1455" s="22" t="s">
        <v>1793</v>
      </c>
      <c r="D1455" s="22" t="s">
        <v>418</v>
      </c>
      <c r="E1455" s="22">
        <v>1713740848</v>
      </c>
      <c r="F1455" s="18">
        <v>8119427000969</v>
      </c>
      <c r="G1455" s="18">
        <v>130302050166</v>
      </c>
      <c r="H1455" s="23">
        <v>8</v>
      </c>
      <c r="I1455" s="22">
        <v>0.01</v>
      </c>
    </row>
    <row r="1456" spans="1:9" ht="15.75" x14ac:dyDescent="0.3">
      <c r="A1456" s="22">
        <v>1455</v>
      </c>
      <c r="B1456" s="22" t="s">
        <v>197</v>
      </c>
      <c r="C1456" s="22" t="s">
        <v>219</v>
      </c>
      <c r="D1456" s="22" t="s">
        <v>418</v>
      </c>
      <c r="E1456" s="22">
        <v>1773775242</v>
      </c>
      <c r="F1456" s="18">
        <v>8119427763081</v>
      </c>
      <c r="G1456" s="18">
        <v>130302050167</v>
      </c>
      <c r="H1456" s="23">
        <v>3</v>
      </c>
      <c r="I1456" s="22">
        <v>0.01</v>
      </c>
    </row>
    <row r="1457" spans="1:9" ht="15.75" x14ac:dyDescent="0.3">
      <c r="A1457" s="22">
        <v>1456</v>
      </c>
      <c r="B1457" s="22" t="s">
        <v>637</v>
      </c>
      <c r="C1457" s="22" t="s">
        <v>1794</v>
      </c>
      <c r="D1457" s="22" t="s">
        <v>418</v>
      </c>
      <c r="E1457" s="22">
        <v>174000226</v>
      </c>
      <c r="F1457" s="18">
        <v>8119427763040</v>
      </c>
      <c r="G1457" s="18">
        <v>130302050168</v>
      </c>
      <c r="H1457" s="23">
        <v>0.4</v>
      </c>
      <c r="I1457" s="22">
        <v>0</v>
      </c>
    </row>
    <row r="1458" spans="1:9" ht="15.75" x14ac:dyDescent="0.3">
      <c r="A1458" s="22">
        <v>1457</v>
      </c>
      <c r="B1458" s="22" t="s">
        <v>1795</v>
      </c>
      <c r="C1458" s="22" t="s">
        <v>219</v>
      </c>
      <c r="D1458" s="22" t="s">
        <v>418</v>
      </c>
      <c r="E1458" s="22">
        <v>1738182358</v>
      </c>
      <c r="F1458" s="18">
        <v>8119427000065</v>
      </c>
      <c r="G1458" s="18">
        <v>130302050186</v>
      </c>
      <c r="H1458" s="23">
        <v>7</v>
      </c>
      <c r="I1458" s="22">
        <v>0</v>
      </c>
    </row>
    <row r="1459" spans="1:9" ht="15.75" x14ac:dyDescent="0.3">
      <c r="A1459" s="22">
        <v>1458</v>
      </c>
      <c r="B1459" s="22" t="s">
        <v>1796</v>
      </c>
      <c r="C1459" s="22" t="s">
        <v>1797</v>
      </c>
      <c r="D1459" s="22" t="s">
        <v>418</v>
      </c>
      <c r="E1459" s="22">
        <v>1750888867</v>
      </c>
      <c r="F1459" s="18"/>
      <c r="G1459" s="18">
        <v>130302050187</v>
      </c>
      <c r="H1459" s="23">
        <v>0.33</v>
      </c>
      <c r="I1459" s="22">
        <v>0.5</v>
      </c>
    </row>
    <row r="1460" spans="1:9" ht="15.75" x14ac:dyDescent="0.3">
      <c r="A1460" s="22">
        <v>1459</v>
      </c>
      <c r="B1460" s="22" t="s">
        <v>236</v>
      </c>
      <c r="C1460" s="22" t="s">
        <v>1798</v>
      </c>
      <c r="D1460" s="22" t="s">
        <v>418</v>
      </c>
      <c r="E1460" s="22">
        <v>1706838550</v>
      </c>
      <c r="F1460" s="18">
        <v>8119427763065</v>
      </c>
      <c r="G1460" s="18">
        <v>130302050188</v>
      </c>
      <c r="H1460" s="23">
        <v>0.66</v>
      </c>
      <c r="I1460" s="22">
        <v>0.5</v>
      </c>
    </row>
    <row r="1461" spans="1:9" ht="15.75" x14ac:dyDescent="0.3">
      <c r="A1461" s="22">
        <v>1460</v>
      </c>
      <c r="B1461" s="22" t="s">
        <v>1799</v>
      </c>
      <c r="C1461" s="22" t="s">
        <v>1798</v>
      </c>
      <c r="D1461" s="22" t="s">
        <v>418</v>
      </c>
      <c r="E1461" s="22">
        <v>1751753060</v>
      </c>
      <c r="F1461" s="18">
        <v>8119427000068</v>
      </c>
      <c r="G1461" s="18">
        <v>130302050189</v>
      </c>
      <c r="H1461" s="23">
        <v>0.33</v>
      </c>
      <c r="I1461" s="22">
        <v>1.5</v>
      </c>
    </row>
    <row r="1462" spans="1:9" ht="15.75" x14ac:dyDescent="0.3">
      <c r="A1462" s="22">
        <v>1461</v>
      </c>
      <c r="B1462" s="22" t="s">
        <v>1800</v>
      </c>
      <c r="C1462" s="22" t="s">
        <v>1778</v>
      </c>
      <c r="D1462" s="22" t="s">
        <v>418</v>
      </c>
      <c r="E1462" s="22">
        <v>1745079523</v>
      </c>
      <c r="F1462" s="18">
        <v>8119427763156</v>
      </c>
      <c r="G1462" s="18">
        <v>130302050197</v>
      </c>
      <c r="H1462" s="23">
        <v>0.33</v>
      </c>
      <c r="I1462" s="22">
        <v>0</v>
      </c>
    </row>
    <row r="1463" spans="1:9" ht="15.75" x14ac:dyDescent="0.3">
      <c r="A1463" s="22">
        <v>1462</v>
      </c>
      <c r="B1463" s="22" t="s">
        <v>1801</v>
      </c>
      <c r="C1463" s="22" t="s">
        <v>1802</v>
      </c>
      <c r="D1463" s="22" t="s">
        <v>418</v>
      </c>
      <c r="E1463" s="22">
        <v>1731950302</v>
      </c>
      <c r="F1463" s="18">
        <v>8119427763173</v>
      </c>
      <c r="G1463" s="18">
        <v>130302050198</v>
      </c>
      <c r="H1463" s="23">
        <v>0.25</v>
      </c>
      <c r="I1463" s="22">
        <v>0.2</v>
      </c>
    </row>
    <row r="1464" spans="1:9" ht="15.75" x14ac:dyDescent="0.3">
      <c r="A1464" s="22">
        <v>1463</v>
      </c>
      <c r="B1464" s="22" t="s">
        <v>1803</v>
      </c>
      <c r="C1464" s="22" t="s">
        <v>1804</v>
      </c>
      <c r="D1464" s="22" t="s">
        <v>418</v>
      </c>
      <c r="E1464" s="22">
        <v>1742946061</v>
      </c>
      <c r="F1464" s="18">
        <v>8119427663061</v>
      </c>
      <c r="G1464" s="18">
        <v>130302050199</v>
      </c>
      <c r="H1464" s="23">
        <v>1</v>
      </c>
      <c r="I1464" s="22">
        <v>0.2</v>
      </c>
    </row>
    <row r="1465" spans="1:9" ht="15.75" x14ac:dyDescent="0.3">
      <c r="A1465" s="22">
        <v>1464</v>
      </c>
      <c r="B1465" s="22" t="s">
        <v>1805</v>
      </c>
      <c r="C1465" s="22" t="s">
        <v>1804</v>
      </c>
      <c r="D1465" s="22" t="s">
        <v>418</v>
      </c>
      <c r="E1465" s="22">
        <v>1728584954</v>
      </c>
      <c r="F1465" s="18">
        <v>8119427763064</v>
      </c>
      <c r="G1465" s="18">
        <v>130302050200</v>
      </c>
      <c r="H1465" s="23">
        <v>0.3</v>
      </c>
      <c r="I1465" s="22">
        <v>0.3</v>
      </c>
    </row>
    <row r="1466" spans="1:9" ht="15.75" x14ac:dyDescent="0.3">
      <c r="A1466" s="22">
        <v>1465</v>
      </c>
      <c r="B1466" s="22" t="s">
        <v>343</v>
      </c>
      <c r="C1466" s="22" t="s">
        <v>1806</v>
      </c>
      <c r="D1466" s="22" t="s">
        <v>418</v>
      </c>
      <c r="E1466" s="22">
        <v>1783913712</v>
      </c>
      <c r="F1466" s="18">
        <v>7016655368488</v>
      </c>
      <c r="G1466" s="18">
        <v>130302050201</v>
      </c>
      <c r="H1466" s="23">
        <v>0.3</v>
      </c>
      <c r="I1466" s="22">
        <v>0.3</v>
      </c>
    </row>
    <row r="1467" spans="1:9" ht="15.75" x14ac:dyDescent="0.3">
      <c r="A1467" s="22">
        <v>1466</v>
      </c>
      <c r="B1467" s="22" t="s">
        <v>1807</v>
      </c>
      <c r="C1467" s="22" t="s">
        <v>1808</v>
      </c>
      <c r="D1467" s="22" t="s">
        <v>418</v>
      </c>
      <c r="E1467" s="22">
        <v>1750767462</v>
      </c>
      <c r="F1467" s="18">
        <v>8119427000067</v>
      </c>
      <c r="G1467" s="18">
        <v>130302050202</v>
      </c>
      <c r="H1467" s="23">
        <v>3.33</v>
      </c>
      <c r="I1467" s="22">
        <v>0.2</v>
      </c>
    </row>
    <row r="1468" spans="1:9" ht="15.75" x14ac:dyDescent="0.3">
      <c r="A1468" s="22">
        <v>1467</v>
      </c>
      <c r="B1468" s="22" t="s">
        <v>1809</v>
      </c>
      <c r="C1468" s="22" t="s">
        <v>1810</v>
      </c>
      <c r="D1468" s="22" t="s">
        <v>418</v>
      </c>
      <c r="E1468" s="22"/>
      <c r="F1468" s="18">
        <v>8119427763109</v>
      </c>
      <c r="G1468" s="18">
        <v>130302050203</v>
      </c>
      <c r="H1468" s="23">
        <v>2.5</v>
      </c>
      <c r="I1468" s="22">
        <v>0</v>
      </c>
    </row>
    <row r="1469" spans="1:9" ht="15.75" x14ac:dyDescent="0.3">
      <c r="A1469" s="22">
        <v>1468</v>
      </c>
      <c r="B1469" s="22" t="s">
        <v>1811</v>
      </c>
      <c r="C1469" s="22" t="s">
        <v>1812</v>
      </c>
      <c r="D1469" s="22" t="s">
        <v>418</v>
      </c>
      <c r="E1469" s="22"/>
      <c r="F1469" s="18">
        <v>8119427000049</v>
      </c>
      <c r="G1469" s="18">
        <v>130302050204</v>
      </c>
      <c r="H1469" s="23">
        <v>0.33</v>
      </c>
      <c r="I1469" s="22">
        <v>0.2</v>
      </c>
    </row>
    <row r="1470" spans="1:9" ht="15.75" x14ac:dyDescent="0.3">
      <c r="A1470" s="22">
        <v>1469</v>
      </c>
      <c r="B1470" s="22" t="s">
        <v>1813</v>
      </c>
      <c r="C1470" s="22" t="s">
        <v>1809</v>
      </c>
      <c r="D1470" s="22" t="s">
        <v>418</v>
      </c>
      <c r="E1470" s="22">
        <v>1797864523</v>
      </c>
      <c r="F1470" s="18">
        <v>8119427000093</v>
      </c>
      <c r="G1470" s="18">
        <v>130302050205</v>
      </c>
      <c r="H1470" s="23">
        <v>0.5</v>
      </c>
      <c r="I1470" s="22">
        <v>0.2</v>
      </c>
    </row>
    <row r="1471" spans="1:9" ht="15.75" x14ac:dyDescent="0.3">
      <c r="A1471" s="22">
        <v>1470</v>
      </c>
      <c r="B1471" s="22" t="s">
        <v>1814</v>
      </c>
      <c r="C1471" s="22" t="s">
        <v>1815</v>
      </c>
      <c r="D1471" s="22" t="s">
        <v>418</v>
      </c>
      <c r="E1471" s="22">
        <v>1758296311</v>
      </c>
      <c r="F1471" s="18">
        <v>8119427763168</v>
      </c>
      <c r="G1471" s="18">
        <v>130302050206</v>
      </c>
      <c r="H1471" s="23"/>
      <c r="I1471" s="22">
        <v>2.5</v>
      </c>
    </row>
    <row r="1472" spans="1:9" ht="15.75" x14ac:dyDescent="0.3">
      <c r="A1472" s="22">
        <v>1471</v>
      </c>
      <c r="B1472" s="22" t="s">
        <v>2326</v>
      </c>
      <c r="C1472" s="22" t="s">
        <v>2327</v>
      </c>
      <c r="D1472" s="22" t="s">
        <v>418</v>
      </c>
      <c r="E1472" s="22">
        <v>1761001749</v>
      </c>
      <c r="F1472" s="18">
        <v>8119427763514</v>
      </c>
      <c r="G1472" s="18">
        <v>130302051843</v>
      </c>
      <c r="H1472" s="23">
        <v>1.5</v>
      </c>
      <c r="I1472" s="22">
        <v>1.5</v>
      </c>
    </row>
    <row r="1473" spans="1:9" ht="15.75" x14ac:dyDescent="0.3">
      <c r="A1473" s="22">
        <v>1472</v>
      </c>
      <c r="B1473" s="22" t="s">
        <v>1816</v>
      </c>
      <c r="C1473" s="22" t="s">
        <v>1817</v>
      </c>
      <c r="D1473" s="22" t="s">
        <v>418</v>
      </c>
      <c r="E1473" s="22">
        <v>1796154878</v>
      </c>
      <c r="F1473" s="18">
        <v>8119427763243</v>
      </c>
      <c r="G1473" s="18">
        <v>130302050207</v>
      </c>
      <c r="H1473" s="23">
        <v>0.27</v>
      </c>
      <c r="I1473" s="22">
        <v>0.4</v>
      </c>
    </row>
    <row r="1474" spans="1:9" ht="15.75" x14ac:dyDescent="0.3">
      <c r="A1474" s="22">
        <v>1473</v>
      </c>
      <c r="B1474" s="22" t="s">
        <v>1818</v>
      </c>
      <c r="C1474" s="22" t="s">
        <v>1819</v>
      </c>
      <c r="D1474" s="22" t="s">
        <v>418</v>
      </c>
      <c r="E1474" s="22">
        <v>1773775236</v>
      </c>
      <c r="F1474" s="18">
        <v>8119427763834</v>
      </c>
      <c r="G1474" s="18">
        <v>130302050208</v>
      </c>
      <c r="H1474" s="23">
        <v>0.82</v>
      </c>
      <c r="I1474" s="22">
        <v>0.3</v>
      </c>
    </row>
    <row r="1475" spans="1:9" ht="15.75" x14ac:dyDescent="0.3">
      <c r="A1475" s="22">
        <v>1474</v>
      </c>
      <c r="B1475" s="22" t="s">
        <v>1820</v>
      </c>
      <c r="C1475" s="22" t="s">
        <v>1821</v>
      </c>
      <c r="D1475" s="22" t="s">
        <v>418</v>
      </c>
      <c r="E1475" s="22">
        <v>1750727150</v>
      </c>
      <c r="F1475" s="18">
        <v>8119427764195</v>
      </c>
      <c r="G1475" s="18">
        <v>130302051836</v>
      </c>
      <c r="H1475" s="23">
        <v>2</v>
      </c>
      <c r="I1475" s="22">
        <v>0.2</v>
      </c>
    </row>
    <row r="1476" spans="1:9" ht="15.75" x14ac:dyDescent="0.3">
      <c r="A1476" s="22">
        <v>1475</v>
      </c>
      <c r="B1476" s="22" t="s">
        <v>1822</v>
      </c>
      <c r="C1476" s="22" t="s">
        <v>1823</v>
      </c>
      <c r="D1476" s="22" t="s">
        <v>418</v>
      </c>
      <c r="E1476" s="22" t="s">
        <v>910</v>
      </c>
      <c r="F1476" s="18">
        <v>8119427753198</v>
      </c>
      <c r="G1476" s="18">
        <v>130302050209</v>
      </c>
      <c r="H1476" s="23">
        <v>0.66</v>
      </c>
      <c r="I1476" s="22">
        <v>0</v>
      </c>
    </row>
    <row r="1477" spans="1:9" ht="15.75" x14ac:dyDescent="0.3">
      <c r="A1477" s="22">
        <v>1476</v>
      </c>
      <c r="B1477" s="22" t="s">
        <v>1824</v>
      </c>
      <c r="C1477" s="22" t="s">
        <v>1825</v>
      </c>
      <c r="D1477" s="22" t="s">
        <v>418</v>
      </c>
      <c r="E1477" s="22">
        <v>1732827085</v>
      </c>
      <c r="F1477" s="18">
        <v>8119427763140</v>
      </c>
      <c r="G1477" s="18">
        <v>130302050210</v>
      </c>
      <c r="H1477" s="23">
        <v>0.82</v>
      </c>
      <c r="I1477" s="22">
        <v>0.01</v>
      </c>
    </row>
    <row r="1478" spans="1:9" ht="15.75" x14ac:dyDescent="0.3">
      <c r="A1478" s="22">
        <v>1477</v>
      </c>
      <c r="B1478" s="22" t="s">
        <v>1826</v>
      </c>
      <c r="C1478" s="22" t="s">
        <v>1827</v>
      </c>
      <c r="D1478" s="22" t="s">
        <v>418</v>
      </c>
      <c r="E1478" s="22">
        <v>1773531666</v>
      </c>
      <c r="F1478" s="18">
        <v>8119427763101</v>
      </c>
      <c r="G1478" s="18">
        <v>130302050211</v>
      </c>
      <c r="H1478" s="23">
        <v>1.5</v>
      </c>
      <c r="I1478" s="22">
        <v>0.01</v>
      </c>
    </row>
    <row r="1479" spans="1:9" ht="15.75" x14ac:dyDescent="0.3">
      <c r="A1479" s="22">
        <v>1478</v>
      </c>
      <c r="B1479" s="22" t="s">
        <v>1828</v>
      </c>
      <c r="C1479" s="22" t="s">
        <v>1827</v>
      </c>
      <c r="D1479" s="22" t="s">
        <v>418</v>
      </c>
      <c r="E1479" s="22">
        <v>1745357316</v>
      </c>
      <c r="F1479" s="18">
        <v>8119427763105</v>
      </c>
      <c r="G1479" s="18">
        <v>130302050212</v>
      </c>
      <c r="H1479" s="23">
        <v>5</v>
      </c>
      <c r="I1479" s="23">
        <v>0.5</v>
      </c>
    </row>
    <row r="1480" spans="1:9" ht="15.75" x14ac:dyDescent="0.3">
      <c r="A1480" s="22">
        <v>1479</v>
      </c>
      <c r="B1480" s="22" t="s">
        <v>1827</v>
      </c>
      <c r="C1480" s="22" t="s">
        <v>1829</v>
      </c>
      <c r="D1480" s="22" t="s">
        <v>418</v>
      </c>
      <c r="E1480" s="22">
        <v>1785327017</v>
      </c>
      <c r="F1480" s="18">
        <v>8119427763108</v>
      </c>
      <c r="G1480" s="18">
        <v>130302050213</v>
      </c>
      <c r="H1480" s="23"/>
      <c r="I1480" s="23"/>
    </row>
    <row r="1481" spans="1:9" ht="15.75" x14ac:dyDescent="0.3">
      <c r="A1481" s="22">
        <v>1480</v>
      </c>
      <c r="B1481" s="22" t="s">
        <v>1830</v>
      </c>
      <c r="C1481" s="22" t="s">
        <v>1831</v>
      </c>
      <c r="D1481" s="22" t="s">
        <v>418</v>
      </c>
      <c r="E1481" s="22"/>
      <c r="F1481" s="18"/>
      <c r="G1481" s="18">
        <v>130302050214</v>
      </c>
      <c r="H1481" s="23">
        <v>0.33</v>
      </c>
      <c r="I1481" s="23">
        <v>0.33</v>
      </c>
    </row>
    <row r="1482" spans="1:9" ht="15.75" x14ac:dyDescent="0.3">
      <c r="A1482" s="22">
        <v>1481</v>
      </c>
      <c r="B1482" s="22" t="s">
        <v>1832</v>
      </c>
      <c r="C1482" s="22" t="s">
        <v>1833</v>
      </c>
      <c r="D1482" s="22" t="s">
        <v>418</v>
      </c>
      <c r="E1482" s="22">
        <v>1733845382</v>
      </c>
      <c r="F1482" s="18">
        <v>8119427763161</v>
      </c>
      <c r="G1482" s="18">
        <v>130302050215</v>
      </c>
      <c r="H1482" s="23">
        <v>3.33</v>
      </c>
      <c r="I1482" s="23">
        <v>3.33</v>
      </c>
    </row>
    <row r="1483" spans="1:9" ht="15.75" x14ac:dyDescent="0.3">
      <c r="A1483" s="22">
        <v>1482</v>
      </c>
      <c r="B1483" s="22" t="s">
        <v>1834</v>
      </c>
      <c r="C1483" s="22" t="s">
        <v>1833</v>
      </c>
      <c r="D1483" s="22" t="s">
        <v>418</v>
      </c>
      <c r="E1483" s="22">
        <v>1767335160</v>
      </c>
      <c r="F1483" s="18">
        <v>8119427763838</v>
      </c>
      <c r="G1483" s="18">
        <v>130302050040</v>
      </c>
      <c r="H1483" s="23">
        <v>1.5</v>
      </c>
      <c r="I1483" s="23">
        <v>1.5</v>
      </c>
    </row>
    <row r="1484" spans="1:9" ht="15.75" x14ac:dyDescent="0.3">
      <c r="A1484" s="22">
        <v>1483</v>
      </c>
      <c r="B1484" s="22" t="s">
        <v>1809</v>
      </c>
      <c r="C1484" s="22" t="s">
        <v>1835</v>
      </c>
      <c r="D1484" s="22" t="s">
        <v>418</v>
      </c>
      <c r="E1484" s="22"/>
      <c r="F1484" s="18">
        <v>8119427763164</v>
      </c>
      <c r="G1484" s="18">
        <v>130302050216</v>
      </c>
      <c r="H1484" s="23">
        <v>0.33</v>
      </c>
      <c r="I1484" s="23">
        <v>0.33</v>
      </c>
    </row>
    <row r="1485" spans="1:9" ht="15.75" x14ac:dyDescent="0.3">
      <c r="A1485" s="22">
        <v>1484</v>
      </c>
      <c r="B1485" s="22" t="s">
        <v>1836</v>
      </c>
      <c r="C1485" s="22" t="s">
        <v>1837</v>
      </c>
      <c r="D1485" s="22" t="s">
        <v>418</v>
      </c>
      <c r="E1485" s="22">
        <v>1719898372</v>
      </c>
      <c r="F1485" s="18">
        <v>8119427763157</v>
      </c>
      <c r="G1485" s="18">
        <v>130302050012</v>
      </c>
      <c r="H1485" s="23">
        <v>10</v>
      </c>
      <c r="I1485" s="23">
        <v>10</v>
      </c>
    </row>
    <row r="1486" spans="1:9" ht="15.75" x14ac:dyDescent="0.3">
      <c r="A1486" s="22">
        <v>1485</v>
      </c>
      <c r="B1486" s="22" t="s">
        <v>1838</v>
      </c>
      <c r="C1486" s="22" t="s">
        <v>1841</v>
      </c>
      <c r="D1486" s="22" t="s">
        <v>418</v>
      </c>
      <c r="E1486" s="22">
        <v>1792872265</v>
      </c>
      <c r="F1486" s="18">
        <v>8119427763131</v>
      </c>
      <c r="G1486" s="18">
        <v>130302050142</v>
      </c>
      <c r="H1486" s="23">
        <v>0.5</v>
      </c>
      <c r="I1486" s="23">
        <v>0.5</v>
      </c>
    </row>
    <row r="1487" spans="1:9" ht="15.75" x14ac:dyDescent="0.3">
      <c r="A1487" s="22">
        <v>1486</v>
      </c>
      <c r="B1487" s="22" t="s">
        <v>1839</v>
      </c>
      <c r="C1487" s="22" t="s">
        <v>1840</v>
      </c>
      <c r="D1487" s="22" t="s">
        <v>418</v>
      </c>
      <c r="E1487" s="22">
        <v>1794985217</v>
      </c>
      <c r="F1487" s="18">
        <v>8119427763124</v>
      </c>
      <c r="G1487" s="18">
        <v>130302050217</v>
      </c>
      <c r="H1487" s="23">
        <v>8</v>
      </c>
      <c r="I1487" s="23">
        <v>8</v>
      </c>
    </row>
    <row r="1488" spans="1:9" ht="15.75" x14ac:dyDescent="0.3">
      <c r="A1488" s="22">
        <v>1487</v>
      </c>
      <c r="B1488" s="22" t="s">
        <v>1842</v>
      </c>
      <c r="C1488" s="22" t="s">
        <v>1841</v>
      </c>
      <c r="D1488" s="22" t="s">
        <v>418</v>
      </c>
      <c r="E1488" s="22">
        <v>1742770940</v>
      </c>
      <c r="F1488" s="18">
        <v>8119427763129</v>
      </c>
      <c r="G1488" s="18">
        <v>130302050218</v>
      </c>
      <c r="H1488" s="23">
        <v>3</v>
      </c>
      <c r="I1488" s="23">
        <v>3</v>
      </c>
    </row>
    <row r="1489" spans="1:9" ht="15.75" x14ac:dyDescent="0.3">
      <c r="A1489" s="22">
        <v>1488</v>
      </c>
      <c r="B1489" s="22" t="s">
        <v>1843</v>
      </c>
      <c r="C1489" s="22" t="s">
        <v>1844</v>
      </c>
      <c r="D1489" s="22" t="s">
        <v>418</v>
      </c>
      <c r="E1489" s="22">
        <v>1782250298</v>
      </c>
      <c r="F1489" s="18">
        <v>811778314406</v>
      </c>
      <c r="G1489" s="18">
        <v>130302050219</v>
      </c>
      <c r="H1489" s="23">
        <v>0.4</v>
      </c>
      <c r="I1489" s="23">
        <v>0.4</v>
      </c>
    </row>
    <row r="1490" spans="1:9" ht="15.75" x14ac:dyDescent="0.3">
      <c r="A1490" s="22">
        <v>1489</v>
      </c>
      <c r="B1490" s="22" t="s">
        <v>1845</v>
      </c>
      <c r="C1490" s="22" t="s">
        <v>1844</v>
      </c>
      <c r="D1490" s="22" t="s">
        <v>418</v>
      </c>
      <c r="E1490" s="22">
        <v>1759868412</v>
      </c>
      <c r="F1490" s="18">
        <v>8119427763115</v>
      </c>
      <c r="G1490" s="18">
        <v>130302050100</v>
      </c>
      <c r="H1490" s="23">
        <v>7</v>
      </c>
      <c r="I1490" s="23">
        <v>7</v>
      </c>
    </row>
    <row r="1491" spans="1:9" ht="15.75" x14ac:dyDescent="0.3">
      <c r="A1491" s="22">
        <v>1490</v>
      </c>
      <c r="B1491" s="22" t="s">
        <v>2330</v>
      </c>
      <c r="C1491" s="22" t="s">
        <v>2331</v>
      </c>
      <c r="D1491" s="22" t="s">
        <v>418</v>
      </c>
      <c r="E1491" s="22">
        <v>1751877939</v>
      </c>
      <c r="F1491" s="18">
        <v>8119427764131</v>
      </c>
      <c r="G1491" s="18">
        <v>130302050021</v>
      </c>
      <c r="H1491" s="23">
        <v>0.33</v>
      </c>
      <c r="I1491" s="23">
        <v>0.33</v>
      </c>
    </row>
    <row r="1492" spans="1:9" ht="15.75" x14ac:dyDescent="0.3">
      <c r="A1492" s="22">
        <v>1491</v>
      </c>
      <c r="B1492" s="22" t="s">
        <v>1846</v>
      </c>
      <c r="C1492" s="22" t="s">
        <v>1847</v>
      </c>
      <c r="D1492" s="22" t="s">
        <v>418</v>
      </c>
      <c r="E1492" s="22">
        <v>1714232966</v>
      </c>
      <c r="F1492" s="18">
        <v>8119427763089</v>
      </c>
      <c r="G1492" s="18">
        <v>130302050220</v>
      </c>
      <c r="H1492" s="23">
        <v>0.66</v>
      </c>
      <c r="I1492" s="23">
        <v>0.66</v>
      </c>
    </row>
    <row r="1493" spans="1:9" ht="15.75" x14ac:dyDescent="0.3">
      <c r="A1493" s="22">
        <v>1492</v>
      </c>
      <c r="B1493" s="22" t="s">
        <v>1848</v>
      </c>
      <c r="C1493" s="22" t="s">
        <v>1849</v>
      </c>
      <c r="D1493" s="22" t="s">
        <v>418</v>
      </c>
      <c r="E1493" s="22">
        <v>1792872237</v>
      </c>
      <c r="F1493" s="18">
        <v>8119427763117</v>
      </c>
      <c r="G1493" s="18">
        <v>130302050221</v>
      </c>
      <c r="H1493" s="23">
        <v>0.33</v>
      </c>
      <c r="I1493" s="23">
        <v>0.33</v>
      </c>
    </row>
    <row r="1494" spans="1:9" ht="15.75" x14ac:dyDescent="0.3">
      <c r="A1494" s="22">
        <v>1493</v>
      </c>
      <c r="B1494" s="22" t="s">
        <v>1850</v>
      </c>
      <c r="C1494" s="22" t="s">
        <v>1851</v>
      </c>
      <c r="D1494" s="22" t="s">
        <v>418</v>
      </c>
      <c r="E1494" s="22">
        <v>1727180209</v>
      </c>
      <c r="F1494" s="18">
        <v>8119427763136</v>
      </c>
      <c r="G1494" s="18">
        <v>130302050222</v>
      </c>
      <c r="H1494" s="23">
        <v>0.33</v>
      </c>
      <c r="I1494" s="23">
        <v>0.33</v>
      </c>
    </row>
    <row r="1495" spans="1:9" ht="15.75" x14ac:dyDescent="0.3">
      <c r="A1495" s="22">
        <v>1494</v>
      </c>
      <c r="B1495" s="22" t="s">
        <v>2332</v>
      </c>
      <c r="C1495" s="22" t="s">
        <v>1632</v>
      </c>
      <c r="D1495" s="22" t="s">
        <v>418</v>
      </c>
      <c r="E1495" s="22">
        <v>1717268261</v>
      </c>
      <c r="F1495" s="18">
        <v>1.9848119427763E+16</v>
      </c>
      <c r="G1495" s="18">
        <v>130302050054</v>
      </c>
      <c r="H1495" s="23">
        <v>3.33</v>
      </c>
      <c r="I1495" s="23">
        <v>3.33</v>
      </c>
    </row>
    <row r="1496" spans="1:9" ht="15.75" x14ac:dyDescent="0.3">
      <c r="A1496" s="22">
        <v>1495</v>
      </c>
      <c r="B1496" s="22" t="s">
        <v>1852</v>
      </c>
      <c r="C1496" s="22"/>
      <c r="D1496" s="22" t="s">
        <v>418</v>
      </c>
      <c r="E1496" s="22"/>
      <c r="F1496" s="18"/>
      <c r="G1496" s="18">
        <v>130302050223</v>
      </c>
      <c r="H1496" s="23">
        <v>1.5</v>
      </c>
      <c r="I1496" s="23">
        <v>1.5</v>
      </c>
    </row>
    <row r="1497" spans="1:9" ht="15.75" x14ac:dyDescent="0.3">
      <c r="A1497" s="22">
        <v>1496</v>
      </c>
      <c r="B1497" s="22" t="s">
        <v>1853</v>
      </c>
      <c r="C1497" s="22" t="s">
        <v>1854</v>
      </c>
      <c r="D1497" s="22" t="s">
        <v>418</v>
      </c>
      <c r="E1497" s="22">
        <v>1747094898</v>
      </c>
      <c r="F1497" s="18">
        <v>8119427763152</v>
      </c>
      <c r="G1497" s="18">
        <v>130302050224</v>
      </c>
      <c r="H1497" s="23">
        <v>0.33</v>
      </c>
      <c r="I1497" s="23">
        <v>0.33</v>
      </c>
    </row>
    <row r="1498" spans="1:9" ht="15.75" x14ac:dyDescent="0.3">
      <c r="A1498" s="22">
        <v>1497</v>
      </c>
      <c r="B1498" s="22" t="s">
        <v>1855</v>
      </c>
      <c r="C1498" s="22" t="s">
        <v>1856</v>
      </c>
      <c r="D1498" s="22" t="s">
        <v>418</v>
      </c>
      <c r="E1498" s="22">
        <v>1778126186</v>
      </c>
      <c r="F1498" s="18">
        <v>8119427763828</v>
      </c>
      <c r="G1498" s="18">
        <v>130302050225</v>
      </c>
      <c r="H1498" s="23">
        <v>10</v>
      </c>
      <c r="I1498" s="23">
        <v>10</v>
      </c>
    </row>
    <row r="1499" spans="1:9" ht="15.75" x14ac:dyDescent="0.3">
      <c r="A1499" s="22">
        <v>1498</v>
      </c>
      <c r="B1499" s="22" t="s">
        <v>1857</v>
      </c>
      <c r="C1499" s="22" t="s">
        <v>1856</v>
      </c>
      <c r="D1499" s="22" t="s">
        <v>418</v>
      </c>
      <c r="E1499" s="22">
        <v>1756026910</v>
      </c>
      <c r="F1499" s="18">
        <v>8119427763182</v>
      </c>
      <c r="G1499" s="18">
        <v>130302050018</v>
      </c>
      <c r="H1499" s="23">
        <v>0.5</v>
      </c>
      <c r="I1499" s="23">
        <v>0.5</v>
      </c>
    </row>
    <row r="1500" spans="1:9" ht="15.75" x14ac:dyDescent="0.3">
      <c r="A1500" s="22">
        <v>1499</v>
      </c>
      <c r="B1500" s="22" t="s">
        <v>1858</v>
      </c>
      <c r="C1500" s="22" t="s">
        <v>1859</v>
      </c>
      <c r="D1500" s="22" t="s">
        <v>418</v>
      </c>
      <c r="E1500" s="22">
        <v>1749276147</v>
      </c>
      <c r="F1500" s="18">
        <v>8119427763217</v>
      </c>
      <c r="G1500" s="18">
        <v>130302050226</v>
      </c>
      <c r="H1500" s="23">
        <v>8</v>
      </c>
      <c r="I1500" s="23">
        <v>8</v>
      </c>
    </row>
    <row r="1501" spans="1:9" ht="15.75" x14ac:dyDescent="0.3">
      <c r="A1501" s="22">
        <v>1500</v>
      </c>
      <c r="B1501" s="22" t="s">
        <v>1860</v>
      </c>
      <c r="C1501" s="22" t="s">
        <v>1861</v>
      </c>
      <c r="D1501" s="22" t="s">
        <v>418</v>
      </c>
      <c r="E1501" s="22">
        <v>1735933212</v>
      </c>
      <c r="F1501" s="18">
        <v>8119427763174</v>
      </c>
      <c r="G1501" s="18">
        <v>130302050011</v>
      </c>
      <c r="H1501" s="23">
        <v>3</v>
      </c>
      <c r="I1501" s="23">
        <v>3</v>
      </c>
    </row>
    <row r="1502" spans="1:9" ht="15.75" x14ac:dyDescent="0.3">
      <c r="A1502" s="22">
        <v>1501</v>
      </c>
      <c r="B1502" s="22" t="s">
        <v>242</v>
      </c>
      <c r="C1502" s="22" t="s">
        <v>2333</v>
      </c>
      <c r="D1502" s="22" t="s">
        <v>418</v>
      </c>
      <c r="E1502" s="22">
        <v>1723985909</v>
      </c>
      <c r="F1502" s="18">
        <v>1.98681194277631E+16</v>
      </c>
      <c r="G1502" s="18">
        <v>130302050056</v>
      </c>
      <c r="H1502" s="23">
        <v>0.4</v>
      </c>
      <c r="I1502" s="23">
        <v>0.4</v>
      </c>
    </row>
    <row r="1503" spans="1:9" ht="15.75" x14ac:dyDescent="0.3">
      <c r="A1503" s="22">
        <v>1502</v>
      </c>
      <c r="B1503" s="22" t="s">
        <v>1862</v>
      </c>
      <c r="C1503" s="22" t="s">
        <v>1863</v>
      </c>
      <c r="D1503" s="22" t="s">
        <v>418</v>
      </c>
      <c r="E1503" s="22">
        <v>2773597832</v>
      </c>
      <c r="F1503" s="18">
        <v>8119427763242</v>
      </c>
      <c r="G1503" s="18">
        <v>130302050227</v>
      </c>
      <c r="H1503" s="23">
        <v>7</v>
      </c>
      <c r="I1503" s="23">
        <v>7</v>
      </c>
    </row>
    <row r="1504" spans="1:9" ht="15.75" x14ac:dyDescent="0.3">
      <c r="A1504" s="22">
        <v>1503</v>
      </c>
      <c r="B1504" s="22" t="s">
        <v>1864</v>
      </c>
      <c r="C1504" s="22" t="s">
        <v>1865</v>
      </c>
      <c r="D1504" s="22" t="s">
        <v>418</v>
      </c>
      <c r="E1504" s="22">
        <v>1771521024</v>
      </c>
      <c r="F1504" s="18">
        <v>8119427763181</v>
      </c>
      <c r="G1504" s="18">
        <v>130302050228</v>
      </c>
      <c r="H1504" s="23">
        <v>0.33</v>
      </c>
      <c r="I1504" s="23">
        <v>0.33</v>
      </c>
    </row>
    <row r="1505" spans="1:9" ht="15.75" x14ac:dyDescent="0.3">
      <c r="A1505" s="22">
        <v>1504</v>
      </c>
      <c r="B1505" s="22" t="s">
        <v>1866</v>
      </c>
      <c r="C1505" s="22" t="s">
        <v>1856</v>
      </c>
      <c r="D1505" s="22" t="s">
        <v>418</v>
      </c>
      <c r="E1505" s="22">
        <v>1740002230</v>
      </c>
      <c r="F1505" s="18">
        <v>8119427763180</v>
      </c>
      <c r="G1505" s="18">
        <v>130302050229</v>
      </c>
      <c r="H1505" s="23">
        <v>0.66</v>
      </c>
      <c r="I1505" s="23">
        <v>0.66</v>
      </c>
    </row>
    <row r="1506" spans="1:9" ht="15.75" x14ac:dyDescent="0.3">
      <c r="A1506" s="22">
        <v>1505</v>
      </c>
      <c r="B1506" s="22" t="s">
        <v>1867</v>
      </c>
      <c r="C1506" s="22" t="s">
        <v>1863</v>
      </c>
      <c r="D1506" s="22" t="s">
        <v>418</v>
      </c>
      <c r="E1506" s="22">
        <v>1756373398</v>
      </c>
      <c r="F1506" s="18">
        <v>8119427000046</v>
      </c>
      <c r="G1506" s="18">
        <v>130302050230</v>
      </c>
      <c r="H1506" s="23">
        <v>0.33</v>
      </c>
      <c r="I1506" s="23">
        <v>0.33</v>
      </c>
    </row>
    <row r="1507" spans="1:9" ht="15.75" x14ac:dyDescent="0.3">
      <c r="A1507" s="22">
        <v>1506</v>
      </c>
      <c r="B1507" s="22" t="s">
        <v>1868</v>
      </c>
      <c r="C1507" s="22" t="s">
        <v>1863</v>
      </c>
      <c r="D1507" s="22" t="s">
        <v>418</v>
      </c>
      <c r="E1507" s="22">
        <v>1762799107</v>
      </c>
      <c r="F1507" s="18">
        <v>8119427000092</v>
      </c>
      <c r="G1507" s="18">
        <v>130302050231</v>
      </c>
      <c r="H1507" s="23">
        <v>0.33</v>
      </c>
      <c r="I1507" s="23">
        <v>0.33</v>
      </c>
    </row>
    <row r="1508" spans="1:9" ht="15.75" x14ac:dyDescent="0.3">
      <c r="A1508" s="22">
        <v>1507</v>
      </c>
      <c r="B1508" s="22" t="s">
        <v>1869</v>
      </c>
      <c r="C1508" s="22" t="s">
        <v>1863</v>
      </c>
      <c r="D1508" s="22" t="s">
        <v>418</v>
      </c>
      <c r="E1508" s="22">
        <v>1771651226</v>
      </c>
      <c r="F1508" s="18">
        <v>8119427763228</v>
      </c>
      <c r="G1508" s="18">
        <v>130302050232</v>
      </c>
      <c r="H1508" s="23">
        <v>0.25</v>
      </c>
      <c r="I1508" s="23">
        <v>0.25</v>
      </c>
    </row>
    <row r="1509" spans="1:9" ht="15.75" x14ac:dyDescent="0.3">
      <c r="A1509" s="22">
        <v>1508</v>
      </c>
      <c r="B1509" s="22" t="s">
        <v>1870</v>
      </c>
      <c r="C1509" s="22" t="s">
        <v>1871</v>
      </c>
      <c r="D1509" s="22" t="s">
        <v>418</v>
      </c>
      <c r="E1509" s="22">
        <v>1740216482</v>
      </c>
      <c r="F1509" s="18">
        <v>8119427763186</v>
      </c>
      <c r="G1509" s="18">
        <v>130302050170</v>
      </c>
      <c r="H1509" s="23">
        <v>1</v>
      </c>
      <c r="I1509" s="23">
        <v>1</v>
      </c>
    </row>
    <row r="1510" spans="1:9" ht="15.75" x14ac:dyDescent="0.3">
      <c r="A1510" s="22">
        <v>1509</v>
      </c>
      <c r="B1510" s="22" t="s">
        <v>1872</v>
      </c>
      <c r="C1510" s="22" t="s">
        <v>1873</v>
      </c>
      <c r="D1510" s="22" t="s">
        <v>418</v>
      </c>
      <c r="E1510" s="22"/>
      <c r="F1510" s="18">
        <v>8119427763167</v>
      </c>
      <c r="G1510" s="18">
        <v>130302050233</v>
      </c>
      <c r="H1510" s="23">
        <v>0.3</v>
      </c>
      <c r="I1510" s="23">
        <v>0.3</v>
      </c>
    </row>
    <row r="1511" spans="1:9" ht="15.75" x14ac:dyDescent="0.3">
      <c r="A1511" s="22">
        <v>1510</v>
      </c>
      <c r="B1511" s="22" t="s">
        <v>1874</v>
      </c>
      <c r="C1511" s="22" t="s">
        <v>1831</v>
      </c>
      <c r="D1511" s="22" t="s">
        <v>418</v>
      </c>
      <c r="E1511" s="22">
        <v>1755128457</v>
      </c>
      <c r="F1511" s="18">
        <v>8119427763191</v>
      </c>
      <c r="G1511" s="18">
        <v>130302050234</v>
      </c>
      <c r="H1511" s="23">
        <v>0.3</v>
      </c>
      <c r="I1511" s="23">
        <v>0.3</v>
      </c>
    </row>
    <row r="1512" spans="1:9" ht="15.75" x14ac:dyDescent="0.3">
      <c r="A1512" s="22">
        <v>1511</v>
      </c>
      <c r="B1512" s="22" t="s">
        <v>1875</v>
      </c>
      <c r="C1512" s="22" t="s">
        <v>1876</v>
      </c>
      <c r="D1512" s="22" t="s">
        <v>418</v>
      </c>
      <c r="E1512" s="22"/>
      <c r="F1512" s="18">
        <v>8119427763151</v>
      </c>
      <c r="G1512" s="18">
        <v>130302050235</v>
      </c>
      <c r="H1512" s="23">
        <v>3.33</v>
      </c>
      <c r="I1512" s="23">
        <v>3.33</v>
      </c>
    </row>
    <row r="1513" spans="1:9" ht="15.75" x14ac:dyDescent="0.3">
      <c r="A1513" s="22">
        <v>1512</v>
      </c>
      <c r="B1513" s="22" t="s">
        <v>1877</v>
      </c>
      <c r="C1513" s="22" t="s">
        <v>1833</v>
      </c>
      <c r="D1513" s="22" t="s">
        <v>418</v>
      </c>
      <c r="E1513" s="22"/>
      <c r="F1513" s="18">
        <v>8119427000092</v>
      </c>
      <c r="G1513" s="18">
        <v>130302050236</v>
      </c>
      <c r="H1513" s="23">
        <v>2.5</v>
      </c>
      <c r="I1513" s="23">
        <v>2.5</v>
      </c>
    </row>
    <row r="1514" spans="1:9" ht="15.75" x14ac:dyDescent="0.3">
      <c r="A1514" s="22">
        <v>1513</v>
      </c>
      <c r="B1514" s="22" t="s">
        <v>1849</v>
      </c>
      <c r="C1514" s="22" t="s">
        <v>1878</v>
      </c>
      <c r="D1514" s="22" t="s">
        <v>418</v>
      </c>
      <c r="E1514" s="22">
        <v>1761329091</v>
      </c>
      <c r="F1514" s="18">
        <v>8119427763148</v>
      </c>
      <c r="G1514" s="18">
        <v>130302050237</v>
      </c>
      <c r="H1514" s="23">
        <v>0.33</v>
      </c>
      <c r="I1514" s="23">
        <v>0.33</v>
      </c>
    </row>
    <row r="1515" spans="1:9" ht="15.75" x14ac:dyDescent="0.3">
      <c r="A1515" s="22">
        <v>1514</v>
      </c>
      <c r="B1515" s="22" t="s">
        <v>1879</v>
      </c>
      <c r="C1515" s="22" t="s">
        <v>1880</v>
      </c>
      <c r="D1515" s="22" t="s">
        <v>418</v>
      </c>
      <c r="E1515" s="22"/>
      <c r="F1515" s="18">
        <v>8119427000050</v>
      </c>
      <c r="G1515" s="18">
        <v>130302050238</v>
      </c>
      <c r="H1515" s="23">
        <v>0.5</v>
      </c>
      <c r="I1515" s="23">
        <v>0.5</v>
      </c>
    </row>
    <row r="1516" spans="1:9" ht="15.75" x14ac:dyDescent="0.3">
      <c r="A1516" s="22">
        <v>1515</v>
      </c>
      <c r="B1516" s="22" t="s">
        <v>1881</v>
      </c>
      <c r="C1516" s="22" t="s">
        <v>1882</v>
      </c>
      <c r="D1516" s="22" t="s">
        <v>418</v>
      </c>
      <c r="E1516" s="22" t="s">
        <v>910</v>
      </c>
      <c r="F1516" s="18">
        <v>8119427000830</v>
      </c>
      <c r="G1516" s="18">
        <v>130302050239</v>
      </c>
      <c r="H1516" s="23"/>
      <c r="I1516" s="23"/>
    </row>
    <row r="1517" spans="1:9" ht="15.75" x14ac:dyDescent="0.3">
      <c r="A1517" s="22">
        <v>1516</v>
      </c>
      <c r="B1517" s="22" t="s">
        <v>1883</v>
      </c>
      <c r="C1517" s="22" t="s">
        <v>1884</v>
      </c>
      <c r="D1517" s="22" t="s">
        <v>418</v>
      </c>
      <c r="E1517" s="22">
        <v>1720667226</v>
      </c>
      <c r="F1517" s="18">
        <v>8119427763187</v>
      </c>
      <c r="G1517" s="18">
        <v>130302050240</v>
      </c>
      <c r="H1517" s="23">
        <v>0.33</v>
      </c>
      <c r="I1517" s="23">
        <v>0.33</v>
      </c>
    </row>
    <row r="1518" spans="1:9" ht="15.75" x14ac:dyDescent="0.3">
      <c r="A1518" s="22">
        <v>1517</v>
      </c>
      <c r="B1518" s="22" t="s">
        <v>1885</v>
      </c>
      <c r="C1518" s="22" t="s">
        <v>1886</v>
      </c>
      <c r="D1518" s="22" t="s">
        <v>418</v>
      </c>
      <c r="E1518" s="22">
        <v>1788108094</v>
      </c>
      <c r="F1518" s="18">
        <v>8119427760242</v>
      </c>
      <c r="G1518" s="18">
        <v>130302050241</v>
      </c>
      <c r="H1518" s="23">
        <v>0.27</v>
      </c>
      <c r="I1518" s="23">
        <v>0.27</v>
      </c>
    </row>
    <row r="1519" spans="1:9" ht="15.75" x14ac:dyDescent="0.3">
      <c r="A1519" s="22">
        <v>1518</v>
      </c>
      <c r="B1519" s="22" t="s">
        <v>1886</v>
      </c>
      <c r="C1519" s="22"/>
      <c r="D1519" s="22" t="s">
        <v>418</v>
      </c>
      <c r="E1519" s="22"/>
      <c r="F1519" s="18">
        <v>8119427763837</v>
      </c>
      <c r="G1519" s="18">
        <v>130302050004</v>
      </c>
      <c r="H1519" s="23">
        <v>0.82</v>
      </c>
      <c r="I1519" s="23">
        <v>0.82</v>
      </c>
    </row>
    <row r="1520" spans="1:9" ht="15.75" x14ac:dyDescent="0.3">
      <c r="A1520" s="22">
        <v>1519</v>
      </c>
      <c r="B1520" s="22" t="s">
        <v>1887</v>
      </c>
      <c r="C1520" s="22" t="s">
        <v>1886</v>
      </c>
      <c r="D1520" s="22" t="s">
        <v>418</v>
      </c>
      <c r="E1520" s="22"/>
      <c r="F1520" s="18"/>
      <c r="G1520" s="18">
        <v>130302050242</v>
      </c>
      <c r="H1520" s="23">
        <v>2</v>
      </c>
      <c r="I1520" s="23">
        <v>2</v>
      </c>
    </row>
    <row r="1521" spans="1:9" ht="15.75" x14ac:dyDescent="0.3">
      <c r="A1521" s="22">
        <v>1520</v>
      </c>
      <c r="B1521" s="22" t="s">
        <v>1888</v>
      </c>
      <c r="C1521" s="22" t="s">
        <v>1889</v>
      </c>
      <c r="D1521" s="22" t="s">
        <v>418</v>
      </c>
      <c r="E1521" s="22">
        <v>1725622125</v>
      </c>
      <c r="F1521" s="18">
        <v>8119427763</v>
      </c>
      <c r="G1521" s="18">
        <v>130302050243</v>
      </c>
      <c r="H1521" s="23">
        <v>0.66</v>
      </c>
      <c r="I1521" s="23">
        <v>0.66</v>
      </c>
    </row>
    <row r="1522" spans="1:9" ht="15.75" x14ac:dyDescent="0.3">
      <c r="A1522" s="22">
        <v>1521</v>
      </c>
      <c r="B1522" s="22" t="s">
        <v>1890</v>
      </c>
      <c r="C1522" s="22" t="s">
        <v>1891</v>
      </c>
      <c r="D1522" s="22" t="s">
        <v>418</v>
      </c>
      <c r="E1522" s="22"/>
      <c r="F1522" s="18">
        <v>8119427763234</v>
      </c>
      <c r="G1522" s="18">
        <v>130302050244</v>
      </c>
      <c r="H1522" s="23">
        <v>0.82</v>
      </c>
      <c r="I1522" s="23">
        <v>0.82</v>
      </c>
    </row>
    <row r="1523" spans="1:9" ht="15.75" x14ac:dyDescent="0.3">
      <c r="A1523" s="22">
        <v>1522</v>
      </c>
      <c r="B1523" s="22" t="s">
        <v>1850</v>
      </c>
      <c r="C1523" s="22" t="s">
        <v>1891</v>
      </c>
      <c r="D1523" s="22" t="s">
        <v>418</v>
      </c>
      <c r="E1523" s="22">
        <v>1797864518</v>
      </c>
      <c r="F1523" s="18">
        <v>8119427000022</v>
      </c>
      <c r="G1523" s="18">
        <v>130302050245</v>
      </c>
      <c r="H1523" s="23">
        <v>1.5</v>
      </c>
      <c r="I1523" s="23">
        <v>1.5</v>
      </c>
    </row>
    <row r="1524" spans="1:9" ht="15.75" x14ac:dyDescent="0.3">
      <c r="A1524" s="22">
        <v>1523</v>
      </c>
      <c r="B1524" s="22" t="s">
        <v>1891</v>
      </c>
      <c r="C1524" s="22" t="s">
        <v>1892</v>
      </c>
      <c r="D1524" s="22" t="s">
        <v>418</v>
      </c>
      <c r="E1524" s="22">
        <v>1774268598</v>
      </c>
      <c r="F1524" s="18">
        <v>8119427763227</v>
      </c>
      <c r="G1524" s="18">
        <v>130302050246</v>
      </c>
      <c r="H1524" s="23">
        <v>5</v>
      </c>
      <c r="I1524" s="23">
        <v>0.5</v>
      </c>
    </row>
    <row r="1525" spans="1:9" ht="15.75" x14ac:dyDescent="0.3">
      <c r="A1525" s="22">
        <v>1524</v>
      </c>
      <c r="B1525" s="22" t="s">
        <v>1893</v>
      </c>
      <c r="C1525" s="22" t="s">
        <v>1891</v>
      </c>
      <c r="D1525" s="22" t="s">
        <v>418</v>
      </c>
      <c r="E1525" s="22">
        <v>1793955620</v>
      </c>
      <c r="F1525" s="18">
        <v>8119427763232</v>
      </c>
      <c r="G1525" s="18">
        <v>130302050247</v>
      </c>
      <c r="H1525" s="23"/>
      <c r="I1525" s="23"/>
    </row>
    <row r="1526" spans="1:9" ht="15.75" x14ac:dyDescent="0.3">
      <c r="A1526" s="22">
        <v>1525</v>
      </c>
      <c r="B1526" s="22" t="s">
        <v>326</v>
      </c>
      <c r="C1526" s="22" t="s">
        <v>2334</v>
      </c>
      <c r="D1526" s="22" t="s">
        <v>418</v>
      </c>
      <c r="E1526" s="22">
        <v>1727132093</v>
      </c>
      <c r="F1526" s="18">
        <v>70166830000001</v>
      </c>
      <c r="G1526" s="18">
        <v>130302050057</v>
      </c>
      <c r="H1526" s="23">
        <v>0.33</v>
      </c>
      <c r="I1526" s="23">
        <v>0.33</v>
      </c>
    </row>
    <row r="1527" spans="1:9" ht="15.75" x14ac:dyDescent="0.3">
      <c r="A1527" s="22">
        <v>1526</v>
      </c>
      <c r="B1527" s="22" t="s">
        <v>1895</v>
      </c>
      <c r="C1527" s="22" t="s">
        <v>1894</v>
      </c>
      <c r="D1527" s="22" t="s">
        <v>418</v>
      </c>
      <c r="E1527" s="22"/>
      <c r="F1527" s="18"/>
      <c r="G1527" s="18">
        <v>130302050248</v>
      </c>
      <c r="H1527" s="23">
        <v>3.33</v>
      </c>
      <c r="I1527" s="23">
        <v>3.33</v>
      </c>
    </row>
    <row r="1528" spans="1:9" ht="15.75" x14ac:dyDescent="0.3">
      <c r="A1528" s="22">
        <v>1527</v>
      </c>
      <c r="B1528" s="22" t="s">
        <v>1896</v>
      </c>
      <c r="C1528" s="22" t="s">
        <v>1897</v>
      </c>
      <c r="D1528" s="22" t="s">
        <v>418</v>
      </c>
      <c r="E1528" s="22">
        <v>17247300505</v>
      </c>
      <c r="F1528" s="18">
        <v>8119427763238</v>
      </c>
      <c r="G1528" s="18">
        <v>130302050047</v>
      </c>
      <c r="H1528" s="23">
        <v>1.5</v>
      </c>
      <c r="I1528" s="23">
        <v>1.5</v>
      </c>
    </row>
    <row r="1529" spans="1:9" ht="15.75" x14ac:dyDescent="0.3">
      <c r="A1529" s="22">
        <v>1528</v>
      </c>
      <c r="B1529" s="22" t="s">
        <v>1898</v>
      </c>
      <c r="C1529" s="22" t="s">
        <v>1899</v>
      </c>
      <c r="D1529" s="22" t="s">
        <v>418</v>
      </c>
      <c r="E1529" s="22">
        <v>1795776640</v>
      </c>
      <c r="F1529" s="18">
        <v>19427006659</v>
      </c>
      <c r="G1529" s="18">
        <v>130302050249</v>
      </c>
      <c r="H1529" s="23">
        <v>0.33</v>
      </c>
      <c r="I1529" s="23">
        <v>0.33</v>
      </c>
    </row>
    <row r="1530" spans="1:9" ht="15.75" x14ac:dyDescent="0.3">
      <c r="A1530" s="22">
        <v>1529</v>
      </c>
      <c r="B1530" s="22" t="s">
        <v>1899</v>
      </c>
      <c r="C1530" s="22" t="s">
        <v>1900</v>
      </c>
      <c r="D1530" s="22" t="s">
        <v>418</v>
      </c>
      <c r="E1530" s="22">
        <v>1767633878</v>
      </c>
      <c r="F1530" s="18">
        <v>8119427763525</v>
      </c>
      <c r="G1530" s="18">
        <v>130302050181</v>
      </c>
      <c r="H1530" s="23">
        <v>10</v>
      </c>
      <c r="I1530" s="23">
        <v>10</v>
      </c>
    </row>
    <row r="1531" spans="1:9" ht="15.75" x14ac:dyDescent="0.3">
      <c r="A1531" s="22">
        <v>1530</v>
      </c>
      <c r="B1531" s="22" t="s">
        <v>1901</v>
      </c>
      <c r="C1531" s="22" t="s">
        <v>1899</v>
      </c>
      <c r="D1531" s="22" t="s">
        <v>418</v>
      </c>
      <c r="E1531" s="22">
        <v>1764917346</v>
      </c>
      <c r="F1531" s="18">
        <v>8119427006658</v>
      </c>
      <c r="G1531" s="18">
        <v>130302050250</v>
      </c>
      <c r="H1531" s="23">
        <v>0.5</v>
      </c>
      <c r="I1531" s="23">
        <v>0.5</v>
      </c>
    </row>
    <row r="1532" spans="1:9" ht="15.75" x14ac:dyDescent="0.3">
      <c r="A1532" s="22">
        <v>1531</v>
      </c>
      <c r="B1532" s="22" t="s">
        <v>1902</v>
      </c>
      <c r="C1532" s="22" t="s">
        <v>1900</v>
      </c>
      <c r="D1532" s="22" t="s">
        <v>418</v>
      </c>
      <c r="E1532" s="22">
        <v>1773716498</v>
      </c>
      <c r="F1532" s="18">
        <v>8119427763520</v>
      </c>
      <c r="G1532" s="18">
        <v>130302051501</v>
      </c>
      <c r="H1532" s="23">
        <v>8</v>
      </c>
      <c r="I1532" s="23">
        <v>8</v>
      </c>
    </row>
    <row r="1533" spans="1:9" ht="15.75" x14ac:dyDescent="0.3">
      <c r="A1533" s="22">
        <v>1532</v>
      </c>
      <c r="B1533" s="22" t="s">
        <v>1903</v>
      </c>
      <c r="C1533" s="22" t="s">
        <v>1900</v>
      </c>
      <c r="D1533" s="22" t="s">
        <v>418</v>
      </c>
      <c r="E1533" s="22"/>
      <c r="F1533" s="18">
        <v>8119427763521</v>
      </c>
      <c r="G1533" s="18">
        <v>130302051502</v>
      </c>
      <c r="H1533" s="23">
        <v>3</v>
      </c>
      <c r="I1533" s="23">
        <v>3</v>
      </c>
    </row>
    <row r="1534" spans="1:9" ht="15.75" x14ac:dyDescent="0.3">
      <c r="A1534" s="22">
        <v>1533</v>
      </c>
      <c r="B1534" s="22" t="s">
        <v>1904</v>
      </c>
      <c r="C1534" s="22" t="s">
        <v>1905</v>
      </c>
      <c r="D1534" s="22" t="s">
        <v>418</v>
      </c>
      <c r="E1534" s="22"/>
      <c r="F1534" s="18">
        <v>8119427763527</v>
      </c>
      <c r="G1534" s="18">
        <v>130302051503</v>
      </c>
      <c r="H1534" s="23">
        <v>0.4</v>
      </c>
      <c r="I1534" s="23">
        <v>0.4</v>
      </c>
    </row>
    <row r="1535" spans="1:9" ht="15.75" x14ac:dyDescent="0.3">
      <c r="A1535" s="22">
        <v>1534</v>
      </c>
      <c r="B1535" s="22" t="s">
        <v>1906</v>
      </c>
      <c r="C1535" s="22" t="s">
        <v>1907</v>
      </c>
      <c r="D1535" s="22" t="s">
        <v>418</v>
      </c>
      <c r="E1535" s="22"/>
      <c r="F1535" s="18">
        <v>7016683405167</v>
      </c>
      <c r="G1535" s="18">
        <v>130302051504</v>
      </c>
      <c r="H1535" s="23">
        <v>7</v>
      </c>
      <c r="I1535" s="23">
        <v>7</v>
      </c>
    </row>
    <row r="1536" spans="1:9" ht="15.75" x14ac:dyDescent="0.3">
      <c r="A1536" s="22">
        <v>1535</v>
      </c>
      <c r="B1536" s="22" t="s">
        <v>1908</v>
      </c>
      <c r="C1536" s="22" t="s">
        <v>1909</v>
      </c>
      <c r="D1536" s="22" t="s">
        <v>418</v>
      </c>
      <c r="E1536" s="22">
        <v>1744506082</v>
      </c>
      <c r="F1536" s="18">
        <v>8119427763518</v>
      </c>
      <c r="G1536" s="18">
        <v>130302051505</v>
      </c>
      <c r="H1536" s="23">
        <v>0.33</v>
      </c>
      <c r="I1536" s="23">
        <v>0.33</v>
      </c>
    </row>
    <row r="1537" spans="1:9" ht="15.75" x14ac:dyDescent="0.3">
      <c r="A1537" s="22">
        <v>1536</v>
      </c>
      <c r="B1537" s="22" t="s">
        <v>1910</v>
      </c>
      <c r="C1537" s="22" t="s">
        <v>1911</v>
      </c>
      <c r="D1537" s="22" t="s">
        <v>418</v>
      </c>
      <c r="E1537" s="22"/>
      <c r="F1537" s="18">
        <v>8119427763524</v>
      </c>
      <c r="G1537" s="18">
        <v>130302051506</v>
      </c>
      <c r="H1537" s="23">
        <v>0.66</v>
      </c>
      <c r="I1537" s="23">
        <v>0.66</v>
      </c>
    </row>
    <row r="1538" spans="1:9" ht="15.75" x14ac:dyDescent="0.3">
      <c r="A1538" s="22">
        <v>1537</v>
      </c>
      <c r="B1538" s="22" t="s">
        <v>1912</v>
      </c>
      <c r="C1538" s="22" t="s">
        <v>1913</v>
      </c>
      <c r="D1538" s="22" t="s">
        <v>418</v>
      </c>
      <c r="E1538" s="22"/>
      <c r="F1538" s="18"/>
      <c r="G1538" s="18">
        <v>130302050180</v>
      </c>
      <c r="H1538" s="23">
        <v>0.33</v>
      </c>
      <c r="I1538" s="23">
        <v>0.33</v>
      </c>
    </row>
    <row r="1539" spans="1:9" ht="15.75" x14ac:dyDescent="0.3">
      <c r="A1539" s="22">
        <v>1538</v>
      </c>
      <c r="B1539" s="22" t="s">
        <v>1914</v>
      </c>
      <c r="C1539" s="22" t="s">
        <v>1915</v>
      </c>
      <c r="D1539" s="22" t="s">
        <v>418</v>
      </c>
      <c r="E1539" s="22">
        <v>1722361376</v>
      </c>
      <c r="F1539" s="18">
        <v>8119427763584</v>
      </c>
      <c r="G1539" s="18">
        <v>130302051507</v>
      </c>
      <c r="H1539" s="23">
        <v>0.33</v>
      </c>
      <c r="I1539" s="23">
        <v>0.33</v>
      </c>
    </row>
    <row r="1540" spans="1:9" ht="15.75" x14ac:dyDescent="0.3">
      <c r="A1540" s="22">
        <v>1539</v>
      </c>
      <c r="B1540" s="22" t="s">
        <v>1916</v>
      </c>
      <c r="C1540" s="22" t="s">
        <v>1917</v>
      </c>
      <c r="D1540" s="22" t="s">
        <v>418</v>
      </c>
      <c r="E1540" s="22">
        <v>1771196749</v>
      </c>
      <c r="F1540" s="18">
        <v>8119427763529</v>
      </c>
      <c r="G1540" s="18">
        <v>130302050182</v>
      </c>
      <c r="H1540" s="23">
        <v>1.5</v>
      </c>
      <c r="I1540" s="22">
        <v>1.5</v>
      </c>
    </row>
    <row r="1541" spans="1:9" ht="15.75" x14ac:dyDescent="0.3">
      <c r="A1541" s="22">
        <v>1540</v>
      </c>
      <c r="B1541" s="22" t="s">
        <v>1918</v>
      </c>
      <c r="C1541" s="22" t="s">
        <v>1917</v>
      </c>
      <c r="D1541" s="22" t="s">
        <v>418</v>
      </c>
      <c r="E1541" s="22"/>
      <c r="F1541" s="18">
        <v>81194270000142</v>
      </c>
      <c r="G1541" s="18">
        <v>130302051508</v>
      </c>
      <c r="H1541" s="23">
        <v>0.33</v>
      </c>
      <c r="I1541" s="22">
        <v>0.3</v>
      </c>
    </row>
    <row r="1542" spans="1:9" ht="15.75" x14ac:dyDescent="0.3">
      <c r="A1542" s="22">
        <v>1541</v>
      </c>
      <c r="B1542" s="22" t="s">
        <v>1917</v>
      </c>
      <c r="C1542" s="22" t="s">
        <v>1919</v>
      </c>
      <c r="D1542" s="22" t="s">
        <v>418</v>
      </c>
      <c r="E1542" s="22"/>
      <c r="F1542" s="18">
        <v>8119427763513</v>
      </c>
      <c r="G1542" s="18">
        <v>130302051509</v>
      </c>
      <c r="H1542" s="23">
        <v>10</v>
      </c>
      <c r="I1542" s="22">
        <v>0.2</v>
      </c>
    </row>
    <row r="1543" spans="1:9" ht="15.75" x14ac:dyDescent="0.3">
      <c r="A1543" s="22">
        <v>1542</v>
      </c>
      <c r="B1543" s="22" t="s">
        <v>1920</v>
      </c>
      <c r="C1543" s="22" t="s">
        <v>1902</v>
      </c>
      <c r="D1543" s="22" t="s">
        <v>418</v>
      </c>
      <c r="E1543" s="22">
        <v>1773532993</v>
      </c>
      <c r="F1543" s="18">
        <v>8119427663472</v>
      </c>
      <c r="G1543" s="18">
        <v>130302051510</v>
      </c>
      <c r="H1543" s="23">
        <v>0.5</v>
      </c>
      <c r="I1543" s="22">
        <v>0</v>
      </c>
    </row>
    <row r="1544" spans="1:9" ht="15.75" x14ac:dyDescent="0.3">
      <c r="A1544" s="22">
        <v>1543</v>
      </c>
      <c r="B1544" s="22" t="s">
        <v>1921</v>
      </c>
      <c r="C1544" s="22" t="s">
        <v>1902</v>
      </c>
      <c r="D1544" s="22" t="s">
        <v>418</v>
      </c>
      <c r="E1544" s="22">
        <v>1761650240</v>
      </c>
      <c r="F1544" s="18">
        <v>8119427763517</v>
      </c>
      <c r="G1544" s="18">
        <v>130302051511</v>
      </c>
      <c r="H1544" s="23">
        <v>8</v>
      </c>
      <c r="I1544" s="22">
        <v>0.01</v>
      </c>
    </row>
    <row r="1545" spans="1:9" ht="15.75" x14ac:dyDescent="0.3">
      <c r="A1545" s="22">
        <v>1544</v>
      </c>
      <c r="B1545" s="22" t="s">
        <v>1922</v>
      </c>
      <c r="C1545" s="22" t="s">
        <v>1923</v>
      </c>
      <c r="D1545" s="22" t="s">
        <v>418</v>
      </c>
      <c r="E1545" s="22">
        <v>179695918</v>
      </c>
      <c r="F1545" s="18">
        <v>8119427763449</v>
      </c>
      <c r="G1545" s="18">
        <v>130302051512</v>
      </c>
      <c r="H1545" s="23">
        <v>3</v>
      </c>
      <c r="I1545" s="22">
        <v>0.01</v>
      </c>
    </row>
    <row r="1546" spans="1:9" ht="15.75" x14ac:dyDescent="0.3">
      <c r="A1546" s="22">
        <v>1545</v>
      </c>
      <c r="B1546" s="22" t="s">
        <v>1924</v>
      </c>
      <c r="C1546" s="22" t="s">
        <v>1925</v>
      </c>
      <c r="D1546" s="22" t="s">
        <v>418</v>
      </c>
      <c r="E1546" s="22">
        <v>1783642941</v>
      </c>
      <c r="F1546" s="18">
        <v>8119427663451</v>
      </c>
      <c r="G1546" s="18">
        <v>130302051513</v>
      </c>
      <c r="H1546" s="23">
        <v>0.4</v>
      </c>
      <c r="I1546" s="22">
        <v>0</v>
      </c>
    </row>
    <row r="1547" spans="1:9" ht="15.75" x14ac:dyDescent="0.3">
      <c r="A1547" s="22">
        <v>1546</v>
      </c>
      <c r="B1547" s="22" t="s">
        <v>1926</v>
      </c>
      <c r="C1547" s="22" t="s">
        <v>1927</v>
      </c>
      <c r="D1547" s="22" t="s">
        <v>418</v>
      </c>
      <c r="E1547" s="22">
        <v>1738307333</v>
      </c>
      <c r="F1547" s="18">
        <v>8119427763459</v>
      </c>
      <c r="G1547" s="18">
        <v>130302050032</v>
      </c>
      <c r="H1547" s="23">
        <v>7</v>
      </c>
      <c r="I1547" s="22">
        <v>0</v>
      </c>
    </row>
    <row r="1548" spans="1:9" ht="15.75" x14ac:dyDescent="0.3">
      <c r="A1548" s="22">
        <v>1547</v>
      </c>
      <c r="B1548" s="22" t="s">
        <v>2335</v>
      </c>
      <c r="C1548" s="22" t="s">
        <v>58</v>
      </c>
      <c r="D1548" s="22" t="s">
        <v>418</v>
      </c>
      <c r="E1548" s="22">
        <v>1742945947</v>
      </c>
      <c r="F1548" s="18">
        <v>811942776322</v>
      </c>
      <c r="G1548" s="18">
        <v>130302050072</v>
      </c>
      <c r="H1548" s="23">
        <v>0.33</v>
      </c>
      <c r="I1548" s="22">
        <v>0.5</v>
      </c>
    </row>
    <row r="1549" spans="1:9" ht="15.75" x14ac:dyDescent="0.3">
      <c r="A1549" s="22">
        <v>1548</v>
      </c>
      <c r="B1549" s="22" t="s">
        <v>1928</v>
      </c>
      <c r="C1549" s="22" t="s">
        <v>1929</v>
      </c>
      <c r="D1549" s="22" t="s">
        <v>418</v>
      </c>
      <c r="E1549" s="22">
        <v>1747865129</v>
      </c>
      <c r="F1549" s="18">
        <v>8119427763480</v>
      </c>
      <c r="G1549" s="18">
        <v>130302051514</v>
      </c>
      <c r="H1549" s="23">
        <v>0.66</v>
      </c>
      <c r="I1549" s="22">
        <v>0.5</v>
      </c>
    </row>
    <row r="1550" spans="1:9" ht="15.75" x14ac:dyDescent="0.3">
      <c r="A1550" s="22">
        <v>1549</v>
      </c>
      <c r="B1550" s="22" t="s">
        <v>1930</v>
      </c>
      <c r="C1550" s="22" t="s">
        <v>1931</v>
      </c>
      <c r="D1550" s="22" t="s">
        <v>418</v>
      </c>
      <c r="E1550" s="22">
        <v>1788164044</v>
      </c>
      <c r="F1550" s="18">
        <v>8119427763535</v>
      </c>
      <c r="G1550" s="18">
        <v>130302051827</v>
      </c>
      <c r="H1550" s="23">
        <v>0.33</v>
      </c>
      <c r="I1550" s="22">
        <v>1.5</v>
      </c>
    </row>
    <row r="1551" spans="1:9" ht="15.75" x14ac:dyDescent="0.3">
      <c r="A1551" s="22">
        <v>1550</v>
      </c>
      <c r="B1551" s="22" t="s">
        <v>2341</v>
      </c>
      <c r="C1551" s="22" t="s">
        <v>2342</v>
      </c>
      <c r="D1551" s="22" t="s">
        <v>418</v>
      </c>
      <c r="E1551" s="22">
        <v>1761550107</v>
      </c>
      <c r="F1551" s="18">
        <v>8119427763291</v>
      </c>
      <c r="G1551" s="18">
        <v>130302050128</v>
      </c>
      <c r="H1551" s="23">
        <v>0.33</v>
      </c>
      <c r="I1551" s="22">
        <v>0</v>
      </c>
    </row>
    <row r="1552" spans="1:9" ht="15.75" x14ac:dyDescent="0.3">
      <c r="A1552" s="22">
        <v>1551</v>
      </c>
      <c r="B1552" s="22" t="s">
        <v>1932</v>
      </c>
      <c r="C1552" s="22" t="s">
        <v>1933</v>
      </c>
      <c r="D1552" s="22" t="s">
        <v>418</v>
      </c>
      <c r="E1552" s="22">
        <v>1791467244</v>
      </c>
      <c r="F1552" s="18">
        <v>8119427763465</v>
      </c>
      <c r="G1552" s="18">
        <v>130302051515</v>
      </c>
      <c r="H1552" s="23">
        <v>0.25</v>
      </c>
      <c r="I1552" s="22">
        <v>0.2</v>
      </c>
    </row>
    <row r="1553" spans="1:9" ht="15.75" x14ac:dyDescent="0.3">
      <c r="A1553" s="22">
        <v>1552</v>
      </c>
      <c r="B1553" s="22" t="s">
        <v>1934</v>
      </c>
      <c r="C1553" s="22" t="s">
        <v>1937</v>
      </c>
      <c r="D1553" s="22" t="s">
        <v>418</v>
      </c>
      <c r="E1553" s="22">
        <v>1799123748</v>
      </c>
      <c r="F1553" s="18">
        <v>8119427763463</v>
      </c>
      <c r="G1553" s="18">
        <v>130302050055</v>
      </c>
      <c r="H1553" s="23">
        <v>1</v>
      </c>
      <c r="I1553" s="22">
        <v>0.2</v>
      </c>
    </row>
    <row r="1554" spans="1:9" ht="15.75" x14ac:dyDescent="0.3">
      <c r="A1554" s="22">
        <v>1553</v>
      </c>
      <c r="B1554" s="22" t="s">
        <v>1935</v>
      </c>
      <c r="C1554" s="22" t="s">
        <v>1936</v>
      </c>
      <c r="D1554" s="22" t="s">
        <v>418</v>
      </c>
      <c r="E1554" s="22"/>
      <c r="F1554" s="18">
        <v>8119427763510</v>
      </c>
      <c r="G1554" s="18">
        <v>130302051516</v>
      </c>
      <c r="H1554" s="23">
        <v>0.3</v>
      </c>
      <c r="I1554" s="22">
        <v>0.3</v>
      </c>
    </row>
    <row r="1555" spans="1:9" ht="15.75" x14ac:dyDescent="0.3">
      <c r="A1555" s="22">
        <v>1554</v>
      </c>
      <c r="B1555" s="22" t="s">
        <v>84</v>
      </c>
      <c r="C1555" s="22" t="s">
        <v>1938</v>
      </c>
      <c r="D1555" s="22" t="s">
        <v>418</v>
      </c>
      <c r="E1555" s="22"/>
      <c r="F1555" s="18">
        <v>8119427763503</v>
      </c>
      <c r="G1555" s="18">
        <v>130302051517</v>
      </c>
      <c r="H1555" s="23">
        <v>0.3</v>
      </c>
      <c r="I1555" s="22">
        <v>0.3</v>
      </c>
    </row>
    <row r="1556" spans="1:9" ht="15.75" x14ac:dyDescent="0.3">
      <c r="A1556" s="22">
        <v>1555</v>
      </c>
      <c r="B1556" s="22" t="s">
        <v>1939</v>
      </c>
      <c r="C1556" s="22" t="s">
        <v>1940</v>
      </c>
      <c r="D1556" s="22" t="s">
        <v>418</v>
      </c>
      <c r="E1556" s="22"/>
      <c r="F1556" s="18">
        <v>8119427763503</v>
      </c>
      <c r="G1556" s="18">
        <v>130302051518</v>
      </c>
      <c r="H1556" s="23">
        <v>3.33</v>
      </c>
      <c r="I1556" s="22">
        <v>0.2</v>
      </c>
    </row>
    <row r="1557" spans="1:9" ht="15.75" x14ac:dyDescent="0.3">
      <c r="A1557" s="22">
        <v>1556</v>
      </c>
      <c r="B1557" s="22" t="s">
        <v>2343</v>
      </c>
      <c r="C1557" s="22" t="s">
        <v>2344</v>
      </c>
      <c r="D1557" s="22" t="s">
        <v>418</v>
      </c>
      <c r="E1557" s="22"/>
      <c r="F1557" s="18"/>
      <c r="G1557" s="18">
        <v>130302050140</v>
      </c>
      <c r="H1557" s="23">
        <v>2.5</v>
      </c>
      <c r="I1557" s="22">
        <v>0</v>
      </c>
    </row>
    <row r="1558" spans="1:9" ht="15.75" x14ac:dyDescent="0.3">
      <c r="A1558" s="22">
        <v>1557</v>
      </c>
      <c r="B1558" s="22" t="s">
        <v>1941</v>
      </c>
      <c r="C1558" s="22" t="s">
        <v>1942</v>
      </c>
      <c r="D1558" s="22" t="s">
        <v>418</v>
      </c>
      <c r="E1558" s="22">
        <v>1746234330</v>
      </c>
      <c r="F1558" s="18">
        <v>8119427763487</v>
      </c>
      <c r="G1558" s="18">
        <v>130302051519</v>
      </c>
      <c r="H1558" s="23">
        <v>0.33</v>
      </c>
      <c r="I1558" s="22">
        <v>0.2</v>
      </c>
    </row>
    <row r="1559" spans="1:9" ht="15.75" x14ac:dyDescent="0.3">
      <c r="A1559" s="22">
        <v>1558</v>
      </c>
      <c r="B1559" s="22" t="s">
        <v>1943</v>
      </c>
      <c r="C1559" s="22" t="s">
        <v>1942</v>
      </c>
      <c r="D1559" s="22" t="s">
        <v>418</v>
      </c>
      <c r="E1559" s="22">
        <v>1733504022</v>
      </c>
      <c r="F1559" s="18">
        <v>8119427000059</v>
      </c>
      <c r="G1559" s="18">
        <v>130302051520</v>
      </c>
      <c r="H1559" s="23">
        <v>0.5</v>
      </c>
      <c r="I1559" s="22">
        <v>0.2</v>
      </c>
    </row>
    <row r="1560" spans="1:9" ht="15.75" x14ac:dyDescent="0.3">
      <c r="A1560" s="22">
        <v>1559</v>
      </c>
      <c r="B1560" s="22" t="s">
        <v>1944</v>
      </c>
      <c r="C1560" s="22" t="s">
        <v>1547</v>
      </c>
      <c r="D1560" s="22" t="s">
        <v>418</v>
      </c>
      <c r="E1560" s="22">
        <v>173645191</v>
      </c>
      <c r="F1560" s="18">
        <v>8119427763488</v>
      </c>
      <c r="G1560" s="18">
        <v>130302051521</v>
      </c>
      <c r="H1560" s="23"/>
      <c r="I1560" s="22">
        <v>2.5</v>
      </c>
    </row>
    <row r="1561" spans="1:9" ht="15.75" x14ac:dyDescent="0.3">
      <c r="A1561" s="22">
        <v>1560</v>
      </c>
      <c r="B1561" s="22" t="s">
        <v>1945</v>
      </c>
      <c r="C1561" s="22" t="s">
        <v>1946</v>
      </c>
      <c r="D1561" s="22" t="s">
        <v>418</v>
      </c>
      <c r="E1561" s="22"/>
      <c r="F1561" s="18">
        <v>8119427763476</v>
      </c>
      <c r="G1561" s="18">
        <v>130302051522</v>
      </c>
      <c r="H1561" s="23">
        <v>1.5</v>
      </c>
      <c r="I1561" s="22">
        <v>1.5</v>
      </c>
    </row>
    <row r="1562" spans="1:9" ht="15.75" x14ac:dyDescent="0.3">
      <c r="A1562" s="22">
        <v>1561</v>
      </c>
      <c r="B1562" s="22" t="s">
        <v>872</v>
      </c>
      <c r="C1562" s="22" t="s">
        <v>1947</v>
      </c>
      <c r="D1562" s="22" t="s">
        <v>418</v>
      </c>
      <c r="E1562" s="22">
        <v>1740002311</v>
      </c>
      <c r="F1562" s="18">
        <v>7016627415323</v>
      </c>
      <c r="G1562" s="18">
        <v>130302051523</v>
      </c>
      <c r="H1562" s="23">
        <v>0.27</v>
      </c>
      <c r="I1562" s="22">
        <v>0.4</v>
      </c>
    </row>
    <row r="1563" spans="1:9" ht="15.75" x14ac:dyDescent="0.3">
      <c r="A1563" s="22">
        <v>1562</v>
      </c>
      <c r="B1563" s="22" t="s">
        <v>22</v>
      </c>
      <c r="C1563" s="22" t="s">
        <v>1948</v>
      </c>
      <c r="D1563" s="22" t="s">
        <v>418</v>
      </c>
      <c r="E1563" s="22" t="s">
        <v>910</v>
      </c>
      <c r="F1563" s="18">
        <v>7016627415321</v>
      </c>
      <c r="G1563" s="18">
        <v>130302051524</v>
      </c>
      <c r="H1563" s="23">
        <v>0.82</v>
      </c>
      <c r="I1563" s="22">
        <v>0.3</v>
      </c>
    </row>
    <row r="1564" spans="1:9" ht="15.75" x14ac:dyDescent="0.3">
      <c r="A1564" s="22">
        <v>1563</v>
      </c>
      <c r="B1564" s="22" t="s">
        <v>1949</v>
      </c>
      <c r="C1564" s="22" t="s">
        <v>1950</v>
      </c>
      <c r="D1564" s="22" t="s">
        <v>418</v>
      </c>
      <c r="E1564" s="22">
        <v>1773694020</v>
      </c>
      <c r="F1564" s="18"/>
      <c r="G1564" s="18">
        <v>130302051525</v>
      </c>
      <c r="H1564" s="23">
        <v>2</v>
      </c>
      <c r="I1564" s="22">
        <v>0.2</v>
      </c>
    </row>
    <row r="1565" spans="1:9" ht="15.75" x14ac:dyDescent="0.3">
      <c r="A1565" s="22">
        <v>1564</v>
      </c>
      <c r="B1565" s="22" t="s">
        <v>17</v>
      </c>
      <c r="C1565" s="22" t="s">
        <v>1951</v>
      </c>
      <c r="D1565" s="22" t="s">
        <v>418</v>
      </c>
      <c r="E1565" s="22">
        <v>1715973651</v>
      </c>
      <c r="F1565" s="18">
        <v>8119427000001</v>
      </c>
      <c r="G1565" s="18">
        <v>130302051526</v>
      </c>
      <c r="H1565" s="23">
        <v>0.66</v>
      </c>
      <c r="I1565" s="22">
        <v>0</v>
      </c>
    </row>
    <row r="1566" spans="1:9" ht="15.75" x14ac:dyDescent="0.3">
      <c r="A1566" s="22">
        <v>1565</v>
      </c>
      <c r="B1566" s="22" t="s">
        <v>29</v>
      </c>
      <c r="C1566" s="22" t="s">
        <v>1952</v>
      </c>
      <c r="D1566" s="22" t="s">
        <v>418</v>
      </c>
      <c r="E1566" s="22">
        <v>1770147371</v>
      </c>
      <c r="F1566" s="18">
        <v>8119427000001</v>
      </c>
      <c r="G1566" s="18">
        <v>130302051527</v>
      </c>
      <c r="H1566" s="23">
        <v>5</v>
      </c>
      <c r="I1566" s="23">
        <v>0.5</v>
      </c>
    </row>
    <row r="1567" spans="1:9" ht="15.75" x14ac:dyDescent="0.3">
      <c r="A1567" s="22">
        <v>1566</v>
      </c>
      <c r="B1567" s="22" t="s">
        <v>1953</v>
      </c>
      <c r="C1567" s="22" t="s">
        <v>1954</v>
      </c>
      <c r="D1567" s="22" t="s">
        <v>418</v>
      </c>
      <c r="E1567" s="22">
        <v>1793504635</v>
      </c>
      <c r="F1567" s="18">
        <v>8119427663496</v>
      </c>
      <c r="G1567" s="18">
        <v>130302051528</v>
      </c>
      <c r="H1567" s="23"/>
      <c r="I1567" s="23"/>
    </row>
    <row r="1568" spans="1:9" ht="15.75" x14ac:dyDescent="0.3">
      <c r="A1568" s="22">
        <v>1567</v>
      </c>
      <c r="B1568" s="22" t="s">
        <v>1955</v>
      </c>
      <c r="C1568" s="22" t="s">
        <v>1956</v>
      </c>
      <c r="D1568" s="22" t="s">
        <v>418</v>
      </c>
      <c r="E1568" s="22">
        <v>1715673074</v>
      </c>
      <c r="F1568" s="18">
        <v>8119427763130</v>
      </c>
      <c r="G1568" s="18">
        <v>130302051529</v>
      </c>
      <c r="H1568" s="23">
        <v>0.33</v>
      </c>
      <c r="I1568" s="23">
        <v>0.33</v>
      </c>
    </row>
    <row r="1569" spans="1:9" ht="15.75" x14ac:dyDescent="0.3">
      <c r="A1569" s="22">
        <v>1568</v>
      </c>
      <c r="B1569" s="22" t="s">
        <v>1957</v>
      </c>
      <c r="C1569" s="22" t="s">
        <v>1958</v>
      </c>
      <c r="D1569" s="22" t="s">
        <v>418</v>
      </c>
      <c r="E1569" s="22">
        <v>1771650215</v>
      </c>
      <c r="F1569" s="18"/>
      <c r="G1569" s="18">
        <v>130302051530</v>
      </c>
      <c r="H1569" s="23">
        <v>3.33</v>
      </c>
      <c r="I1569" s="23">
        <v>3.33</v>
      </c>
    </row>
    <row r="1570" spans="1:9" ht="15.75" x14ac:dyDescent="0.3">
      <c r="A1570" s="22">
        <v>1569</v>
      </c>
      <c r="B1570" s="22" t="s">
        <v>1959</v>
      </c>
      <c r="C1570" s="22" t="s">
        <v>1960</v>
      </c>
      <c r="D1570" s="22" t="s">
        <v>418</v>
      </c>
      <c r="E1570" s="22">
        <v>1751745129</v>
      </c>
      <c r="F1570" s="18">
        <v>8119427763478</v>
      </c>
      <c r="G1570" s="18">
        <v>130302051531</v>
      </c>
      <c r="H1570" s="23">
        <v>1.5</v>
      </c>
      <c r="I1570" s="23">
        <v>1.5</v>
      </c>
    </row>
    <row r="1571" spans="1:9" ht="15.75" x14ac:dyDescent="0.3">
      <c r="A1571" s="22">
        <v>1570</v>
      </c>
      <c r="B1571" s="22" t="s">
        <v>1961</v>
      </c>
      <c r="C1571" s="22" t="s">
        <v>777</v>
      </c>
      <c r="D1571" s="22" t="s">
        <v>418</v>
      </c>
      <c r="E1571" s="22">
        <v>1773694036</v>
      </c>
      <c r="F1571" s="18">
        <v>8119427763483</v>
      </c>
      <c r="G1571" s="18">
        <v>130302051532</v>
      </c>
      <c r="H1571" s="23">
        <v>0.33</v>
      </c>
      <c r="I1571" s="23">
        <v>0.33</v>
      </c>
    </row>
    <row r="1572" spans="1:9" ht="15.75" x14ac:dyDescent="0.3">
      <c r="A1572" s="22">
        <v>1571</v>
      </c>
      <c r="B1572" s="22" t="s">
        <v>1962</v>
      </c>
      <c r="C1572" s="22" t="s">
        <v>863</v>
      </c>
      <c r="D1572" s="22" t="s">
        <v>418</v>
      </c>
      <c r="E1572" s="22">
        <v>1762333563</v>
      </c>
      <c r="F1572" s="18">
        <v>8119427763479</v>
      </c>
      <c r="G1572" s="18">
        <v>130302051533</v>
      </c>
      <c r="H1572" s="23">
        <v>10</v>
      </c>
      <c r="I1572" s="23">
        <v>10</v>
      </c>
    </row>
    <row r="1573" spans="1:9" ht="15.75" x14ac:dyDescent="0.3">
      <c r="A1573" s="22">
        <v>1572</v>
      </c>
      <c r="B1573" s="22" t="s">
        <v>1963</v>
      </c>
      <c r="C1573" s="22" t="s">
        <v>1962</v>
      </c>
      <c r="D1573" s="22" t="s">
        <v>418</v>
      </c>
      <c r="E1573" s="22"/>
      <c r="F1573" s="18"/>
      <c r="G1573" s="18">
        <v>130302051534</v>
      </c>
      <c r="H1573" s="23">
        <v>0.5</v>
      </c>
      <c r="I1573" s="23">
        <v>0.5</v>
      </c>
    </row>
    <row r="1574" spans="1:9" ht="15.75" x14ac:dyDescent="0.3">
      <c r="A1574" s="22">
        <v>1573</v>
      </c>
      <c r="B1574" s="22" t="s">
        <v>1964</v>
      </c>
      <c r="C1574" s="22" t="s">
        <v>1965</v>
      </c>
      <c r="D1574" s="22" t="s">
        <v>418</v>
      </c>
      <c r="E1574" s="22"/>
      <c r="F1574" s="18"/>
      <c r="G1574" s="18">
        <v>130302051535</v>
      </c>
      <c r="H1574" s="23">
        <v>8</v>
      </c>
      <c r="I1574" s="23">
        <v>8</v>
      </c>
    </row>
    <row r="1575" spans="1:9" ht="15.75" x14ac:dyDescent="0.3">
      <c r="A1575" s="22">
        <v>1574</v>
      </c>
      <c r="B1575" s="22" t="s">
        <v>629</v>
      </c>
      <c r="C1575" s="22" t="s">
        <v>1966</v>
      </c>
      <c r="D1575" s="22" t="s">
        <v>418</v>
      </c>
      <c r="E1575" s="22"/>
      <c r="F1575" s="18"/>
      <c r="G1575" s="18">
        <v>130302051536</v>
      </c>
      <c r="H1575" s="23">
        <v>3</v>
      </c>
      <c r="I1575" s="23">
        <v>3</v>
      </c>
    </row>
    <row r="1576" spans="1:9" ht="15.75" x14ac:dyDescent="0.3">
      <c r="A1576" s="22">
        <v>1575</v>
      </c>
      <c r="B1576" s="22" t="s">
        <v>1967</v>
      </c>
      <c r="C1576" s="22" t="s">
        <v>1968</v>
      </c>
      <c r="D1576" s="22" t="s">
        <v>418</v>
      </c>
      <c r="E1576" s="22">
        <v>1751154430</v>
      </c>
      <c r="F1576" s="18">
        <v>8119427763551</v>
      </c>
      <c r="G1576" s="18">
        <v>130302051537</v>
      </c>
      <c r="H1576" s="23">
        <v>0.4</v>
      </c>
      <c r="I1576" s="23">
        <v>0.4</v>
      </c>
    </row>
    <row r="1577" spans="1:9" ht="15.75" x14ac:dyDescent="0.3">
      <c r="A1577" s="22">
        <v>1576</v>
      </c>
      <c r="B1577" s="22" t="s">
        <v>2345</v>
      </c>
      <c r="C1577" s="22" t="s">
        <v>934</v>
      </c>
      <c r="D1577" s="22" t="s">
        <v>418</v>
      </c>
      <c r="E1577" s="22">
        <v>1753782014</v>
      </c>
      <c r="F1577" s="18">
        <v>1991811942700060</v>
      </c>
      <c r="G1577" s="18">
        <v>130302050141</v>
      </c>
      <c r="H1577" s="23">
        <v>7</v>
      </c>
      <c r="I1577" s="23">
        <v>7</v>
      </c>
    </row>
    <row r="1578" spans="1:9" ht="15.75" x14ac:dyDescent="0.3">
      <c r="A1578" s="22">
        <v>1577</v>
      </c>
      <c r="B1578" s="22" t="s">
        <v>295</v>
      </c>
      <c r="C1578" s="22" t="s">
        <v>752</v>
      </c>
      <c r="D1578" s="22" t="s">
        <v>418</v>
      </c>
      <c r="E1578" s="22">
        <v>1722455561</v>
      </c>
      <c r="F1578" s="18">
        <v>8119427763541</v>
      </c>
      <c r="G1578" s="18">
        <v>130302051538</v>
      </c>
      <c r="H1578" s="23">
        <v>0.33</v>
      </c>
      <c r="I1578" s="23">
        <v>0.33</v>
      </c>
    </row>
    <row r="1579" spans="1:9" ht="15.75" x14ac:dyDescent="0.3">
      <c r="A1579" s="22">
        <v>1578</v>
      </c>
      <c r="B1579" s="22" t="s">
        <v>2346</v>
      </c>
      <c r="C1579" s="22" t="s">
        <v>2347</v>
      </c>
      <c r="D1579" s="22" t="s">
        <v>418</v>
      </c>
      <c r="E1579" s="22"/>
      <c r="F1579" s="18">
        <v>8119427763442</v>
      </c>
      <c r="G1579" s="18">
        <v>130302050185</v>
      </c>
      <c r="H1579" s="23">
        <v>0.66</v>
      </c>
      <c r="I1579" s="23">
        <v>0.66</v>
      </c>
    </row>
    <row r="1580" spans="1:9" ht="15.75" x14ac:dyDescent="0.3">
      <c r="A1580" s="22">
        <v>1579</v>
      </c>
      <c r="B1580" s="22" t="s">
        <v>1969</v>
      </c>
      <c r="C1580" s="22" t="s">
        <v>1970</v>
      </c>
      <c r="D1580" s="22" t="s">
        <v>624</v>
      </c>
      <c r="E1580" s="22">
        <v>1740002317</v>
      </c>
      <c r="F1580" s="18">
        <v>8119427763596</v>
      </c>
      <c r="G1580" s="18">
        <v>130302051539</v>
      </c>
      <c r="H1580" s="23">
        <v>0.33</v>
      </c>
      <c r="I1580" s="23">
        <v>0.33</v>
      </c>
    </row>
    <row r="1581" spans="1:9" ht="15.75" x14ac:dyDescent="0.3">
      <c r="A1581" s="22">
        <v>1580</v>
      </c>
      <c r="B1581" s="22" t="s">
        <v>1971</v>
      </c>
      <c r="C1581" s="22" t="s">
        <v>1970</v>
      </c>
      <c r="D1581" s="22" t="s">
        <v>624</v>
      </c>
      <c r="E1581" s="22">
        <v>1782354371</v>
      </c>
      <c r="F1581" s="18">
        <v>8119427763562</v>
      </c>
      <c r="G1581" s="18">
        <v>130302051540</v>
      </c>
      <c r="H1581" s="23">
        <v>0.33</v>
      </c>
      <c r="I1581" s="23">
        <v>0.33</v>
      </c>
    </row>
    <row r="1582" spans="1:9" ht="15.75" x14ac:dyDescent="0.3">
      <c r="A1582" s="22">
        <v>1581</v>
      </c>
      <c r="B1582" s="22" t="s">
        <v>1972</v>
      </c>
      <c r="C1582" s="22" t="s">
        <v>1970</v>
      </c>
      <c r="D1582" s="22" t="s">
        <v>624</v>
      </c>
      <c r="E1582" s="22">
        <v>1732493732</v>
      </c>
      <c r="F1582" s="18">
        <v>8119427763560</v>
      </c>
      <c r="G1582" s="18">
        <v>130302051541</v>
      </c>
      <c r="H1582" s="23"/>
      <c r="I1582" s="23"/>
    </row>
    <row r="1583" spans="1:9" ht="15.75" x14ac:dyDescent="0.3">
      <c r="A1583" s="22">
        <v>1582</v>
      </c>
      <c r="B1583" s="22" t="s">
        <v>1973</v>
      </c>
      <c r="C1583" s="22" t="s">
        <v>1970</v>
      </c>
      <c r="D1583" s="22" t="s">
        <v>624</v>
      </c>
      <c r="E1583" s="22">
        <v>1779156215</v>
      </c>
      <c r="F1583" s="18">
        <v>8119427763578</v>
      </c>
      <c r="G1583" s="18">
        <v>10302051542</v>
      </c>
      <c r="H1583" s="23">
        <v>0.33</v>
      </c>
      <c r="I1583" s="23">
        <v>0.33</v>
      </c>
    </row>
    <row r="1584" spans="1:9" ht="15.75" x14ac:dyDescent="0.3">
      <c r="A1584" s="22">
        <v>1583</v>
      </c>
      <c r="B1584" s="22" t="s">
        <v>669</v>
      </c>
      <c r="C1584" s="22" t="s">
        <v>1974</v>
      </c>
      <c r="D1584" s="22" t="s">
        <v>624</v>
      </c>
      <c r="E1584" s="22">
        <v>1751103814</v>
      </c>
      <c r="F1584" s="18">
        <v>8119427763575</v>
      </c>
      <c r="G1584" s="18">
        <v>130302050020</v>
      </c>
      <c r="H1584" s="23">
        <v>3.33</v>
      </c>
      <c r="I1584" s="23">
        <v>3.33</v>
      </c>
    </row>
    <row r="1585" spans="1:9" ht="15.75" x14ac:dyDescent="0.3">
      <c r="A1585" s="22">
        <v>1584</v>
      </c>
      <c r="B1585" s="22" t="s">
        <v>1975</v>
      </c>
      <c r="C1585" s="22" t="s">
        <v>1976</v>
      </c>
      <c r="D1585" s="22" t="s">
        <v>624</v>
      </c>
      <c r="E1585" s="22"/>
      <c r="F1585" s="18">
        <v>8119427764129</v>
      </c>
      <c r="G1585" s="18">
        <v>130302051543</v>
      </c>
      <c r="H1585" s="23">
        <v>1.5</v>
      </c>
      <c r="I1585" s="23">
        <v>1.5</v>
      </c>
    </row>
    <row r="1586" spans="1:9" ht="15.75" x14ac:dyDescent="0.3">
      <c r="A1586" s="22">
        <v>1585</v>
      </c>
      <c r="B1586" s="22" t="s">
        <v>1977</v>
      </c>
      <c r="C1586" s="22" t="s">
        <v>1978</v>
      </c>
      <c r="D1586" s="22" t="s">
        <v>624</v>
      </c>
      <c r="E1586" s="22"/>
      <c r="F1586" s="18">
        <v>8119427764144</v>
      </c>
      <c r="G1586" s="18">
        <v>130302050123</v>
      </c>
      <c r="H1586" s="23">
        <v>0.33</v>
      </c>
      <c r="I1586" s="23">
        <v>0.33</v>
      </c>
    </row>
    <row r="1587" spans="1:9" ht="15.75" x14ac:dyDescent="0.3">
      <c r="A1587" s="22">
        <v>1586</v>
      </c>
      <c r="B1587" s="22" t="s">
        <v>1979</v>
      </c>
      <c r="C1587" s="22" t="s">
        <v>1980</v>
      </c>
      <c r="D1587" s="22" t="s">
        <v>624</v>
      </c>
      <c r="E1587" s="22"/>
      <c r="F1587" s="18">
        <v>8119427763597</v>
      </c>
      <c r="G1587" s="18">
        <v>130302051544</v>
      </c>
      <c r="H1587" s="23">
        <v>10</v>
      </c>
      <c r="I1587" s="23">
        <v>10</v>
      </c>
    </row>
    <row r="1588" spans="1:9" ht="15.75" x14ac:dyDescent="0.3">
      <c r="A1588" s="22">
        <v>1587</v>
      </c>
      <c r="B1588" s="22" t="s">
        <v>1981</v>
      </c>
      <c r="C1588" s="22" t="s">
        <v>1982</v>
      </c>
      <c r="D1588" s="22" t="s">
        <v>624</v>
      </c>
      <c r="E1588" s="22">
        <v>1751103978</v>
      </c>
      <c r="F1588" s="18">
        <v>8119427763598</v>
      </c>
      <c r="G1588" s="18">
        <v>130302051545</v>
      </c>
      <c r="H1588" s="23">
        <v>0.5</v>
      </c>
      <c r="I1588" s="23">
        <v>0.5</v>
      </c>
    </row>
    <row r="1589" spans="1:9" ht="15.75" x14ac:dyDescent="0.3">
      <c r="A1589" s="22">
        <v>1588</v>
      </c>
      <c r="B1589" s="22" t="s">
        <v>1983</v>
      </c>
      <c r="C1589" s="22" t="s">
        <v>1450</v>
      </c>
      <c r="D1589" s="22" t="s">
        <v>624</v>
      </c>
      <c r="E1589" s="22">
        <v>1755081724</v>
      </c>
      <c r="F1589" s="18">
        <v>8119427764133</v>
      </c>
      <c r="G1589" s="18">
        <v>130302051546</v>
      </c>
      <c r="H1589" s="23">
        <v>8</v>
      </c>
      <c r="I1589" s="23">
        <v>8</v>
      </c>
    </row>
    <row r="1590" spans="1:9" ht="15.75" x14ac:dyDescent="0.3">
      <c r="A1590" s="22">
        <v>1589</v>
      </c>
      <c r="B1590" s="22" t="s">
        <v>1984</v>
      </c>
      <c r="C1590" s="22" t="s">
        <v>1985</v>
      </c>
      <c r="D1590" s="22" t="s">
        <v>624</v>
      </c>
      <c r="E1590" s="22">
        <v>1752607268</v>
      </c>
      <c r="F1590" s="18">
        <v>8119427763592</v>
      </c>
      <c r="G1590" s="18">
        <v>130302051547</v>
      </c>
      <c r="H1590" s="23">
        <v>3</v>
      </c>
      <c r="I1590" s="23">
        <v>3</v>
      </c>
    </row>
    <row r="1591" spans="1:9" ht="15.75" x14ac:dyDescent="0.3">
      <c r="A1591" s="22">
        <v>1590</v>
      </c>
      <c r="B1591" s="22" t="s">
        <v>1986</v>
      </c>
      <c r="C1591" s="22" t="s">
        <v>695</v>
      </c>
      <c r="D1591" s="22" t="s">
        <v>624</v>
      </c>
      <c r="E1591" s="22">
        <v>175369443</v>
      </c>
      <c r="F1591" s="18">
        <v>200781942700695</v>
      </c>
      <c r="G1591" s="18">
        <v>130302051548</v>
      </c>
      <c r="H1591" s="23">
        <v>0.4</v>
      </c>
      <c r="I1591" s="23">
        <v>0.4</v>
      </c>
    </row>
    <row r="1592" spans="1:9" ht="15.75" x14ac:dyDescent="0.3">
      <c r="A1592" s="22">
        <v>1591</v>
      </c>
      <c r="B1592" s="22" t="s">
        <v>1492</v>
      </c>
      <c r="C1592" s="22" t="s">
        <v>1985</v>
      </c>
      <c r="D1592" s="22" t="s">
        <v>624</v>
      </c>
      <c r="E1592" s="22">
        <v>1751877939</v>
      </c>
      <c r="F1592" s="18">
        <v>8119427764148</v>
      </c>
      <c r="G1592" s="18">
        <v>130302051832</v>
      </c>
      <c r="H1592" s="23">
        <v>5</v>
      </c>
      <c r="I1592" s="23">
        <v>0.5</v>
      </c>
    </row>
    <row r="1593" spans="1:9" ht="15.75" x14ac:dyDescent="0.3">
      <c r="A1593" s="22">
        <v>1592</v>
      </c>
      <c r="B1593" s="22" t="s">
        <v>1987</v>
      </c>
      <c r="C1593" s="22" t="s">
        <v>1978</v>
      </c>
      <c r="D1593" s="22" t="s">
        <v>624</v>
      </c>
      <c r="E1593" s="22">
        <v>1736787933</v>
      </c>
      <c r="F1593" s="18">
        <v>8119427764128</v>
      </c>
      <c r="G1593" s="18">
        <v>130302051549</v>
      </c>
      <c r="H1593" s="23"/>
      <c r="I1593" s="23"/>
    </row>
    <row r="1594" spans="1:9" ht="15.75" x14ac:dyDescent="0.3">
      <c r="A1594" s="22">
        <v>1593</v>
      </c>
      <c r="B1594" s="22" t="s">
        <v>39</v>
      </c>
      <c r="C1594" s="22" t="s">
        <v>1988</v>
      </c>
      <c r="D1594" s="22" t="s">
        <v>624</v>
      </c>
      <c r="E1594" s="22"/>
      <c r="F1594" s="18">
        <v>8119427763804</v>
      </c>
      <c r="G1594" s="18">
        <v>130302051550</v>
      </c>
      <c r="H1594" s="23">
        <v>0.33</v>
      </c>
      <c r="I1594" s="23">
        <v>0.33</v>
      </c>
    </row>
    <row r="1595" spans="1:9" ht="15.75" x14ac:dyDescent="0.3">
      <c r="A1595" s="22">
        <v>1594</v>
      </c>
      <c r="B1595" s="22" t="s">
        <v>58</v>
      </c>
      <c r="C1595" s="22" t="s">
        <v>1989</v>
      </c>
      <c r="D1595" s="22" t="s">
        <v>624</v>
      </c>
      <c r="E1595" s="22">
        <v>1764811458</v>
      </c>
      <c r="F1595" s="18">
        <v>8119427763811</v>
      </c>
      <c r="G1595" s="18">
        <v>130302050089</v>
      </c>
      <c r="H1595" s="23">
        <v>3.33</v>
      </c>
      <c r="I1595" s="23">
        <v>3.33</v>
      </c>
    </row>
    <row r="1596" spans="1:9" ht="15.75" x14ac:dyDescent="0.3">
      <c r="A1596" s="22">
        <v>1595</v>
      </c>
      <c r="B1596" s="22" t="s">
        <v>1990</v>
      </c>
      <c r="C1596" s="22" t="s">
        <v>1991</v>
      </c>
      <c r="D1596" s="22" t="s">
        <v>624</v>
      </c>
      <c r="E1596" s="22">
        <v>1747474309</v>
      </c>
      <c r="F1596" s="18">
        <v>7016683392149</v>
      </c>
      <c r="G1596" s="18">
        <v>130302051551</v>
      </c>
      <c r="H1596" s="23">
        <v>1.5</v>
      </c>
      <c r="I1596" s="23">
        <v>1.5</v>
      </c>
    </row>
    <row r="1597" spans="1:9" ht="15.75" x14ac:dyDescent="0.3">
      <c r="A1597" s="22">
        <v>1596</v>
      </c>
      <c r="B1597" s="22" t="s">
        <v>145</v>
      </c>
      <c r="C1597" s="22" t="s">
        <v>1992</v>
      </c>
      <c r="D1597" s="22" t="s">
        <v>624</v>
      </c>
      <c r="E1597" s="22"/>
      <c r="F1597" s="18"/>
      <c r="G1597" s="18">
        <v>130302051552</v>
      </c>
      <c r="H1597" s="23">
        <v>0.33</v>
      </c>
      <c r="I1597" s="23">
        <v>0.33</v>
      </c>
    </row>
    <row r="1598" spans="1:9" ht="15.75" x14ac:dyDescent="0.3">
      <c r="A1598" s="22">
        <v>1597</v>
      </c>
      <c r="B1598" s="22" t="s">
        <v>1993</v>
      </c>
      <c r="C1598" s="22" t="s">
        <v>1994</v>
      </c>
      <c r="D1598" s="22" t="s">
        <v>624</v>
      </c>
      <c r="E1598" s="22">
        <v>173068694857</v>
      </c>
      <c r="F1598" s="18">
        <v>8119411301969</v>
      </c>
      <c r="G1598" s="18">
        <v>130302051553</v>
      </c>
      <c r="H1598" s="23">
        <v>10</v>
      </c>
      <c r="I1598" s="23">
        <v>10</v>
      </c>
    </row>
    <row r="1599" spans="1:9" ht="15.75" x14ac:dyDescent="0.3">
      <c r="A1599" s="22">
        <v>1598</v>
      </c>
      <c r="B1599" s="22" t="s">
        <v>1995</v>
      </c>
      <c r="C1599" s="22" t="s">
        <v>1996</v>
      </c>
      <c r="D1599" s="22" t="s">
        <v>624</v>
      </c>
      <c r="E1599" s="22"/>
      <c r="F1599" s="18"/>
      <c r="G1599" s="18">
        <v>130302051554</v>
      </c>
      <c r="H1599" s="23">
        <v>0.5</v>
      </c>
      <c r="I1599" s="23">
        <v>0.5</v>
      </c>
    </row>
    <row r="1600" spans="1:9" ht="15.75" x14ac:dyDescent="0.3">
      <c r="A1600" s="22">
        <v>1599</v>
      </c>
      <c r="B1600" s="22" t="s">
        <v>1997</v>
      </c>
      <c r="C1600" s="22" t="s">
        <v>1998</v>
      </c>
      <c r="D1600" s="22" t="s">
        <v>624</v>
      </c>
      <c r="E1600" s="22">
        <v>1722832664</v>
      </c>
      <c r="F1600" s="18">
        <v>8119427763803</v>
      </c>
      <c r="G1600" s="18">
        <v>130302051555</v>
      </c>
      <c r="H1600" s="23">
        <v>8</v>
      </c>
      <c r="I1600" s="23">
        <v>8</v>
      </c>
    </row>
    <row r="1601" spans="1:9" ht="15.75" x14ac:dyDescent="0.3">
      <c r="A1601" s="22">
        <v>1600</v>
      </c>
      <c r="B1601" s="22" t="s">
        <v>1999</v>
      </c>
      <c r="C1601" s="22" t="s">
        <v>2000</v>
      </c>
      <c r="D1601" s="22" t="s">
        <v>624</v>
      </c>
      <c r="E1601" s="22">
        <v>1740414992</v>
      </c>
      <c r="F1601" s="18">
        <v>8119427763814</v>
      </c>
      <c r="G1601" s="18">
        <v>130302050091</v>
      </c>
      <c r="H1601" s="23">
        <v>3</v>
      </c>
      <c r="I1601" s="23">
        <v>3</v>
      </c>
    </row>
    <row r="1602" spans="1:9" ht="15.75" x14ac:dyDescent="0.3">
      <c r="A1602" s="22">
        <v>1601</v>
      </c>
      <c r="B1602" s="22" t="s">
        <v>195</v>
      </c>
      <c r="C1602" s="22" t="s">
        <v>2000</v>
      </c>
      <c r="D1602" s="22" t="s">
        <v>624</v>
      </c>
      <c r="E1602" s="22">
        <v>1750525612</v>
      </c>
      <c r="F1602" s="18">
        <v>8119427763819</v>
      </c>
      <c r="G1602" s="18">
        <v>130302051556</v>
      </c>
      <c r="H1602" s="23">
        <v>0.4</v>
      </c>
      <c r="I1602" s="23">
        <v>0.4</v>
      </c>
    </row>
    <row r="1603" spans="1:9" ht="15.75" x14ac:dyDescent="0.3">
      <c r="A1603" s="22">
        <v>1602</v>
      </c>
      <c r="B1603" s="22" t="s">
        <v>2348</v>
      </c>
      <c r="C1603" s="22" t="s">
        <v>1492</v>
      </c>
      <c r="D1603" s="22" t="s">
        <v>418</v>
      </c>
      <c r="E1603" s="22">
        <v>1751877939</v>
      </c>
      <c r="F1603" s="18">
        <v>1.9918119427E+16</v>
      </c>
      <c r="G1603" s="18">
        <v>130302050184</v>
      </c>
      <c r="H1603" s="23">
        <v>7</v>
      </c>
      <c r="I1603" s="23">
        <v>7</v>
      </c>
    </row>
    <row r="1604" spans="1:9" ht="15.75" x14ac:dyDescent="0.3">
      <c r="A1604" s="22">
        <v>1603</v>
      </c>
      <c r="B1604" s="22" t="s">
        <v>2002</v>
      </c>
      <c r="C1604" s="22" t="s">
        <v>2001</v>
      </c>
      <c r="D1604" s="22" t="s">
        <v>2005</v>
      </c>
      <c r="E1604" s="22">
        <v>171929237653</v>
      </c>
      <c r="F1604" s="18"/>
      <c r="G1604" s="18">
        <v>130302051557</v>
      </c>
      <c r="H1604" s="23">
        <v>0.33</v>
      </c>
      <c r="I1604" s="23">
        <v>0.33</v>
      </c>
    </row>
    <row r="1605" spans="1:9" ht="15.75" x14ac:dyDescent="0.3">
      <c r="A1605" s="22">
        <v>1604</v>
      </c>
      <c r="B1605" s="22" t="s">
        <v>2003</v>
      </c>
      <c r="C1605" s="22" t="s">
        <v>2004</v>
      </c>
      <c r="D1605" s="22" t="s">
        <v>2005</v>
      </c>
      <c r="E1605" s="22">
        <v>1734917965</v>
      </c>
      <c r="F1605" s="18">
        <v>8119427764185</v>
      </c>
      <c r="G1605" s="18">
        <v>130302051558</v>
      </c>
      <c r="H1605" s="23">
        <v>0.66</v>
      </c>
      <c r="I1605" s="23">
        <v>0.66</v>
      </c>
    </row>
    <row r="1606" spans="1:9" ht="15.75" x14ac:dyDescent="0.3">
      <c r="A1606" s="22">
        <v>1605</v>
      </c>
      <c r="B1606" s="22" t="s">
        <v>2349</v>
      </c>
      <c r="C1606" s="22" t="s">
        <v>2092</v>
      </c>
      <c r="D1606" s="22" t="s">
        <v>418</v>
      </c>
      <c r="E1606" s="22"/>
      <c r="F1606" s="18">
        <v>8119427765401</v>
      </c>
      <c r="G1606" s="18">
        <v>130302050178</v>
      </c>
      <c r="H1606" s="23">
        <v>0.33</v>
      </c>
      <c r="I1606" s="23">
        <v>0.33</v>
      </c>
    </row>
    <row r="1607" spans="1:9" ht="15.75" x14ac:dyDescent="0.3">
      <c r="A1607" s="22">
        <v>1606</v>
      </c>
      <c r="B1607" s="22" t="s">
        <v>295</v>
      </c>
      <c r="C1607" s="22" t="s">
        <v>1951</v>
      </c>
      <c r="D1607" s="22" t="s">
        <v>2005</v>
      </c>
      <c r="E1607" s="22">
        <v>1742179881</v>
      </c>
      <c r="F1607" s="18"/>
      <c r="G1607" s="18">
        <v>130302051559</v>
      </c>
      <c r="H1607" s="23">
        <v>0.33</v>
      </c>
      <c r="I1607" s="23">
        <v>0.33</v>
      </c>
    </row>
    <row r="1608" spans="1:9" ht="15.75" x14ac:dyDescent="0.3">
      <c r="A1608" s="22">
        <v>1607</v>
      </c>
      <c r="B1608" s="22" t="s">
        <v>2006</v>
      </c>
      <c r="C1608" s="22" t="s">
        <v>1951</v>
      </c>
      <c r="D1608" s="22" t="s">
        <v>2005</v>
      </c>
      <c r="E1608" s="22">
        <v>1700845444</v>
      </c>
      <c r="F1608" s="18">
        <v>8119427764180</v>
      </c>
      <c r="G1608" s="18">
        <v>130302051560</v>
      </c>
      <c r="H1608" s="23">
        <v>0.25</v>
      </c>
      <c r="I1608" s="23">
        <v>0.25</v>
      </c>
    </row>
    <row r="1609" spans="1:9" ht="15.75" x14ac:dyDescent="0.3">
      <c r="A1609" s="22">
        <v>1608</v>
      </c>
      <c r="B1609" s="22" t="s">
        <v>1951</v>
      </c>
      <c r="C1609" s="22" t="s">
        <v>2007</v>
      </c>
      <c r="D1609" s="22" t="s">
        <v>2005</v>
      </c>
      <c r="E1609" s="22">
        <v>1731776909</v>
      </c>
      <c r="F1609" s="18">
        <v>8119427764177</v>
      </c>
      <c r="G1609" s="18">
        <v>130302051561</v>
      </c>
      <c r="H1609" s="23">
        <v>1</v>
      </c>
      <c r="I1609" s="23">
        <v>1</v>
      </c>
    </row>
    <row r="1610" spans="1:9" ht="15.75" x14ac:dyDescent="0.3">
      <c r="A1610" s="22">
        <v>1609</v>
      </c>
      <c r="B1610" s="22" t="s">
        <v>2008</v>
      </c>
      <c r="C1610" s="22" t="s">
        <v>1951</v>
      </c>
      <c r="D1610" s="22" t="s">
        <v>2005</v>
      </c>
      <c r="E1610" s="22">
        <v>1761531146</v>
      </c>
      <c r="F1610" s="18"/>
      <c r="G1610" s="18">
        <v>130302051562</v>
      </c>
      <c r="H1610" s="23">
        <v>0.3</v>
      </c>
      <c r="I1610" s="23">
        <v>0.3</v>
      </c>
    </row>
    <row r="1611" spans="1:9" ht="15.75" x14ac:dyDescent="0.3">
      <c r="A1611" s="22">
        <v>1610</v>
      </c>
      <c r="B1611" s="22" t="s">
        <v>2009</v>
      </c>
      <c r="C1611" s="22" t="s">
        <v>386</v>
      </c>
      <c r="D1611" s="22" t="s">
        <v>2005</v>
      </c>
      <c r="E1611" s="22">
        <v>1720466169</v>
      </c>
      <c r="F1611" s="18">
        <v>8119427764175</v>
      </c>
      <c r="G1611" s="18">
        <v>130302051563</v>
      </c>
      <c r="H1611" s="23">
        <v>0.3</v>
      </c>
      <c r="I1611" s="23">
        <v>0.3</v>
      </c>
    </row>
    <row r="1612" spans="1:9" ht="15.75" x14ac:dyDescent="0.3">
      <c r="A1612" s="22">
        <v>1611</v>
      </c>
      <c r="B1612" s="22" t="s">
        <v>838</v>
      </c>
      <c r="C1612" s="22" t="s">
        <v>2010</v>
      </c>
      <c r="D1612" s="22" t="s">
        <v>2005</v>
      </c>
      <c r="E1612" s="22">
        <v>1747562080</v>
      </c>
      <c r="F1612" s="18">
        <v>8119427700032</v>
      </c>
      <c r="G1612" s="18">
        <v>130302051564</v>
      </c>
      <c r="H1612" s="23">
        <v>3.33</v>
      </c>
      <c r="I1612" s="23">
        <v>3.33</v>
      </c>
    </row>
    <row r="1613" spans="1:9" ht="15.75" x14ac:dyDescent="0.3">
      <c r="A1613" s="22">
        <v>1612</v>
      </c>
      <c r="B1613" s="22" t="s">
        <v>2011</v>
      </c>
      <c r="C1613" s="22" t="s">
        <v>865</v>
      </c>
      <c r="D1613" s="22" t="s">
        <v>2005</v>
      </c>
      <c r="E1613" s="22"/>
      <c r="F1613" s="18"/>
      <c r="G1613" s="18">
        <v>130302051565</v>
      </c>
      <c r="H1613" s="23">
        <v>2.5</v>
      </c>
      <c r="I1613" s="23">
        <v>2.5</v>
      </c>
    </row>
    <row r="1614" spans="1:9" ht="15.75" x14ac:dyDescent="0.3">
      <c r="A1614" s="22">
        <v>1613</v>
      </c>
      <c r="B1614" s="22" t="s">
        <v>2012</v>
      </c>
      <c r="C1614" s="22" t="s">
        <v>44</v>
      </c>
      <c r="D1614" s="22" t="s">
        <v>2005</v>
      </c>
      <c r="E1614" s="22">
        <v>1729181022</v>
      </c>
      <c r="F1614" s="18">
        <v>8119427760243</v>
      </c>
      <c r="G1614" s="18">
        <v>130302051566</v>
      </c>
      <c r="H1614" s="23">
        <v>0.33</v>
      </c>
      <c r="I1614" s="23">
        <v>0.33</v>
      </c>
    </row>
    <row r="1615" spans="1:9" ht="15.75" x14ac:dyDescent="0.3">
      <c r="A1615" s="22">
        <v>1614</v>
      </c>
      <c r="B1615" s="22" t="s">
        <v>2013</v>
      </c>
      <c r="C1615" s="22" t="s">
        <v>475</v>
      </c>
      <c r="D1615" s="22" t="s">
        <v>2005</v>
      </c>
      <c r="E1615" s="22">
        <v>175110396</v>
      </c>
      <c r="F1615" s="18">
        <v>8119427764075</v>
      </c>
      <c r="G1615" s="18">
        <v>130302050129</v>
      </c>
      <c r="H1615" s="23">
        <v>0.5</v>
      </c>
      <c r="I1615" s="23">
        <v>0.5</v>
      </c>
    </row>
    <row r="1616" spans="1:9" ht="15.75" x14ac:dyDescent="0.3">
      <c r="A1616" s="22">
        <v>1615</v>
      </c>
      <c r="B1616" s="22" t="s">
        <v>2014</v>
      </c>
      <c r="C1616" s="22" t="s">
        <v>44</v>
      </c>
      <c r="D1616" s="22" t="s">
        <v>2005</v>
      </c>
      <c r="E1616" s="22">
        <v>1742946830</v>
      </c>
      <c r="F1616" s="18">
        <v>81194277275</v>
      </c>
      <c r="G1616" s="18">
        <v>130302051567</v>
      </c>
      <c r="H1616" s="23"/>
      <c r="I1616" s="23"/>
    </row>
    <row r="1617" spans="1:9" ht="15.75" x14ac:dyDescent="0.3">
      <c r="A1617" s="22">
        <v>1616</v>
      </c>
      <c r="B1617" s="22" t="s">
        <v>44</v>
      </c>
      <c r="C1617" s="22" t="s">
        <v>116</v>
      </c>
      <c r="D1617" s="22" t="s">
        <v>2005</v>
      </c>
      <c r="E1617" s="22">
        <v>1726514338</v>
      </c>
      <c r="F1617" s="18">
        <v>8119427764151</v>
      </c>
      <c r="G1617" s="18">
        <v>130302050045</v>
      </c>
      <c r="H1617" s="23">
        <v>0.33</v>
      </c>
      <c r="I1617" s="23">
        <v>0.33</v>
      </c>
    </row>
    <row r="1618" spans="1:9" ht="15.75" x14ac:dyDescent="0.3">
      <c r="A1618" s="22">
        <v>1617</v>
      </c>
      <c r="B1618" s="22" t="s">
        <v>2015</v>
      </c>
      <c r="C1618" s="22" t="s">
        <v>44</v>
      </c>
      <c r="D1618" s="22" t="s">
        <v>2005</v>
      </c>
      <c r="E1618" s="22">
        <v>1742946062</v>
      </c>
      <c r="F1618" s="18">
        <v>8119427763242</v>
      </c>
      <c r="G1618" s="18">
        <v>130302051568</v>
      </c>
      <c r="H1618" s="23">
        <v>0.27</v>
      </c>
      <c r="I1618" s="23">
        <v>0.27</v>
      </c>
    </row>
    <row r="1619" spans="1:9" ht="15.75" x14ac:dyDescent="0.3">
      <c r="A1619" s="22">
        <v>1618</v>
      </c>
      <c r="B1619" s="22" t="s">
        <v>2018</v>
      </c>
      <c r="C1619" s="22" t="s">
        <v>2016</v>
      </c>
      <c r="D1619" s="22" t="s">
        <v>2005</v>
      </c>
      <c r="E1619" s="22"/>
      <c r="F1619" s="18">
        <v>8119427762538</v>
      </c>
      <c r="G1619" s="18">
        <v>130302051569</v>
      </c>
      <c r="H1619" s="23">
        <v>0.82</v>
      </c>
      <c r="I1619" s="23">
        <v>0.82</v>
      </c>
    </row>
    <row r="1620" spans="1:9" ht="15.75" x14ac:dyDescent="0.3">
      <c r="A1620" s="22">
        <v>1619</v>
      </c>
      <c r="B1620" s="22" t="s">
        <v>2017</v>
      </c>
      <c r="C1620" s="22" t="s">
        <v>2019</v>
      </c>
      <c r="D1620" s="22" t="s">
        <v>2005</v>
      </c>
      <c r="E1620" s="22">
        <v>1771337245</v>
      </c>
      <c r="F1620" s="18">
        <v>8119427700192</v>
      </c>
      <c r="G1620" s="18">
        <v>130302051570</v>
      </c>
      <c r="H1620" s="23">
        <v>2</v>
      </c>
      <c r="I1620" s="23">
        <v>2</v>
      </c>
    </row>
    <row r="1621" spans="1:9" ht="15.75" x14ac:dyDescent="0.3">
      <c r="A1621" s="22">
        <v>1620</v>
      </c>
      <c r="B1621" s="22" t="s">
        <v>2019</v>
      </c>
      <c r="C1621" s="22" t="s">
        <v>2020</v>
      </c>
      <c r="D1621" s="22" t="s">
        <v>2005</v>
      </c>
      <c r="E1621" s="22">
        <v>1761550107</v>
      </c>
      <c r="F1621" s="18"/>
      <c r="G1621" s="18">
        <v>130302051571</v>
      </c>
      <c r="H1621" s="23">
        <v>0.66</v>
      </c>
      <c r="I1621" s="23">
        <v>0.66</v>
      </c>
    </row>
    <row r="1622" spans="1:9" ht="15.75" x14ac:dyDescent="0.3">
      <c r="A1622" s="22">
        <v>1621</v>
      </c>
      <c r="B1622" s="22" t="s">
        <v>2021</v>
      </c>
      <c r="C1622" s="22" t="s">
        <v>443</v>
      </c>
      <c r="D1622" s="22" t="s">
        <v>2005</v>
      </c>
      <c r="E1622" s="22"/>
      <c r="F1622" s="18">
        <v>8119427763269</v>
      </c>
      <c r="G1622" s="18">
        <v>130302051572</v>
      </c>
      <c r="H1622" s="23">
        <v>0.82</v>
      </c>
      <c r="I1622" s="23">
        <v>0.82</v>
      </c>
    </row>
    <row r="1623" spans="1:9" ht="15.75" x14ac:dyDescent="0.3">
      <c r="A1623" s="22">
        <v>1622</v>
      </c>
      <c r="B1623" s="22" t="s">
        <v>2022</v>
      </c>
      <c r="C1623" s="22" t="s">
        <v>2023</v>
      </c>
      <c r="D1623" s="22" t="s">
        <v>2005</v>
      </c>
      <c r="E1623" s="22"/>
      <c r="F1623" s="18">
        <v>8119427763271</v>
      </c>
      <c r="G1623" s="18">
        <v>130302051573</v>
      </c>
      <c r="H1623" s="23">
        <v>1.5</v>
      </c>
      <c r="I1623" s="23">
        <v>1.5</v>
      </c>
    </row>
    <row r="1624" spans="1:9" ht="15.75" x14ac:dyDescent="0.3">
      <c r="A1624" s="22">
        <v>1623</v>
      </c>
      <c r="B1624" s="22" t="s">
        <v>2350</v>
      </c>
      <c r="C1624" s="22" t="s">
        <v>2094</v>
      </c>
      <c r="D1624" s="22" t="s">
        <v>418</v>
      </c>
      <c r="E1624" s="22">
        <v>1781773287</v>
      </c>
      <c r="F1624" s="18">
        <v>8119427766068</v>
      </c>
      <c r="G1624" s="18">
        <v>130302050177</v>
      </c>
      <c r="H1624" s="23">
        <v>2</v>
      </c>
      <c r="I1624" s="22">
        <v>0.2</v>
      </c>
    </row>
    <row r="1625" spans="1:9" ht="15.75" x14ac:dyDescent="0.3">
      <c r="A1625" s="22">
        <v>1624</v>
      </c>
      <c r="B1625" s="22" t="s">
        <v>1041</v>
      </c>
      <c r="C1625" s="22" t="s">
        <v>2024</v>
      </c>
      <c r="D1625" s="22" t="s">
        <v>2005</v>
      </c>
      <c r="E1625" s="22"/>
      <c r="F1625" s="18"/>
      <c r="G1625" s="18">
        <v>130302051574</v>
      </c>
      <c r="H1625" s="23">
        <v>0.66</v>
      </c>
      <c r="I1625" s="22">
        <v>0</v>
      </c>
    </row>
    <row r="1626" spans="1:9" ht="15.75" x14ac:dyDescent="0.3">
      <c r="A1626" s="22">
        <v>1625</v>
      </c>
      <c r="B1626" s="22" t="s">
        <v>1465</v>
      </c>
      <c r="C1626" s="22" t="s">
        <v>2025</v>
      </c>
      <c r="D1626" s="22" t="s">
        <v>2005</v>
      </c>
      <c r="E1626" s="22"/>
      <c r="F1626" s="18">
        <v>8119427763257</v>
      </c>
      <c r="G1626" s="18">
        <v>130302050191</v>
      </c>
      <c r="H1626" s="23">
        <v>0.82</v>
      </c>
      <c r="I1626" s="22">
        <v>0.01</v>
      </c>
    </row>
    <row r="1627" spans="1:9" ht="15.75" x14ac:dyDescent="0.3">
      <c r="A1627" s="22">
        <v>1626</v>
      </c>
      <c r="B1627" s="22" t="s">
        <v>2351</v>
      </c>
      <c r="C1627" s="22" t="s">
        <v>56</v>
      </c>
      <c r="D1627" s="22" t="s">
        <v>418</v>
      </c>
      <c r="E1627" s="22">
        <v>1764635723</v>
      </c>
      <c r="F1627" s="18">
        <v>8119427765509</v>
      </c>
      <c r="G1627" s="18">
        <v>130302050176</v>
      </c>
      <c r="H1627" s="23">
        <v>1.5</v>
      </c>
      <c r="I1627" s="22">
        <v>0.01</v>
      </c>
    </row>
    <row r="1628" spans="1:9" ht="15.75" x14ac:dyDescent="0.3">
      <c r="A1628" s="22">
        <v>1627</v>
      </c>
      <c r="B1628" s="22" t="s">
        <v>2026</v>
      </c>
      <c r="C1628" s="22" t="s">
        <v>2027</v>
      </c>
      <c r="D1628" s="22" t="s">
        <v>2005</v>
      </c>
      <c r="E1628" s="22">
        <v>1758974919</v>
      </c>
      <c r="F1628" s="18">
        <v>8119427764092</v>
      </c>
      <c r="G1628" s="18">
        <v>130302051575</v>
      </c>
      <c r="H1628" s="23">
        <v>5</v>
      </c>
      <c r="I1628" s="23">
        <v>0.5</v>
      </c>
    </row>
    <row r="1629" spans="1:9" ht="15.75" x14ac:dyDescent="0.3">
      <c r="A1629" s="22">
        <v>1628</v>
      </c>
      <c r="B1629" s="22" t="s">
        <v>2028</v>
      </c>
      <c r="C1629" s="22" t="s">
        <v>2029</v>
      </c>
      <c r="D1629" s="22" t="s">
        <v>2005</v>
      </c>
      <c r="E1629" s="22">
        <v>1704243554</v>
      </c>
      <c r="F1629" s="18">
        <v>8119427763821</v>
      </c>
      <c r="G1629" s="18">
        <v>130302051576</v>
      </c>
      <c r="H1629" s="23"/>
      <c r="I1629" s="23"/>
    </row>
    <row r="1630" spans="1:9" ht="15.75" x14ac:dyDescent="0.3">
      <c r="A1630" s="22">
        <v>1629</v>
      </c>
      <c r="B1630" s="22" t="s">
        <v>2030</v>
      </c>
      <c r="C1630" s="22" t="s">
        <v>2031</v>
      </c>
      <c r="D1630" s="22" t="s">
        <v>2005</v>
      </c>
      <c r="E1630" s="22">
        <v>1747561567</v>
      </c>
      <c r="F1630" s="18">
        <v>8119427715396</v>
      </c>
      <c r="G1630" s="18">
        <v>130302051577</v>
      </c>
      <c r="H1630" s="23">
        <v>0.33</v>
      </c>
      <c r="I1630" s="23">
        <v>0.33</v>
      </c>
    </row>
    <row r="1631" spans="1:9" ht="15.75" x14ac:dyDescent="0.3">
      <c r="A1631" s="22">
        <v>1630</v>
      </c>
      <c r="B1631" s="22" t="s">
        <v>2032</v>
      </c>
      <c r="C1631" s="22" t="s">
        <v>2033</v>
      </c>
      <c r="D1631" s="22" t="s">
        <v>2005</v>
      </c>
      <c r="E1631" s="22"/>
      <c r="F1631" s="18">
        <v>8119427763261</v>
      </c>
      <c r="G1631" s="18">
        <v>130302051824</v>
      </c>
      <c r="H1631" s="23">
        <v>3.33</v>
      </c>
      <c r="I1631" s="23">
        <v>3.33</v>
      </c>
    </row>
    <row r="1632" spans="1:9" ht="15.75" x14ac:dyDescent="0.3">
      <c r="A1632" s="22">
        <v>1631</v>
      </c>
      <c r="B1632" s="22" t="s">
        <v>2034</v>
      </c>
      <c r="C1632" s="22" t="s">
        <v>2035</v>
      </c>
      <c r="D1632" s="22" t="s">
        <v>2005</v>
      </c>
      <c r="E1632" s="22"/>
      <c r="F1632" s="18">
        <v>8119427764094</v>
      </c>
      <c r="G1632" s="18">
        <v>130302051578</v>
      </c>
      <c r="H1632" s="23">
        <v>1.5</v>
      </c>
      <c r="I1632" s="23">
        <v>1.5</v>
      </c>
    </row>
    <row r="1633" spans="1:9" ht="15.75" x14ac:dyDescent="0.3">
      <c r="A1633" s="22">
        <v>1632</v>
      </c>
      <c r="B1633" s="22" t="s">
        <v>2036</v>
      </c>
      <c r="C1633" s="22" t="s">
        <v>2037</v>
      </c>
      <c r="D1633" s="22" t="s">
        <v>2005</v>
      </c>
      <c r="E1633" s="22">
        <v>1723197461</v>
      </c>
      <c r="F1633" s="18">
        <v>8119427763286</v>
      </c>
      <c r="G1633" s="18">
        <v>130302051579</v>
      </c>
      <c r="H1633" s="23">
        <v>0.33</v>
      </c>
      <c r="I1633" s="23">
        <v>0.33</v>
      </c>
    </row>
    <row r="1634" spans="1:9" ht="15.75" x14ac:dyDescent="0.3">
      <c r="A1634" s="22">
        <v>1633</v>
      </c>
      <c r="B1634" s="22" t="s">
        <v>2038</v>
      </c>
      <c r="C1634" s="22" t="s">
        <v>2039</v>
      </c>
      <c r="D1634" s="22" t="s">
        <v>2005</v>
      </c>
      <c r="E1634" s="22">
        <v>1724339982</v>
      </c>
      <c r="F1634" s="18">
        <v>8119427761528</v>
      </c>
      <c r="G1634" s="18">
        <v>130302051580</v>
      </c>
      <c r="H1634" s="23">
        <v>10</v>
      </c>
      <c r="I1634" s="23">
        <v>10</v>
      </c>
    </row>
    <row r="1635" spans="1:9" ht="15.75" x14ac:dyDescent="0.3">
      <c r="A1635" s="22">
        <v>1634</v>
      </c>
      <c r="B1635" s="22" t="s">
        <v>2040</v>
      </c>
      <c r="C1635" s="22" t="s">
        <v>2041</v>
      </c>
      <c r="D1635" s="22" t="s">
        <v>2005</v>
      </c>
      <c r="E1635" s="22"/>
      <c r="F1635" s="18"/>
      <c r="G1635" s="18">
        <v>130302051581</v>
      </c>
      <c r="H1635" s="23">
        <v>0.5</v>
      </c>
      <c r="I1635" s="23">
        <v>0.5</v>
      </c>
    </row>
    <row r="1636" spans="1:9" ht="15.75" x14ac:dyDescent="0.3">
      <c r="A1636" s="22">
        <v>1635</v>
      </c>
      <c r="B1636" s="22" t="s">
        <v>2042</v>
      </c>
      <c r="C1636" s="22" t="s">
        <v>2043</v>
      </c>
      <c r="D1636" s="22" t="s">
        <v>2005</v>
      </c>
      <c r="E1636" s="22"/>
      <c r="F1636" s="18"/>
      <c r="G1636" s="18">
        <v>130302051582</v>
      </c>
      <c r="H1636" s="23">
        <v>8</v>
      </c>
      <c r="I1636" s="23">
        <v>8</v>
      </c>
    </row>
    <row r="1637" spans="1:9" ht="15.75" x14ac:dyDescent="0.3">
      <c r="A1637" s="22">
        <v>1636</v>
      </c>
      <c r="B1637" s="22" t="s">
        <v>2044</v>
      </c>
      <c r="C1637" s="22" t="s">
        <v>2045</v>
      </c>
      <c r="D1637" s="22" t="s">
        <v>2005</v>
      </c>
      <c r="E1637" s="22">
        <v>1705276328</v>
      </c>
      <c r="F1637" s="18">
        <v>8119427763256</v>
      </c>
      <c r="G1637" s="18">
        <v>130302051583</v>
      </c>
      <c r="H1637" s="23">
        <v>3</v>
      </c>
      <c r="I1637" s="23">
        <v>3</v>
      </c>
    </row>
    <row r="1638" spans="1:9" ht="15.75" x14ac:dyDescent="0.3">
      <c r="A1638" s="22">
        <v>1637</v>
      </c>
      <c r="B1638" s="22" t="s">
        <v>2046</v>
      </c>
      <c r="C1638" s="22" t="s">
        <v>1515</v>
      </c>
      <c r="D1638" s="22" t="s">
        <v>2005</v>
      </c>
      <c r="E1638" s="22">
        <v>1721884597</v>
      </c>
      <c r="F1638" s="18">
        <v>8119427781438</v>
      </c>
      <c r="G1638" s="18">
        <v>130302051584</v>
      </c>
      <c r="H1638" s="23">
        <v>0.4</v>
      </c>
      <c r="I1638" s="23">
        <v>0.4</v>
      </c>
    </row>
    <row r="1639" spans="1:9" ht="15.75" x14ac:dyDescent="0.3">
      <c r="A1639" s="22">
        <v>1638</v>
      </c>
      <c r="B1639" s="22" t="s">
        <v>2047</v>
      </c>
      <c r="C1639" s="22" t="s">
        <v>2048</v>
      </c>
      <c r="D1639" s="22" t="s">
        <v>2005</v>
      </c>
      <c r="E1639" s="22">
        <v>1754048290</v>
      </c>
      <c r="F1639" s="18">
        <v>8119427764081</v>
      </c>
      <c r="G1639" s="18">
        <v>130302051585</v>
      </c>
      <c r="H1639" s="23">
        <v>7</v>
      </c>
      <c r="I1639" s="23">
        <v>7</v>
      </c>
    </row>
    <row r="1640" spans="1:9" ht="15.75" x14ac:dyDescent="0.3">
      <c r="A1640" s="22">
        <v>1639</v>
      </c>
      <c r="B1640" s="22" t="s">
        <v>2049</v>
      </c>
      <c r="C1640" s="22" t="s">
        <v>2048</v>
      </c>
      <c r="D1640" s="22" t="s">
        <v>2005</v>
      </c>
      <c r="E1640" s="22"/>
      <c r="F1640" s="18">
        <v>8119427764080</v>
      </c>
      <c r="G1640" s="18">
        <v>130302051586</v>
      </c>
      <c r="H1640" s="23">
        <v>0.33</v>
      </c>
      <c r="I1640" s="23">
        <v>0.33</v>
      </c>
    </row>
    <row r="1641" spans="1:9" ht="15.75" x14ac:dyDescent="0.3">
      <c r="A1641" s="22">
        <v>1640</v>
      </c>
      <c r="B1641" s="22" t="s">
        <v>2050</v>
      </c>
      <c r="C1641" s="22" t="s">
        <v>2051</v>
      </c>
      <c r="D1641" s="22" t="s">
        <v>2005</v>
      </c>
      <c r="E1641" s="22">
        <v>1744338454</v>
      </c>
      <c r="F1641" s="18">
        <v>8119427763299</v>
      </c>
      <c r="G1641" s="18">
        <v>130302051587</v>
      </c>
      <c r="H1641" s="23">
        <v>0.66</v>
      </c>
      <c r="I1641" s="23">
        <v>0.66</v>
      </c>
    </row>
    <row r="1642" spans="1:9" ht="15.75" x14ac:dyDescent="0.3">
      <c r="A1642" s="22">
        <v>1641</v>
      </c>
      <c r="B1642" s="22" t="s">
        <v>2052</v>
      </c>
      <c r="C1642" s="22" t="s">
        <v>2053</v>
      </c>
      <c r="D1642" s="22" t="s">
        <v>2005</v>
      </c>
      <c r="E1642" s="22"/>
      <c r="F1642" s="18">
        <v>8119427763288</v>
      </c>
      <c r="G1642" s="18">
        <v>130302051588</v>
      </c>
      <c r="H1642" s="23">
        <v>0.33</v>
      </c>
      <c r="I1642" s="23">
        <v>0.33</v>
      </c>
    </row>
    <row r="1643" spans="1:9" ht="15.75" x14ac:dyDescent="0.3">
      <c r="A1643" s="22">
        <v>1642</v>
      </c>
      <c r="B1643" s="22" t="s">
        <v>2054</v>
      </c>
      <c r="C1643" s="22" t="s">
        <v>2055</v>
      </c>
      <c r="D1643" s="22" t="s">
        <v>2005</v>
      </c>
      <c r="E1643" s="22"/>
      <c r="F1643" s="18">
        <v>8119427763263</v>
      </c>
      <c r="G1643" s="18">
        <v>130302051589</v>
      </c>
      <c r="H1643" s="23">
        <v>0.33</v>
      </c>
      <c r="I1643" s="23">
        <v>0.33</v>
      </c>
    </row>
    <row r="1644" spans="1:9" ht="15.75" x14ac:dyDescent="0.3">
      <c r="A1644" s="22">
        <v>1643</v>
      </c>
      <c r="B1644" s="22" t="s">
        <v>2056</v>
      </c>
      <c r="C1644" s="22" t="s">
        <v>2057</v>
      </c>
      <c r="D1644" s="22" t="s">
        <v>2005</v>
      </c>
      <c r="E1644" s="22">
        <v>1763983349</v>
      </c>
      <c r="F1644" s="18">
        <v>8119427764083</v>
      </c>
      <c r="G1644" s="18">
        <v>130302051590</v>
      </c>
      <c r="H1644" s="23">
        <v>8</v>
      </c>
      <c r="I1644" s="22">
        <v>0.01</v>
      </c>
    </row>
    <row r="1645" spans="1:9" ht="15.75" x14ac:dyDescent="0.3">
      <c r="A1645" s="22">
        <v>1644</v>
      </c>
      <c r="B1645" s="22" t="s">
        <v>2058</v>
      </c>
      <c r="C1645" s="22" t="s">
        <v>2059</v>
      </c>
      <c r="D1645" s="22" t="s">
        <v>2005</v>
      </c>
      <c r="E1645" s="22">
        <v>1798457002</v>
      </c>
      <c r="F1645" s="18">
        <v>130302050033</v>
      </c>
      <c r="G1645" s="18">
        <v>130302051591</v>
      </c>
      <c r="H1645" s="23">
        <v>3</v>
      </c>
      <c r="I1645" s="22">
        <v>0.01</v>
      </c>
    </row>
    <row r="1646" spans="1:9" ht="15.75" x14ac:dyDescent="0.3">
      <c r="A1646" s="22">
        <v>1645</v>
      </c>
      <c r="B1646" s="22" t="s">
        <v>2060</v>
      </c>
      <c r="C1646" s="22" t="s">
        <v>2061</v>
      </c>
      <c r="D1646" s="22" t="s">
        <v>2005</v>
      </c>
      <c r="E1646" s="22">
        <v>1705920289</v>
      </c>
      <c r="F1646" s="18">
        <v>8119427763831</v>
      </c>
      <c r="G1646" s="18">
        <v>130302051592</v>
      </c>
      <c r="H1646" s="23">
        <v>0.4</v>
      </c>
      <c r="I1646" s="22">
        <v>0</v>
      </c>
    </row>
    <row r="1647" spans="1:9" ht="15.75" x14ac:dyDescent="0.3">
      <c r="A1647" s="22">
        <v>1646</v>
      </c>
      <c r="B1647" s="22" t="s">
        <v>2062</v>
      </c>
      <c r="C1647" s="22" t="s">
        <v>1550</v>
      </c>
      <c r="D1647" s="22" t="s">
        <v>2005</v>
      </c>
      <c r="E1647" s="22">
        <v>1718452909</v>
      </c>
      <c r="F1647" s="18"/>
      <c r="G1647" s="18">
        <v>130302051593</v>
      </c>
      <c r="H1647" s="23">
        <v>7</v>
      </c>
      <c r="I1647" s="22">
        <v>0</v>
      </c>
    </row>
    <row r="1648" spans="1:9" ht="15.75" x14ac:dyDescent="0.3">
      <c r="A1648" s="22">
        <v>1647</v>
      </c>
      <c r="B1648" s="22" t="s">
        <v>2063</v>
      </c>
      <c r="C1648" s="22" t="s">
        <v>947</v>
      </c>
      <c r="D1648" s="22" t="s">
        <v>2005</v>
      </c>
      <c r="E1648" s="22"/>
      <c r="F1648" s="18">
        <v>81194277219872</v>
      </c>
      <c r="G1648" s="18">
        <v>130302051594</v>
      </c>
      <c r="H1648" s="23">
        <v>0.33</v>
      </c>
      <c r="I1648" s="22">
        <v>0.5</v>
      </c>
    </row>
    <row r="1649" spans="1:9" ht="15.75" x14ac:dyDescent="0.3">
      <c r="A1649" s="22">
        <v>1648</v>
      </c>
      <c r="B1649" s="22" t="s">
        <v>2064</v>
      </c>
      <c r="C1649" s="22" t="s">
        <v>861</v>
      </c>
      <c r="D1649" s="22" t="s">
        <v>2005</v>
      </c>
      <c r="E1649" s="22">
        <v>1740143144</v>
      </c>
      <c r="F1649" s="18">
        <v>8119427763833</v>
      </c>
      <c r="G1649" s="18">
        <v>130302051595</v>
      </c>
      <c r="H1649" s="23">
        <v>0.66</v>
      </c>
      <c r="I1649" s="22">
        <v>0.5</v>
      </c>
    </row>
    <row r="1650" spans="1:9" ht="15.75" x14ac:dyDescent="0.3">
      <c r="A1650" s="22">
        <v>1649</v>
      </c>
      <c r="B1650" s="22" t="s">
        <v>2065</v>
      </c>
      <c r="C1650" s="22" t="s">
        <v>2066</v>
      </c>
      <c r="D1650" s="22" t="s">
        <v>2005</v>
      </c>
      <c r="E1650" s="22"/>
      <c r="F1650" s="18">
        <v>8119427764164</v>
      </c>
      <c r="G1650" s="18">
        <v>130302051596</v>
      </c>
      <c r="H1650" s="23">
        <v>0.33</v>
      </c>
      <c r="I1650" s="22">
        <v>1.5</v>
      </c>
    </row>
    <row r="1651" spans="1:9" ht="15.75" x14ac:dyDescent="0.3">
      <c r="A1651" s="22">
        <v>1650</v>
      </c>
      <c r="B1651" s="22" t="s">
        <v>2068</v>
      </c>
      <c r="C1651" s="22" t="s">
        <v>2069</v>
      </c>
      <c r="D1651" s="22" t="s">
        <v>2005</v>
      </c>
      <c r="E1651" s="22">
        <v>1738396457</v>
      </c>
      <c r="F1651" s="18">
        <v>8119427764157</v>
      </c>
      <c r="G1651" s="18">
        <v>130302051597</v>
      </c>
      <c r="H1651" s="23">
        <v>0.33</v>
      </c>
      <c r="I1651" s="22">
        <v>0</v>
      </c>
    </row>
    <row r="1652" spans="1:9" ht="15.75" x14ac:dyDescent="0.3">
      <c r="A1652" s="22">
        <v>1651</v>
      </c>
      <c r="B1652" s="22" t="s">
        <v>2067</v>
      </c>
      <c r="C1652" s="22" t="s">
        <v>2070</v>
      </c>
      <c r="D1652" s="22" t="s">
        <v>2005</v>
      </c>
      <c r="E1652" s="22">
        <v>1724244314</v>
      </c>
      <c r="F1652" s="18">
        <v>8119427764162</v>
      </c>
      <c r="G1652" s="18">
        <v>130302050116</v>
      </c>
      <c r="H1652" s="23">
        <v>0.25</v>
      </c>
      <c r="I1652" s="22">
        <v>0.2</v>
      </c>
    </row>
    <row r="1653" spans="1:9" ht="15.75" x14ac:dyDescent="0.3">
      <c r="A1653" s="22">
        <v>1652</v>
      </c>
      <c r="B1653" s="22"/>
      <c r="C1653" s="22"/>
      <c r="D1653" s="22"/>
      <c r="E1653" s="22"/>
      <c r="F1653" s="18"/>
      <c r="G1653" s="18"/>
      <c r="H1653" s="23">
        <v>1</v>
      </c>
      <c r="I1653" s="22">
        <v>0.2</v>
      </c>
    </row>
    <row r="1654" spans="1:9" ht="15.75" x14ac:dyDescent="0.3">
      <c r="A1654" s="22">
        <v>1653</v>
      </c>
      <c r="B1654" s="22" t="s">
        <v>2072</v>
      </c>
      <c r="C1654" s="22" t="s">
        <v>2071</v>
      </c>
      <c r="D1654" s="22" t="s">
        <v>2005</v>
      </c>
      <c r="E1654" s="22">
        <v>1736601404</v>
      </c>
      <c r="F1654" s="18">
        <v>811942707140</v>
      </c>
      <c r="G1654" s="18">
        <v>130302051598</v>
      </c>
      <c r="H1654" s="23">
        <v>0.3</v>
      </c>
      <c r="I1654" s="22">
        <v>0.3</v>
      </c>
    </row>
    <row r="1655" spans="1:9" ht="15.75" x14ac:dyDescent="0.3">
      <c r="A1655" s="22">
        <v>1654</v>
      </c>
      <c r="B1655" s="22" t="s">
        <v>2073</v>
      </c>
      <c r="C1655" s="22" t="s">
        <v>861</v>
      </c>
      <c r="D1655" s="22" t="s">
        <v>2005</v>
      </c>
      <c r="E1655" s="22">
        <v>1791221822</v>
      </c>
      <c r="F1655" s="18">
        <v>8119427000013</v>
      </c>
      <c r="G1655" s="18">
        <v>130302051599</v>
      </c>
      <c r="H1655" s="23">
        <v>0.3</v>
      </c>
      <c r="I1655" s="22">
        <v>0.3</v>
      </c>
    </row>
    <row r="1656" spans="1:9" ht="15.75" x14ac:dyDescent="0.3">
      <c r="A1656" s="22">
        <v>1655</v>
      </c>
      <c r="B1656" s="22" t="s">
        <v>2074</v>
      </c>
      <c r="C1656" s="22" t="s">
        <v>861</v>
      </c>
      <c r="D1656" s="22" t="s">
        <v>2005</v>
      </c>
      <c r="E1656" s="22">
        <v>1772884490</v>
      </c>
      <c r="F1656" s="18">
        <v>8119427763829</v>
      </c>
      <c r="G1656" s="18">
        <v>130302051600</v>
      </c>
      <c r="H1656" s="23">
        <v>3.33</v>
      </c>
      <c r="I1656" s="22">
        <v>0.2</v>
      </c>
    </row>
    <row r="1657" spans="1:9" ht="15.75" x14ac:dyDescent="0.3">
      <c r="A1657" s="22">
        <v>1656</v>
      </c>
      <c r="B1657" s="22" t="s">
        <v>2075</v>
      </c>
      <c r="C1657" s="22" t="s">
        <v>2076</v>
      </c>
      <c r="D1657" s="22" t="s">
        <v>2005</v>
      </c>
      <c r="E1657" s="22">
        <v>1776115629</v>
      </c>
      <c r="F1657" s="18">
        <v>8119427007619</v>
      </c>
      <c r="G1657" s="18">
        <v>130302051601</v>
      </c>
      <c r="H1657" s="23">
        <v>2.5</v>
      </c>
      <c r="I1657" s="22">
        <v>0</v>
      </c>
    </row>
    <row r="1658" spans="1:9" ht="15.75" x14ac:dyDescent="0.3">
      <c r="A1658" s="22">
        <v>1657</v>
      </c>
      <c r="B1658" s="22" t="s">
        <v>2077</v>
      </c>
      <c r="C1658" s="22" t="s">
        <v>2078</v>
      </c>
      <c r="D1658" s="22" t="s">
        <v>2005</v>
      </c>
      <c r="E1658" s="22"/>
      <c r="F1658" s="18">
        <v>8119427764115</v>
      </c>
      <c r="G1658" s="18">
        <v>130302051602</v>
      </c>
      <c r="H1658" s="23">
        <v>0.33</v>
      </c>
      <c r="I1658" s="22">
        <v>0.2</v>
      </c>
    </row>
    <row r="1659" spans="1:9" ht="15.75" x14ac:dyDescent="0.3">
      <c r="A1659" s="22">
        <v>1658</v>
      </c>
      <c r="B1659" s="22" t="s">
        <v>2079</v>
      </c>
      <c r="C1659" s="22" t="s">
        <v>2080</v>
      </c>
      <c r="D1659" s="22" t="s">
        <v>2005</v>
      </c>
      <c r="E1659" s="22">
        <v>1773644106</v>
      </c>
      <c r="F1659" s="18">
        <v>8119427764192</v>
      </c>
      <c r="G1659" s="18">
        <v>130302051603</v>
      </c>
      <c r="H1659" s="23">
        <v>0.5</v>
      </c>
      <c r="I1659" s="22">
        <v>0.2</v>
      </c>
    </row>
    <row r="1660" spans="1:9" ht="15.75" x14ac:dyDescent="0.3">
      <c r="A1660" s="22">
        <v>1659</v>
      </c>
      <c r="B1660" s="22" t="s">
        <v>2081</v>
      </c>
      <c r="C1660" s="22" t="s">
        <v>2082</v>
      </c>
      <c r="D1660" s="22" t="s">
        <v>2005</v>
      </c>
      <c r="E1660" s="22"/>
      <c r="F1660" s="18">
        <v>8119427764114</v>
      </c>
      <c r="G1660" s="18">
        <v>130302051604</v>
      </c>
      <c r="H1660" s="23"/>
      <c r="I1660" s="22">
        <v>2.5</v>
      </c>
    </row>
    <row r="1661" spans="1:9" ht="15.75" x14ac:dyDescent="0.3">
      <c r="A1661" s="22">
        <v>1660</v>
      </c>
      <c r="B1661" s="22" t="s">
        <v>2083</v>
      </c>
      <c r="C1661" s="22" t="s">
        <v>2084</v>
      </c>
      <c r="D1661" s="22" t="s">
        <v>2005</v>
      </c>
      <c r="E1661" s="22">
        <v>1772170863</v>
      </c>
      <c r="F1661" s="18">
        <v>8119427000074</v>
      </c>
      <c r="G1661" s="18">
        <v>130302051605</v>
      </c>
      <c r="H1661" s="23">
        <v>1.5</v>
      </c>
      <c r="I1661" s="22">
        <v>1.5</v>
      </c>
    </row>
    <row r="1662" spans="1:9" ht="15.75" x14ac:dyDescent="0.3">
      <c r="A1662" s="22">
        <v>1661</v>
      </c>
      <c r="B1662" s="22" t="s">
        <v>2085</v>
      </c>
      <c r="C1662" s="22" t="s">
        <v>2086</v>
      </c>
      <c r="D1662" s="22" t="s">
        <v>2005</v>
      </c>
      <c r="E1662" s="22"/>
      <c r="F1662" s="18">
        <v>8119427764189</v>
      </c>
      <c r="G1662" s="18">
        <v>130302051606</v>
      </c>
      <c r="H1662" s="23">
        <v>0.27</v>
      </c>
      <c r="I1662" s="22">
        <v>0.4</v>
      </c>
    </row>
    <row r="1663" spans="1:9" ht="15.75" x14ac:dyDescent="0.3">
      <c r="A1663" s="22">
        <v>1662</v>
      </c>
      <c r="B1663" s="22" t="s">
        <v>2087</v>
      </c>
      <c r="C1663" s="22" t="s">
        <v>2088</v>
      </c>
      <c r="D1663" s="22" t="s">
        <v>2005</v>
      </c>
      <c r="E1663" s="22">
        <v>1767146810</v>
      </c>
      <c r="F1663" s="18">
        <v>8119427764102</v>
      </c>
      <c r="G1663" s="18">
        <v>130302051607</v>
      </c>
      <c r="H1663" s="23">
        <v>0.82</v>
      </c>
      <c r="I1663" s="22">
        <v>0.3</v>
      </c>
    </row>
    <row r="1664" spans="1:9" ht="15.75" x14ac:dyDescent="0.3">
      <c r="A1664" s="22">
        <v>1663</v>
      </c>
      <c r="B1664" s="22" t="s">
        <v>2091</v>
      </c>
      <c r="C1664" s="22" t="s">
        <v>1518</v>
      </c>
      <c r="D1664" s="22" t="s">
        <v>2005</v>
      </c>
      <c r="E1664" s="22">
        <v>1754251380</v>
      </c>
      <c r="F1664" s="18">
        <v>8119427764155</v>
      </c>
      <c r="G1664" s="18">
        <v>130302051608</v>
      </c>
      <c r="H1664" s="23">
        <v>2</v>
      </c>
      <c r="I1664" s="22">
        <v>0.2</v>
      </c>
    </row>
    <row r="1665" spans="1:9" ht="15.75" x14ac:dyDescent="0.3">
      <c r="A1665" s="22">
        <v>1664</v>
      </c>
      <c r="B1665" s="22" t="s">
        <v>878</v>
      </c>
      <c r="C1665" s="22" t="s">
        <v>2092</v>
      </c>
      <c r="D1665" s="22" t="s">
        <v>2005</v>
      </c>
      <c r="E1665" s="22">
        <v>1736498618</v>
      </c>
      <c r="F1665" s="18">
        <v>8119427763820</v>
      </c>
      <c r="G1665" s="18">
        <v>130302051609</v>
      </c>
      <c r="H1665" s="23">
        <v>0.66</v>
      </c>
      <c r="I1665" s="22">
        <v>0</v>
      </c>
    </row>
    <row r="1666" spans="1:9" ht="15.75" x14ac:dyDescent="0.3">
      <c r="A1666" s="22">
        <v>1665</v>
      </c>
      <c r="B1666" s="22" t="s">
        <v>1395</v>
      </c>
      <c r="C1666" s="22" t="s">
        <v>2092</v>
      </c>
      <c r="D1666" s="22" t="s">
        <v>2005</v>
      </c>
      <c r="E1666" s="22">
        <v>1781773287</v>
      </c>
      <c r="F1666" s="18">
        <v>8119427665401</v>
      </c>
      <c r="G1666" s="18">
        <v>130302051610</v>
      </c>
      <c r="H1666" s="23">
        <v>0.82</v>
      </c>
      <c r="I1666" s="22">
        <v>0.01</v>
      </c>
    </row>
    <row r="1667" spans="1:9" ht="15.75" x14ac:dyDescent="0.3">
      <c r="A1667" s="22">
        <v>1666</v>
      </c>
      <c r="B1667" s="22" t="s">
        <v>1032</v>
      </c>
      <c r="C1667" s="22" t="s">
        <v>2093</v>
      </c>
      <c r="D1667" s="22" t="s">
        <v>2005</v>
      </c>
      <c r="E1667" s="22">
        <v>1727453769</v>
      </c>
      <c r="F1667" s="18">
        <v>8119427763277</v>
      </c>
      <c r="G1667" s="18">
        <v>130302051611</v>
      </c>
      <c r="H1667" s="23">
        <v>1.5</v>
      </c>
      <c r="I1667" s="22">
        <v>0.01</v>
      </c>
    </row>
    <row r="1668" spans="1:9" ht="15.75" x14ac:dyDescent="0.3">
      <c r="A1668" s="22">
        <v>1667</v>
      </c>
      <c r="B1668" s="22" t="s">
        <v>2094</v>
      </c>
      <c r="C1668" s="22" t="s">
        <v>2095</v>
      </c>
      <c r="D1668" s="22" t="s">
        <v>2005</v>
      </c>
      <c r="E1668" s="22">
        <v>1747252054</v>
      </c>
      <c r="F1668" s="18">
        <v>8119429051273</v>
      </c>
      <c r="G1668" s="18">
        <v>130302050173</v>
      </c>
      <c r="H1668" s="22">
        <v>0.5</v>
      </c>
      <c r="I1668" s="22">
        <v>0.01</v>
      </c>
    </row>
    <row r="1669" spans="1:9" ht="15.75" x14ac:dyDescent="0.3">
      <c r="A1669" s="22">
        <v>1668</v>
      </c>
      <c r="B1669" s="22" t="s">
        <v>7</v>
      </c>
      <c r="C1669" s="22" t="s">
        <v>2096</v>
      </c>
      <c r="D1669" s="22" t="s">
        <v>2005</v>
      </c>
      <c r="E1669" s="22">
        <v>1761884485</v>
      </c>
      <c r="F1669" s="18">
        <v>8119427765405</v>
      </c>
      <c r="G1669" s="18">
        <v>130302051612</v>
      </c>
      <c r="H1669" s="22">
        <v>0.33</v>
      </c>
      <c r="I1669" s="22">
        <v>0.2</v>
      </c>
    </row>
    <row r="1670" spans="1:9" ht="15.75" x14ac:dyDescent="0.3">
      <c r="A1670" s="22">
        <v>1669</v>
      </c>
      <c r="B1670" s="22" t="s">
        <v>13</v>
      </c>
      <c r="C1670" s="22" t="s">
        <v>111</v>
      </c>
      <c r="D1670" s="22" t="s">
        <v>2005</v>
      </c>
      <c r="E1670" s="22">
        <v>1781396166</v>
      </c>
      <c r="F1670" s="18">
        <v>8119427768406</v>
      </c>
      <c r="G1670" s="18">
        <v>130302051613</v>
      </c>
      <c r="H1670" s="22">
        <v>6.6</v>
      </c>
      <c r="I1670" s="22">
        <v>0</v>
      </c>
    </row>
    <row r="1671" spans="1:9" ht="15.75" x14ac:dyDescent="0.3">
      <c r="A1671" s="22">
        <v>1670</v>
      </c>
      <c r="B1671" s="22" t="s">
        <v>1295</v>
      </c>
      <c r="C1671" s="22" t="s">
        <v>2097</v>
      </c>
      <c r="D1671" s="22" t="s">
        <v>2005</v>
      </c>
      <c r="E1671" s="22">
        <v>1786739683</v>
      </c>
      <c r="F1671" s="18">
        <v>8119427765408</v>
      </c>
      <c r="G1671" s="18">
        <v>130302051614</v>
      </c>
      <c r="H1671" s="22">
        <v>1</v>
      </c>
      <c r="I1671" s="22">
        <v>0.3</v>
      </c>
    </row>
    <row r="1672" spans="1:9" ht="15.75" x14ac:dyDescent="0.3">
      <c r="A1672" s="22">
        <v>1671</v>
      </c>
      <c r="B1672" s="22" t="s">
        <v>2098</v>
      </c>
      <c r="C1672" s="22" t="s">
        <v>2099</v>
      </c>
      <c r="D1672" s="22" t="s">
        <v>2005</v>
      </c>
      <c r="E1672" s="22">
        <v>1798524715</v>
      </c>
      <c r="F1672" s="18">
        <v>8119427760582</v>
      </c>
      <c r="G1672" s="18">
        <v>130302051615</v>
      </c>
      <c r="H1672" s="22">
        <v>2.33</v>
      </c>
      <c r="I1672" s="22">
        <v>0.2</v>
      </c>
    </row>
    <row r="1673" spans="1:9" ht="15.75" x14ac:dyDescent="0.3">
      <c r="A1673" s="22">
        <v>1672</v>
      </c>
      <c r="B1673" s="22" t="s">
        <v>1044</v>
      </c>
      <c r="C1673" s="22" t="s">
        <v>24</v>
      </c>
      <c r="D1673" s="22" t="s">
        <v>2005</v>
      </c>
      <c r="E1673" s="22">
        <v>1733609505</v>
      </c>
      <c r="F1673" s="18">
        <v>8119427765415</v>
      </c>
      <c r="G1673" s="18">
        <v>130302051616</v>
      </c>
      <c r="H1673" s="22">
        <v>2</v>
      </c>
      <c r="I1673" s="22">
        <v>0</v>
      </c>
    </row>
    <row r="1674" spans="1:9" ht="15.75" x14ac:dyDescent="0.3">
      <c r="A1674" s="22">
        <v>1673</v>
      </c>
      <c r="B1674" s="22" t="s">
        <v>2100</v>
      </c>
      <c r="C1674" s="22" t="s">
        <v>49</v>
      </c>
      <c r="D1674" s="22" t="s">
        <v>2005</v>
      </c>
      <c r="E1674" s="22">
        <v>1764635723</v>
      </c>
      <c r="F1674" s="18">
        <v>8119427765508</v>
      </c>
      <c r="G1674" s="18">
        <v>130302051617</v>
      </c>
      <c r="H1674" s="22">
        <v>1.66</v>
      </c>
      <c r="I1674" s="22">
        <v>1.5</v>
      </c>
    </row>
    <row r="1675" spans="1:9" ht="15.75" x14ac:dyDescent="0.3">
      <c r="A1675" s="22">
        <v>1674</v>
      </c>
      <c r="B1675" s="22" t="s">
        <v>11</v>
      </c>
      <c r="C1675" s="22" t="s">
        <v>2099</v>
      </c>
      <c r="D1675" s="22" t="s">
        <v>2005</v>
      </c>
      <c r="E1675" s="22">
        <v>1740559779</v>
      </c>
      <c r="F1675" s="18">
        <v>8119427765409</v>
      </c>
      <c r="G1675" s="18">
        <v>130302051618</v>
      </c>
      <c r="H1675" s="22">
        <v>0.33</v>
      </c>
      <c r="I1675" s="22">
        <v>1.5</v>
      </c>
    </row>
    <row r="1676" spans="1:9" ht="15.75" x14ac:dyDescent="0.3">
      <c r="A1676" s="22">
        <v>1675</v>
      </c>
      <c r="B1676" s="22" t="s">
        <v>2101</v>
      </c>
      <c r="C1676" s="22" t="s">
        <v>2027</v>
      </c>
      <c r="D1676" s="22" t="s">
        <v>2005</v>
      </c>
      <c r="E1676" s="22">
        <v>1761062366</v>
      </c>
      <c r="F1676" s="18">
        <v>8119427764112</v>
      </c>
      <c r="G1676" s="18">
        <v>130302051619</v>
      </c>
      <c r="H1676" s="22">
        <v>0.33</v>
      </c>
      <c r="I1676" s="22">
        <v>0.2</v>
      </c>
    </row>
    <row r="1677" spans="1:9" ht="15.75" x14ac:dyDescent="0.3">
      <c r="A1677" s="22">
        <v>1676</v>
      </c>
      <c r="B1677" s="22" t="s">
        <v>2102</v>
      </c>
      <c r="C1677" s="22" t="s">
        <v>2103</v>
      </c>
      <c r="D1677" s="22" t="s">
        <v>2005</v>
      </c>
      <c r="E1677" s="22">
        <v>1741161765</v>
      </c>
      <c r="F1677" s="18">
        <v>8119427765531</v>
      </c>
      <c r="G1677" s="18">
        <v>130302051620</v>
      </c>
      <c r="H1677" s="22">
        <v>0.33</v>
      </c>
      <c r="I1677" s="22">
        <v>0.01</v>
      </c>
    </row>
    <row r="1678" spans="1:9" ht="15.75" x14ac:dyDescent="0.3">
      <c r="A1678" s="22">
        <v>1677</v>
      </c>
      <c r="B1678" s="22" t="s">
        <v>2104</v>
      </c>
      <c r="C1678" s="22" t="s">
        <v>7</v>
      </c>
      <c r="D1678" s="22" t="s">
        <v>2005</v>
      </c>
      <c r="E1678" s="22">
        <v>1762781063</v>
      </c>
      <c r="F1678" s="18">
        <v>8119427000028</v>
      </c>
      <c r="G1678" s="18">
        <v>130302051621</v>
      </c>
      <c r="H1678" s="22">
        <v>0.33</v>
      </c>
      <c r="I1678" s="22">
        <v>0.5</v>
      </c>
    </row>
    <row r="1679" spans="1:9" ht="15.75" x14ac:dyDescent="0.3">
      <c r="A1679" s="22">
        <v>1678</v>
      </c>
      <c r="B1679" s="22" t="s">
        <v>2092</v>
      </c>
      <c r="C1679" s="22" t="s">
        <v>2105</v>
      </c>
      <c r="D1679" s="22" t="s">
        <v>2005</v>
      </c>
      <c r="E1679" s="22">
        <v>1703697145</v>
      </c>
      <c r="F1679" s="18">
        <v>8119427765412</v>
      </c>
      <c r="G1679" s="18">
        <v>130302051622</v>
      </c>
      <c r="H1679" s="22">
        <v>11.05</v>
      </c>
      <c r="I1679" s="22">
        <v>11</v>
      </c>
    </row>
    <row r="1680" spans="1:9" ht="15.75" x14ac:dyDescent="0.3">
      <c r="A1680" s="22">
        <v>1679</v>
      </c>
      <c r="B1680" s="22" t="s">
        <v>2106</v>
      </c>
      <c r="C1680" s="22" t="s">
        <v>2092</v>
      </c>
      <c r="D1680" s="22" t="s">
        <v>2005</v>
      </c>
      <c r="E1680" s="22">
        <v>176776716</v>
      </c>
      <c r="F1680" s="18">
        <v>8119427665426</v>
      </c>
      <c r="G1680" s="18">
        <v>130302051623</v>
      </c>
      <c r="H1680" s="22">
        <v>0.33</v>
      </c>
      <c r="I1680" s="22">
        <v>0.33</v>
      </c>
    </row>
    <row r="1681" spans="1:9" ht="15.75" x14ac:dyDescent="0.3">
      <c r="A1681" s="22">
        <v>1680</v>
      </c>
      <c r="B1681" s="22" t="s">
        <v>184</v>
      </c>
      <c r="C1681" s="22" t="s">
        <v>2107</v>
      </c>
      <c r="D1681" s="22" t="s">
        <v>2005</v>
      </c>
      <c r="E1681" s="22">
        <v>1732223684</v>
      </c>
      <c r="F1681" s="18">
        <v>8119427765465</v>
      </c>
      <c r="G1681" s="18">
        <v>130302051624</v>
      </c>
      <c r="H1681" s="23">
        <v>5</v>
      </c>
      <c r="I1681" s="23">
        <v>0.5</v>
      </c>
    </row>
    <row r="1682" spans="1:9" ht="15.75" x14ac:dyDescent="0.3">
      <c r="A1682" s="22">
        <v>1681</v>
      </c>
      <c r="B1682" s="22" t="s">
        <v>2108</v>
      </c>
      <c r="C1682" s="22" t="s">
        <v>2109</v>
      </c>
      <c r="D1682" s="22" t="s">
        <v>2005</v>
      </c>
      <c r="E1682" s="22">
        <v>1730181084</v>
      </c>
      <c r="F1682" s="18">
        <v>811942834050987</v>
      </c>
      <c r="G1682" s="18">
        <v>130302051625</v>
      </c>
      <c r="H1682" s="23"/>
      <c r="I1682" s="23"/>
    </row>
    <row r="1683" spans="1:9" ht="15.75" x14ac:dyDescent="0.3">
      <c r="A1683" s="22">
        <v>1682</v>
      </c>
      <c r="B1683" s="22" t="s">
        <v>1393</v>
      </c>
      <c r="C1683" s="22" t="s">
        <v>56</v>
      </c>
      <c r="D1683" s="22" t="s">
        <v>2005</v>
      </c>
      <c r="E1683" s="22">
        <v>1733609579</v>
      </c>
      <c r="F1683" s="18">
        <v>8119427766379</v>
      </c>
      <c r="G1683" s="18">
        <v>130302051626</v>
      </c>
      <c r="H1683" s="23">
        <v>0.33</v>
      </c>
      <c r="I1683" s="23">
        <v>0.33</v>
      </c>
    </row>
    <row r="1684" spans="1:9" ht="15.75" x14ac:dyDescent="0.3">
      <c r="A1684" s="22">
        <v>1683</v>
      </c>
      <c r="B1684" s="22" t="s">
        <v>2089</v>
      </c>
      <c r="C1684" s="22" t="s">
        <v>2090</v>
      </c>
      <c r="D1684" s="22" t="s">
        <v>418</v>
      </c>
      <c r="E1684" s="22">
        <v>1737198490</v>
      </c>
      <c r="F1684" s="18">
        <v>8119427000147</v>
      </c>
      <c r="G1684" s="18">
        <v>130302051627</v>
      </c>
      <c r="H1684" s="23">
        <v>3.33</v>
      </c>
      <c r="I1684" s="23">
        <v>3.33</v>
      </c>
    </row>
    <row r="1685" spans="1:9" ht="15.75" x14ac:dyDescent="0.3">
      <c r="A1685" s="22">
        <v>1684</v>
      </c>
      <c r="B1685" s="22" t="s">
        <v>2110</v>
      </c>
      <c r="C1685" s="22" t="s">
        <v>1494</v>
      </c>
      <c r="D1685" s="22" t="s">
        <v>418</v>
      </c>
      <c r="E1685" s="22"/>
      <c r="F1685" s="18">
        <v>8119427764919</v>
      </c>
      <c r="G1685" s="18">
        <v>130302051628</v>
      </c>
      <c r="H1685" s="23">
        <v>1.5</v>
      </c>
      <c r="I1685" s="23">
        <v>1.5</v>
      </c>
    </row>
    <row r="1686" spans="1:9" ht="15.75" x14ac:dyDescent="0.3">
      <c r="A1686" s="22">
        <v>1685</v>
      </c>
      <c r="B1686" s="22" t="s">
        <v>2111</v>
      </c>
      <c r="C1686" s="22" t="s">
        <v>2112</v>
      </c>
      <c r="D1686" s="22" t="s">
        <v>418</v>
      </c>
      <c r="E1686" s="22">
        <v>1733845375</v>
      </c>
      <c r="F1686" s="18">
        <v>8119427763265</v>
      </c>
      <c r="G1686" s="18">
        <v>130302050125</v>
      </c>
      <c r="H1686" s="23">
        <v>0.33</v>
      </c>
      <c r="I1686" s="23">
        <v>0.33</v>
      </c>
    </row>
    <row r="1687" spans="1:9" ht="15.75" x14ac:dyDescent="0.3">
      <c r="A1687" s="22">
        <v>1686</v>
      </c>
      <c r="B1687" s="22" t="s">
        <v>2113</v>
      </c>
      <c r="C1687" s="22" t="s">
        <v>2114</v>
      </c>
      <c r="D1687" s="22" t="s">
        <v>418</v>
      </c>
      <c r="E1687" s="22">
        <v>1759010811</v>
      </c>
      <c r="F1687" s="18">
        <v>8119427764193</v>
      </c>
      <c r="G1687" s="18">
        <v>130302051629</v>
      </c>
      <c r="H1687" s="23">
        <v>10</v>
      </c>
      <c r="I1687" s="23">
        <v>10</v>
      </c>
    </row>
    <row r="1688" spans="1:9" ht="15.75" x14ac:dyDescent="0.3">
      <c r="A1688" s="22">
        <v>1687</v>
      </c>
      <c r="B1688" s="22" t="s">
        <v>2115</v>
      </c>
      <c r="C1688" s="22" t="s">
        <v>2116</v>
      </c>
      <c r="D1688" s="22" t="s">
        <v>418</v>
      </c>
      <c r="E1688" s="22">
        <v>1791206117</v>
      </c>
      <c r="F1688" s="18">
        <v>8119427764074</v>
      </c>
      <c r="G1688" s="18">
        <v>130302051630</v>
      </c>
      <c r="H1688" s="23">
        <v>0.5</v>
      </c>
      <c r="I1688" s="23">
        <v>0.5</v>
      </c>
    </row>
    <row r="1689" spans="1:9" ht="15.75" x14ac:dyDescent="0.3">
      <c r="A1689" s="22">
        <v>1688</v>
      </c>
      <c r="B1689" s="22" t="s">
        <v>2117</v>
      </c>
      <c r="C1689" s="22" t="s">
        <v>2118</v>
      </c>
      <c r="D1689" s="22" t="s">
        <v>418</v>
      </c>
      <c r="E1689" s="22">
        <v>1792348015</v>
      </c>
      <c r="F1689" s="18">
        <v>8119427764121</v>
      </c>
      <c r="G1689" s="18">
        <v>130302051631</v>
      </c>
      <c r="H1689" s="23">
        <v>8</v>
      </c>
      <c r="I1689" s="23">
        <v>8</v>
      </c>
    </row>
    <row r="1690" spans="1:9" ht="15.75" x14ac:dyDescent="0.3">
      <c r="A1690" s="22">
        <v>1689</v>
      </c>
      <c r="B1690" s="22" t="s">
        <v>2119</v>
      </c>
      <c r="C1690" s="22" t="s">
        <v>2120</v>
      </c>
      <c r="D1690" s="22" t="s">
        <v>418</v>
      </c>
      <c r="E1690" s="22">
        <v>1796593508</v>
      </c>
      <c r="F1690" s="18">
        <v>8119427764096</v>
      </c>
      <c r="G1690" s="18">
        <v>130302050135</v>
      </c>
      <c r="H1690" s="23">
        <v>3</v>
      </c>
      <c r="I1690" s="23">
        <v>3</v>
      </c>
    </row>
    <row r="1691" spans="1:9" ht="15.75" x14ac:dyDescent="0.3">
      <c r="A1691" s="22">
        <v>1690</v>
      </c>
      <c r="B1691" s="22" t="s">
        <v>2121</v>
      </c>
      <c r="C1691" s="22" t="s">
        <v>2122</v>
      </c>
      <c r="D1691" s="22" t="s">
        <v>418</v>
      </c>
      <c r="E1691" s="22">
        <v>1705306329</v>
      </c>
      <c r="F1691" s="18">
        <v>8119427764106</v>
      </c>
      <c r="G1691" s="18">
        <v>130302051632</v>
      </c>
      <c r="H1691" s="23">
        <v>0.4</v>
      </c>
      <c r="I1691" s="23">
        <v>0.4</v>
      </c>
    </row>
    <row r="1692" spans="1:9" ht="15.75" x14ac:dyDescent="0.3">
      <c r="A1692" s="22">
        <v>1691</v>
      </c>
      <c r="B1692" s="22" t="s">
        <v>1529</v>
      </c>
      <c r="C1692" s="22" t="s">
        <v>1260</v>
      </c>
      <c r="D1692" s="22" t="s">
        <v>2125</v>
      </c>
      <c r="E1692" s="22">
        <v>1727132093</v>
      </c>
      <c r="F1692" s="18">
        <v>8119423000001</v>
      </c>
      <c r="G1692" s="18">
        <v>130302051633</v>
      </c>
      <c r="H1692" s="23">
        <v>7</v>
      </c>
      <c r="I1692" s="23">
        <v>7</v>
      </c>
    </row>
    <row r="1693" spans="1:9" ht="15.75" x14ac:dyDescent="0.3">
      <c r="A1693" s="22">
        <v>1692</v>
      </c>
      <c r="B1693" s="22" t="s">
        <v>1260</v>
      </c>
      <c r="C1693" s="22" t="s">
        <v>1974</v>
      </c>
      <c r="D1693" s="22" t="s">
        <v>2125</v>
      </c>
      <c r="E1693" s="22">
        <v>1717200245</v>
      </c>
      <c r="F1693" s="18">
        <v>811942497037</v>
      </c>
      <c r="G1693" s="18">
        <v>130302051634</v>
      </c>
      <c r="H1693" s="23">
        <v>0.33</v>
      </c>
      <c r="I1693" s="23">
        <v>0.33</v>
      </c>
    </row>
    <row r="1694" spans="1:9" ht="15.75" x14ac:dyDescent="0.3">
      <c r="A1694" s="22">
        <v>1693</v>
      </c>
      <c r="B1694" s="22" t="s">
        <v>2126</v>
      </c>
      <c r="C1694" s="22" t="s">
        <v>2127</v>
      </c>
      <c r="D1694" s="22" t="s">
        <v>2125</v>
      </c>
      <c r="E1694" s="22">
        <v>1741431252</v>
      </c>
      <c r="F1694" s="18">
        <v>8119427765532</v>
      </c>
      <c r="G1694" s="18">
        <v>130302051635</v>
      </c>
      <c r="H1694" s="23">
        <v>0.66</v>
      </c>
      <c r="I1694" s="23">
        <v>0.66</v>
      </c>
    </row>
    <row r="1695" spans="1:9" ht="15.75" x14ac:dyDescent="0.3">
      <c r="A1695" s="22">
        <v>1694</v>
      </c>
      <c r="B1695" s="22" t="s">
        <v>3</v>
      </c>
      <c r="C1695" s="22" t="s">
        <v>2128</v>
      </c>
      <c r="D1695" s="22" t="s">
        <v>2125</v>
      </c>
      <c r="E1695" s="22">
        <v>1746334247</v>
      </c>
      <c r="F1695" s="18">
        <v>8119427727697</v>
      </c>
      <c r="G1695" s="18">
        <v>130302051636</v>
      </c>
      <c r="H1695" s="23">
        <v>0.33</v>
      </c>
      <c r="I1695" s="23">
        <v>0.33</v>
      </c>
    </row>
    <row r="1696" spans="1:9" ht="15.75" x14ac:dyDescent="0.3">
      <c r="A1696" s="22">
        <v>1695</v>
      </c>
      <c r="B1696" s="22" t="s">
        <v>2129</v>
      </c>
      <c r="C1696" s="22" t="s">
        <v>819</v>
      </c>
      <c r="D1696" s="22" t="s">
        <v>2125</v>
      </c>
      <c r="E1696" s="22">
        <v>1770474586</v>
      </c>
      <c r="F1696" s="18">
        <v>8119427765436</v>
      </c>
      <c r="G1696" s="18">
        <v>130302051637</v>
      </c>
      <c r="H1696" s="23">
        <v>0.33</v>
      </c>
      <c r="I1696" s="23">
        <v>0.33</v>
      </c>
    </row>
    <row r="1697" spans="1:9" ht="15.75" x14ac:dyDescent="0.3">
      <c r="A1697" s="22">
        <v>1696</v>
      </c>
      <c r="B1697" s="22" t="s">
        <v>1941</v>
      </c>
      <c r="C1697" s="22" t="s">
        <v>2130</v>
      </c>
      <c r="D1697" s="22" t="s">
        <v>2125</v>
      </c>
      <c r="E1697" s="22"/>
      <c r="F1697" s="18">
        <v>8119427765428</v>
      </c>
      <c r="G1697" s="18">
        <v>130302051638</v>
      </c>
      <c r="H1697" s="23">
        <v>0.25</v>
      </c>
      <c r="I1697" s="23">
        <v>0.25</v>
      </c>
    </row>
    <row r="1698" spans="1:9" ht="15.75" x14ac:dyDescent="0.3">
      <c r="A1698" s="22">
        <v>1697</v>
      </c>
      <c r="B1698" s="22" t="s">
        <v>2131</v>
      </c>
      <c r="C1698" s="22" t="s">
        <v>1422</v>
      </c>
      <c r="D1698" s="22" t="s">
        <v>2125</v>
      </c>
      <c r="E1698" s="22">
        <v>1737482576</v>
      </c>
      <c r="F1698" s="18"/>
      <c r="G1698" s="18">
        <v>130302051639</v>
      </c>
      <c r="H1698" s="23">
        <v>1</v>
      </c>
      <c r="I1698" s="23">
        <v>1</v>
      </c>
    </row>
    <row r="1699" spans="1:9" ht="15.75" x14ac:dyDescent="0.3">
      <c r="A1699" s="22">
        <v>1698</v>
      </c>
      <c r="B1699" s="22" t="s">
        <v>2132</v>
      </c>
      <c r="C1699" s="22" t="s">
        <v>2133</v>
      </c>
      <c r="D1699" s="22" t="s">
        <v>2125</v>
      </c>
      <c r="E1699" s="22">
        <v>1751765696</v>
      </c>
      <c r="F1699" s="18">
        <v>8119423387851</v>
      </c>
      <c r="G1699" s="18">
        <v>130302051640</v>
      </c>
      <c r="H1699" s="23">
        <v>0.3</v>
      </c>
      <c r="I1699" s="23">
        <v>0.3</v>
      </c>
    </row>
    <row r="1700" spans="1:9" ht="15.75" x14ac:dyDescent="0.3">
      <c r="A1700" s="22">
        <v>1699</v>
      </c>
      <c r="B1700" s="22" t="s">
        <v>2134</v>
      </c>
      <c r="C1700" s="22" t="s">
        <v>2135</v>
      </c>
      <c r="D1700" s="22" t="s">
        <v>2125</v>
      </c>
      <c r="E1700" s="22">
        <v>1747865112</v>
      </c>
      <c r="F1700" s="18">
        <v>8119427765467</v>
      </c>
      <c r="G1700" s="18">
        <v>130302051641</v>
      </c>
      <c r="H1700" s="23">
        <v>0.3</v>
      </c>
      <c r="I1700" s="23">
        <v>0.3</v>
      </c>
    </row>
    <row r="1701" spans="1:9" ht="15.75" x14ac:dyDescent="0.3">
      <c r="A1701" s="22">
        <v>1700</v>
      </c>
      <c r="B1701" s="22" t="s">
        <v>2136</v>
      </c>
      <c r="C1701" s="22" t="s">
        <v>13</v>
      </c>
      <c r="D1701" s="22" t="s">
        <v>2125</v>
      </c>
      <c r="E1701" s="22">
        <v>1706823237</v>
      </c>
      <c r="F1701" s="18">
        <v>8119427765476</v>
      </c>
      <c r="G1701" s="18">
        <v>130302051642</v>
      </c>
      <c r="H1701" s="23">
        <v>3.33</v>
      </c>
      <c r="I1701" s="23">
        <v>3.33</v>
      </c>
    </row>
    <row r="1702" spans="1:9" ht="15.75" x14ac:dyDescent="0.3">
      <c r="A1702" s="22">
        <v>1701</v>
      </c>
      <c r="B1702" s="22" t="s">
        <v>1332</v>
      </c>
      <c r="C1702" s="22" t="s">
        <v>2137</v>
      </c>
      <c r="D1702" s="22" t="s">
        <v>2125</v>
      </c>
      <c r="E1702" s="22"/>
      <c r="F1702" s="18">
        <v>8119427765472</v>
      </c>
      <c r="G1702" s="18">
        <v>130302051643</v>
      </c>
      <c r="H1702" s="23">
        <v>2.5</v>
      </c>
      <c r="I1702" s="23">
        <v>2.5</v>
      </c>
    </row>
    <row r="1703" spans="1:9" ht="15.75" x14ac:dyDescent="0.3">
      <c r="A1703" s="22">
        <v>1702</v>
      </c>
      <c r="B1703" s="22" t="s">
        <v>2138</v>
      </c>
      <c r="C1703" s="22" t="s">
        <v>2139</v>
      </c>
      <c r="D1703" s="22" t="s">
        <v>2125</v>
      </c>
      <c r="E1703" s="22">
        <v>1753773021</v>
      </c>
      <c r="F1703" s="18">
        <v>8119423010498</v>
      </c>
      <c r="G1703" s="18">
        <v>130302051644</v>
      </c>
      <c r="H1703" s="23">
        <v>0.33</v>
      </c>
      <c r="I1703" s="23">
        <v>0.33</v>
      </c>
    </row>
    <row r="1704" spans="1:9" ht="15.75" x14ac:dyDescent="0.3">
      <c r="A1704" s="22">
        <v>1703</v>
      </c>
      <c r="B1704" s="22" t="s">
        <v>2140</v>
      </c>
      <c r="C1704" s="22" t="s">
        <v>2141</v>
      </c>
      <c r="D1704" s="22" t="s">
        <v>2125</v>
      </c>
      <c r="E1704" s="22"/>
      <c r="F1704" s="18">
        <v>8119427765458</v>
      </c>
      <c r="G1704" s="18">
        <v>130302051645</v>
      </c>
      <c r="H1704" s="23">
        <v>0.5</v>
      </c>
      <c r="I1704" s="23">
        <v>0.5</v>
      </c>
    </row>
    <row r="1705" spans="1:9" ht="15.75" x14ac:dyDescent="0.3">
      <c r="A1705" s="22">
        <v>1704</v>
      </c>
      <c r="B1705" s="22" t="s">
        <v>2142</v>
      </c>
      <c r="C1705" s="22" t="s">
        <v>2143</v>
      </c>
      <c r="D1705" s="22" t="s">
        <v>2125</v>
      </c>
      <c r="E1705" s="22">
        <v>1761240999</v>
      </c>
      <c r="F1705" s="18">
        <v>8118427765451</v>
      </c>
      <c r="G1705" s="18">
        <v>130302051646</v>
      </c>
      <c r="H1705" s="23"/>
      <c r="I1705" s="23"/>
    </row>
    <row r="1706" spans="1:9" ht="15.75" x14ac:dyDescent="0.3">
      <c r="A1706" s="22">
        <v>1705</v>
      </c>
      <c r="B1706" s="22" t="s">
        <v>2144</v>
      </c>
      <c r="C1706" s="22" t="s">
        <v>2145</v>
      </c>
      <c r="D1706" s="22" t="s">
        <v>2125</v>
      </c>
      <c r="E1706" s="22">
        <v>1781336130</v>
      </c>
      <c r="F1706" s="18">
        <v>8119427665456</v>
      </c>
      <c r="G1706" s="18">
        <v>130302051647</v>
      </c>
      <c r="H1706" s="23">
        <v>0.33</v>
      </c>
      <c r="I1706" s="23">
        <v>0.33</v>
      </c>
    </row>
    <row r="1707" spans="1:9" ht="15.75" x14ac:dyDescent="0.3">
      <c r="A1707" s="22">
        <v>1706</v>
      </c>
      <c r="B1707" s="22" t="s">
        <v>2146</v>
      </c>
      <c r="C1707" s="22" t="s">
        <v>2147</v>
      </c>
      <c r="D1707" s="22" t="s">
        <v>2125</v>
      </c>
      <c r="E1707" s="22"/>
      <c r="F1707" s="18">
        <v>8119427765442</v>
      </c>
      <c r="G1707" s="18">
        <v>130302051648</v>
      </c>
      <c r="H1707" s="23">
        <v>0.27</v>
      </c>
      <c r="I1707" s="23">
        <v>0.27</v>
      </c>
    </row>
    <row r="1708" spans="1:9" ht="15.75" x14ac:dyDescent="0.3">
      <c r="A1708" s="22">
        <v>1707</v>
      </c>
      <c r="B1708" s="22" t="s">
        <v>47</v>
      </c>
      <c r="C1708" s="22" t="s">
        <v>179</v>
      </c>
      <c r="D1708" s="22" t="s">
        <v>2125</v>
      </c>
      <c r="E1708" s="22">
        <v>1789662159</v>
      </c>
      <c r="F1708" s="18">
        <v>8119427765447</v>
      </c>
      <c r="G1708" s="18">
        <v>130302051649</v>
      </c>
      <c r="H1708" s="23">
        <v>0.82</v>
      </c>
      <c r="I1708" s="23">
        <v>0.82</v>
      </c>
    </row>
    <row r="1709" spans="1:9" ht="15.75" x14ac:dyDescent="0.3">
      <c r="A1709" s="22">
        <v>1708</v>
      </c>
      <c r="B1709" s="22" t="s">
        <v>2352</v>
      </c>
      <c r="C1709" s="22" t="s">
        <v>1026</v>
      </c>
      <c r="D1709" s="22" t="s">
        <v>418</v>
      </c>
      <c r="E1709" s="22">
        <v>175258525</v>
      </c>
      <c r="F1709" s="18">
        <v>8119427765403</v>
      </c>
      <c r="G1709" s="18">
        <v>130302050174</v>
      </c>
      <c r="H1709" s="23">
        <v>2</v>
      </c>
      <c r="I1709" s="23">
        <v>2</v>
      </c>
    </row>
    <row r="1710" spans="1:9" ht="15.75" x14ac:dyDescent="0.3">
      <c r="A1710" s="22">
        <v>1709</v>
      </c>
      <c r="B1710" s="22" t="s">
        <v>2353</v>
      </c>
      <c r="C1710" s="22" t="s">
        <v>1882</v>
      </c>
      <c r="D1710" s="22" t="s">
        <v>418</v>
      </c>
      <c r="E1710" s="22">
        <v>1738307333</v>
      </c>
      <c r="F1710" s="18">
        <v>810514000122</v>
      </c>
      <c r="G1710" s="18">
        <v>130302050171</v>
      </c>
      <c r="H1710" s="23">
        <v>0.66</v>
      </c>
      <c r="I1710" s="23">
        <v>0.66</v>
      </c>
    </row>
    <row r="1711" spans="1:9" ht="15.75" x14ac:dyDescent="0.3">
      <c r="A1711" s="22">
        <v>1710</v>
      </c>
      <c r="B1711" s="22" t="s">
        <v>2354</v>
      </c>
      <c r="C1711" s="22" t="s">
        <v>2355</v>
      </c>
      <c r="D1711" s="22" t="s">
        <v>418</v>
      </c>
      <c r="E1711" s="22">
        <v>1720966583</v>
      </c>
      <c r="F1711" s="18">
        <v>8119427763468</v>
      </c>
      <c r="G1711" s="18">
        <v>130302050169</v>
      </c>
      <c r="H1711" s="23">
        <v>0.82</v>
      </c>
      <c r="I1711" s="23">
        <v>0.82</v>
      </c>
    </row>
    <row r="1712" spans="1:9" ht="15.75" x14ac:dyDescent="0.3">
      <c r="A1712" s="22">
        <v>1711</v>
      </c>
      <c r="B1712" s="22" t="s">
        <v>2356</v>
      </c>
      <c r="C1712" s="22" t="s">
        <v>2357</v>
      </c>
      <c r="D1712" s="22" t="s">
        <v>418</v>
      </c>
      <c r="E1712" s="22">
        <v>1745738591</v>
      </c>
      <c r="F1712" s="18">
        <v>8119427764078</v>
      </c>
      <c r="G1712" s="18">
        <v>130302050095</v>
      </c>
      <c r="H1712" s="23">
        <v>1.5</v>
      </c>
      <c r="I1712" s="23">
        <v>1.5</v>
      </c>
    </row>
    <row r="1713" spans="1:9" ht="15.75" x14ac:dyDescent="0.3">
      <c r="A1713" s="22">
        <v>1712</v>
      </c>
      <c r="B1713" s="22" t="s">
        <v>2358</v>
      </c>
      <c r="C1713" s="22" t="s">
        <v>2359</v>
      </c>
      <c r="D1713" s="22" t="s">
        <v>418</v>
      </c>
      <c r="E1713" s="22">
        <v>1772936717</v>
      </c>
      <c r="F1713" s="18">
        <v>8119427663202</v>
      </c>
      <c r="G1713" s="18">
        <v>130302050096</v>
      </c>
      <c r="H1713" s="23">
        <v>5</v>
      </c>
      <c r="I1713" s="23">
        <v>0.5</v>
      </c>
    </row>
    <row r="1714" spans="1:9" ht="15.75" x14ac:dyDescent="0.3">
      <c r="A1714" s="22">
        <v>1713</v>
      </c>
      <c r="B1714" s="22" t="s">
        <v>2360</v>
      </c>
      <c r="C1714" s="22" t="s">
        <v>2361</v>
      </c>
      <c r="D1714" s="22" t="s">
        <v>418</v>
      </c>
      <c r="E1714" s="22">
        <v>1721665761</v>
      </c>
      <c r="F1714" s="18">
        <v>8119427763421</v>
      </c>
      <c r="G1714" s="18">
        <v>130302050097</v>
      </c>
      <c r="H1714" s="23"/>
      <c r="I1714" s="23"/>
    </row>
    <row r="1715" spans="1:9" ht="15.75" x14ac:dyDescent="0.3">
      <c r="A1715" s="22">
        <v>1714</v>
      </c>
      <c r="B1715" s="22" t="s">
        <v>962</v>
      </c>
      <c r="C1715" s="22" t="s">
        <v>2109</v>
      </c>
      <c r="D1715" s="22" t="s">
        <v>418</v>
      </c>
      <c r="E1715" s="22">
        <v>1722959142</v>
      </c>
      <c r="F1715" s="18">
        <v>1.9938119427E+16</v>
      </c>
      <c r="G1715" s="18">
        <v>130302050104</v>
      </c>
      <c r="H1715" s="23">
        <v>0.33</v>
      </c>
      <c r="I1715" s="23">
        <v>0.33</v>
      </c>
    </row>
    <row r="1716" spans="1:9" ht="15.75" x14ac:dyDescent="0.3">
      <c r="A1716" s="22">
        <v>1715</v>
      </c>
      <c r="B1716" s="22" t="s">
        <v>2362</v>
      </c>
      <c r="C1716" s="22" t="s">
        <v>2363</v>
      </c>
      <c r="D1716" s="22" t="s">
        <v>418</v>
      </c>
      <c r="E1716" s="22">
        <v>1733946331</v>
      </c>
      <c r="F1716" s="18">
        <v>8119427763328</v>
      </c>
      <c r="G1716" s="18">
        <v>130302050106</v>
      </c>
      <c r="H1716" s="23">
        <v>3.33</v>
      </c>
      <c r="I1716" s="23">
        <v>3.33</v>
      </c>
    </row>
    <row r="1717" spans="1:9" ht="15.75" x14ac:dyDescent="0.3">
      <c r="A1717" s="22">
        <v>1716</v>
      </c>
      <c r="B1717" s="22" t="s">
        <v>1276</v>
      </c>
      <c r="C1717" s="22" t="s">
        <v>2364</v>
      </c>
      <c r="D1717" s="22" t="s">
        <v>418</v>
      </c>
      <c r="E1717" s="22">
        <v>1788009792</v>
      </c>
      <c r="F1717" s="18">
        <v>8119427763080</v>
      </c>
      <c r="G1717" s="18">
        <v>130302050108</v>
      </c>
      <c r="H1717" s="23">
        <v>1.5</v>
      </c>
      <c r="I1717" s="23">
        <v>1.5</v>
      </c>
    </row>
    <row r="1718" spans="1:9" ht="15.75" x14ac:dyDescent="0.3">
      <c r="A1718" s="22">
        <v>1717</v>
      </c>
      <c r="B1718" s="22" t="s">
        <v>2365</v>
      </c>
      <c r="C1718" s="22" t="s">
        <v>2366</v>
      </c>
      <c r="D1718" s="22" t="s">
        <v>418</v>
      </c>
      <c r="E1718" s="22">
        <v>1738444191</v>
      </c>
      <c r="F1718" s="18">
        <v>8119427763322</v>
      </c>
      <c r="G1718" s="18">
        <v>130302050110</v>
      </c>
      <c r="H1718" s="23">
        <v>0.33</v>
      </c>
      <c r="I1718" s="23">
        <v>0.33</v>
      </c>
    </row>
    <row r="1719" spans="1:9" ht="15.75" x14ac:dyDescent="0.3">
      <c r="A1719" s="22">
        <v>1718</v>
      </c>
      <c r="B1719" s="22" t="s">
        <v>2367</v>
      </c>
      <c r="C1719" s="22" t="s">
        <v>1911</v>
      </c>
      <c r="D1719" s="22" t="s">
        <v>418</v>
      </c>
      <c r="E1719" s="22"/>
      <c r="F1719" s="18">
        <v>8119427763524</v>
      </c>
      <c r="G1719" s="18">
        <v>130302050111</v>
      </c>
      <c r="H1719" s="23">
        <v>10</v>
      </c>
      <c r="I1719" s="23">
        <v>10</v>
      </c>
    </row>
    <row r="1720" spans="1:9" ht="15.75" x14ac:dyDescent="0.3">
      <c r="A1720" s="22">
        <v>1719</v>
      </c>
      <c r="B1720" s="22" t="s">
        <v>2368</v>
      </c>
      <c r="C1720" s="22" t="s">
        <v>668</v>
      </c>
      <c r="D1720" s="22" t="s">
        <v>418</v>
      </c>
      <c r="E1720" s="22">
        <v>1742666568</v>
      </c>
      <c r="F1720" s="18">
        <v>8119427000315</v>
      </c>
      <c r="G1720" s="18">
        <v>130302050114</v>
      </c>
      <c r="H1720" s="22">
        <v>2</v>
      </c>
      <c r="I1720" s="22">
        <v>2</v>
      </c>
    </row>
    <row r="1721" spans="1:9" ht="15.75" x14ac:dyDescent="0.3">
      <c r="A1721" s="22">
        <v>1720</v>
      </c>
      <c r="B1721" s="22" t="s">
        <v>2369</v>
      </c>
      <c r="C1721" s="22" t="s">
        <v>17</v>
      </c>
      <c r="D1721" s="22" t="s">
        <v>418</v>
      </c>
      <c r="E1721" s="22"/>
      <c r="F1721" s="18">
        <v>8119427000064</v>
      </c>
      <c r="G1721" s="18">
        <v>130302050119</v>
      </c>
      <c r="H1721" s="22">
        <v>1</v>
      </c>
      <c r="I1721" s="22">
        <v>1</v>
      </c>
    </row>
    <row r="1722" spans="1:9" ht="15.75" x14ac:dyDescent="0.3">
      <c r="A1722" s="22">
        <v>1721</v>
      </c>
      <c r="B1722" s="22" t="s">
        <v>2370</v>
      </c>
      <c r="C1722" s="22" t="s">
        <v>2371</v>
      </c>
      <c r="D1722" s="22" t="s">
        <v>418</v>
      </c>
      <c r="E1722" s="22">
        <v>1754400026</v>
      </c>
      <c r="F1722" s="18">
        <v>8119427000063</v>
      </c>
      <c r="G1722" s="18">
        <v>130302050121</v>
      </c>
      <c r="H1722" s="22">
        <v>1</v>
      </c>
      <c r="I1722" s="22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খোল কান্দর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2020-11-20T05:05:07Z</dcterms:modified>
</cp:coreProperties>
</file>